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300" windowHeight="8280" activeTab="2"/>
  </bookViews>
  <sheets>
    <sheet name="General Settings" sheetId="6" r:id="rId1"/>
    <sheet name="RateHelpers" sheetId="4" r:id="rId2"/>
    <sheet name="Selected" sheetId="5" r:id="rId3"/>
    <sheet name="Deposits" sheetId="7" r:id="rId4"/>
    <sheet name="FRAs" sheetId="9" r:id="rId5"/>
    <sheet name="Swaps" sheetId="11" r:id="rId6"/>
  </sheets>
  <definedNames>
    <definedName name="Accuracy">'General Settings'!$D$23</definedName>
    <definedName name="BondBasisDayCounter">'General Settings'!$M$13</definedName>
    <definedName name="Calendar">'General Settings'!$D$18</definedName>
    <definedName name="Conventions" localSheetId="5">Swaps!$O$5:$Q$9</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Settings'!#REF!</definedName>
    <definedName name="DiscountingCurve" localSheetId="5">Swaps!$J$1</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RateHelpers!$K$2:$K$117</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RateHelpers!$E$2:$E$117</definedName>
    <definedName name="RateHelpersIncluded">RateHelpers!$I$2:$I$117</definedName>
    <definedName name="RateHelpersPriority">RateHelpers!$J$2:$J$117</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I4" i="7" l="1"/>
  <c r="I5" i="7"/>
  <c r="I6" i="7"/>
  <c r="I7" i="7"/>
  <c r="I8" i="7"/>
  <c r="I9" i="7"/>
  <c r="I10" i="7"/>
  <c r="I11" i="7"/>
  <c r="I12" i="7"/>
  <c r="I3" i="7"/>
  <c r="F4" i="7"/>
  <c r="F7" i="7"/>
  <c r="F10" i="7"/>
  <c r="F5" i="7"/>
  <c r="F6" i="7"/>
  <c r="F8" i="7"/>
  <c r="F11" i="7"/>
  <c r="F9" i="7"/>
  <c r="F3" i="7"/>
  <c r="E3" i="7"/>
  <c r="E10" i="7"/>
  <c r="E4" i="7"/>
  <c r="E5" i="7"/>
  <c r="E6" i="7"/>
  <c r="E11" i="7"/>
  <c r="E7" i="7"/>
  <c r="E8" i="7"/>
  <c r="E9" i="7"/>
  <c r="G7" i="7"/>
  <c r="G8" i="7"/>
  <c r="G10" i="7"/>
  <c r="G11" i="7"/>
  <c r="G3" i="7"/>
  <c r="G4" i="7"/>
  <c r="G5" i="7"/>
  <c r="G6" i="7"/>
  <c r="G9" i="7"/>
  <c r="H9" i="7"/>
  <c r="H3" i="7"/>
  <c r="H5" i="7"/>
  <c r="H7" i="7"/>
  <c r="H10" i="7"/>
  <c r="H11" i="7"/>
  <c r="H4" i="7"/>
  <c r="H6" i="7"/>
  <c r="H8" i="7"/>
  <c r="D3" i="7" l="1"/>
  <c r="J3" i="7" s="1"/>
  <c r="D6" i="7"/>
  <c r="J6" i="7" s="1"/>
  <c r="D7" i="7"/>
  <c r="J7" i="7" s="1"/>
  <c r="D10" i="7"/>
  <c r="J10" i="7" s="1"/>
  <c r="D11" i="7"/>
  <c r="J11" i="7" s="1"/>
  <c r="D4" i="7"/>
  <c r="J4" i="7" s="1"/>
  <c r="D5" i="7"/>
  <c r="J5" i="7" s="1"/>
  <c r="D8" i="7"/>
  <c r="J8" i="7" s="1"/>
  <c r="D9" i="7"/>
  <c r="J9" i="7" s="1"/>
  <c r="E8" i="4" l="1"/>
  <c r="E7" i="4"/>
  <c r="E4" i="4"/>
  <c r="E3" i="4"/>
  <c r="E10" i="4"/>
  <c r="E9" i="4"/>
  <c r="E6" i="4"/>
  <c r="E5" i="4"/>
  <c r="E2" i="4"/>
  <c r="F8" i="4"/>
  <c r="G8" i="4"/>
  <c r="L8" i="4"/>
  <c r="M8" i="4"/>
  <c r="F4" i="4"/>
  <c r="G4" i="4"/>
  <c r="L4" i="4"/>
  <c r="M4" i="4"/>
  <c r="F10" i="4"/>
  <c r="G10" i="4"/>
  <c r="L10" i="4"/>
  <c r="M10" i="4"/>
  <c r="F5" i="4"/>
  <c r="G5" i="4"/>
  <c r="L5" i="4"/>
  <c r="M5" i="4"/>
  <c r="F7" i="4"/>
  <c r="G7" i="4"/>
  <c r="L7" i="4"/>
  <c r="M7" i="4"/>
  <c r="F3" i="4"/>
  <c r="G3" i="4"/>
  <c r="L3" i="4"/>
  <c r="M3" i="4"/>
  <c r="F9" i="4"/>
  <c r="G9" i="4"/>
  <c r="L9" i="4"/>
  <c r="M9" i="4"/>
  <c r="F6" i="4"/>
  <c r="G6" i="4"/>
  <c r="L6" i="4"/>
  <c r="M6" i="4"/>
  <c r="F2" i="4"/>
  <c r="G2" i="4"/>
  <c r="L2" i="4"/>
  <c r="M2" i="4"/>
  <c r="H6" i="11" l="1"/>
  <c r="H7" i="11"/>
  <c r="H8" i="11"/>
  <c r="H9" i="11"/>
  <c r="H10" i="11"/>
  <c r="H11" i="11"/>
  <c r="H12" i="11"/>
  <c r="H13" i="11"/>
  <c r="H14" i="11"/>
  <c r="H15" i="11"/>
  <c r="H16" i="11"/>
  <c r="H17" i="11"/>
  <c r="H18" i="11"/>
  <c r="H19" i="11"/>
  <c r="H20" i="11"/>
  <c r="H21" i="11"/>
  <c r="H22" i="11"/>
  <c r="H23" i="11"/>
  <c r="H24" i="11"/>
  <c r="H25" i="11"/>
  <c r="H26" i="11"/>
  <c r="H27" i="11"/>
  <c r="H28" i="11"/>
  <c r="H29" i="11"/>
  <c r="H30" i="11"/>
  <c r="H31" i="11"/>
  <c r="H32" i="11"/>
  <c r="H33" i="11"/>
  <c r="H34" i="11"/>
  <c r="H35" i="11"/>
  <c r="H36" i="11"/>
  <c r="H37" i="11"/>
  <c r="H38" i="11"/>
  <c r="H39" i="11"/>
  <c r="H40" i="11"/>
  <c r="H41" i="11"/>
  <c r="H5" i="11"/>
  <c r="F1" i="7"/>
  <c r="K3" i="11"/>
  <c r="K5" i="11"/>
  <c r="K36" i="11"/>
  <c r="K17" i="11"/>
  <c r="K15" i="11"/>
  <c r="K14" i="11"/>
  <c r="K29" i="11"/>
  <c r="K13" i="11"/>
  <c r="K12" i="11"/>
  <c r="K11" i="11"/>
  <c r="K10" i="11"/>
  <c r="K9" i="11"/>
  <c r="K20" i="11"/>
  <c r="K18" i="11"/>
  <c r="K16" i="11"/>
  <c r="K27" i="11"/>
  <c r="K25" i="11"/>
  <c r="K40" i="11"/>
  <c r="K24" i="11"/>
  <c r="K8" i="11"/>
  <c r="K37" i="11"/>
  <c r="K35" i="11"/>
  <c r="K34" i="11"/>
  <c r="K32" i="11"/>
  <c r="K30" i="11"/>
  <c r="K41" i="11"/>
  <c r="K39" i="11"/>
  <c r="K23" i="11"/>
  <c r="K7" i="11"/>
  <c r="K21" i="11"/>
  <c r="K19" i="11"/>
  <c r="K33" i="11"/>
  <c r="K31" i="11"/>
  <c r="K28" i="11"/>
  <c r="K26" i="11"/>
  <c r="K38" i="11"/>
  <c r="K22" i="11"/>
  <c r="K6" i="11"/>
  <c r="M15" i="6" l="1"/>
  <c r="I1" i="11" l="1"/>
  <c r="K1" i="11" s="1"/>
  <c r="D5" i="11" a="1"/>
  <c r="D7" i="11" s="1"/>
  <c r="E5" i="11" a="1"/>
  <c r="E5" i="11" s="1"/>
  <c r="E1" i="9"/>
  <c r="F7" i="11" l="1"/>
  <c r="D34" i="11"/>
  <c r="E31" i="11"/>
  <c r="E23" i="11"/>
  <c r="D39" i="11"/>
  <c r="E36" i="11"/>
  <c r="D31" i="11"/>
  <c r="E28" i="11"/>
  <c r="D23" i="11"/>
  <c r="E20" i="11"/>
  <c r="D15" i="11"/>
  <c r="E12" i="11"/>
  <c r="E33" i="11"/>
  <c r="E25" i="11"/>
  <c r="D41" i="11"/>
  <c r="E40" i="11"/>
  <c r="D35" i="11"/>
  <c r="E32" i="11"/>
  <c r="D27" i="11"/>
  <c r="E24" i="11"/>
  <c r="D19" i="11"/>
  <c r="E16" i="11"/>
  <c r="D11" i="11"/>
  <c r="E8" i="11"/>
  <c r="D5" i="11"/>
  <c r="J5" i="11" s="1"/>
  <c r="D36" i="11"/>
  <c r="D28" i="11"/>
  <c r="D6" i="11"/>
  <c r="D37" i="11"/>
  <c r="E34" i="11"/>
  <c r="D29" i="11"/>
  <c r="E26" i="11"/>
  <c r="D21" i="11"/>
  <c r="E18" i="11"/>
  <c r="D13" i="11"/>
  <c r="E10" i="11"/>
  <c r="E41" i="11"/>
  <c r="D20" i="11"/>
  <c r="E17" i="11"/>
  <c r="D12" i="11"/>
  <c r="E9" i="11"/>
  <c r="E38" i="11"/>
  <c r="D33" i="11"/>
  <c r="E30" i="11"/>
  <c r="D25" i="11"/>
  <c r="E22" i="11"/>
  <c r="D17" i="11"/>
  <c r="E14" i="11"/>
  <c r="D9" i="11"/>
  <c r="D38" i="11"/>
  <c r="E35" i="11"/>
  <c r="D30" i="11"/>
  <c r="E27" i="11"/>
  <c r="D22" i="11"/>
  <c r="E19" i="11"/>
  <c r="D14" i="11"/>
  <c r="E11" i="11"/>
  <c r="D40" i="11"/>
  <c r="E37" i="11"/>
  <c r="D32" i="11"/>
  <c r="E29" i="11"/>
  <c r="D24" i="11"/>
  <c r="E21" i="11"/>
  <c r="D16" i="11"/>
  <c r="E13" i="11"/>
  <c r="D8" i="11"/>
  <c r="E39" i="11"/>
  <c r="D26" i="11"/>
  <c r="D18" i="11"/>
  <c r="E15" i="11"/>
  <c r="D10" i="11"/>
  <c r="E7" i="11"/>
  <c r="J7" i="11" s="1"/>
  <c r="E6" i="11"/>
  <c r="G1" i="9"/>
  <c r="H1" i="9" s="1"/>
  <c r="B3" i="9"/>
  <c r="D3" i="9"/>
  <c r="G3" i="9" s="1"/>
  <c r="E3" i="9"/>
  <c r="B4" i="9"/>
  <c r="D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E13" i="9"/>
  <c r="G13" i="9"/>
  <c r="B14" i="9"/>
  <c r="D14" i="9"/>
  <c r="G14" i="9" s="1"/>
  <c r="E14" i="9"/>
  <c r="B15" i="9"/>
  <c r="D15" i="9"/>
  <c r="G15" i="9" s="1"/>
  <c r="E15" i="9"/>
  <c r="B16" i="9"/>
  <c r="D16" i="9"/>
  <c r="G16" i="9" s="1"/>
  <c r="E16" i="9"/>
  <c r="B17" i="9"/>
  <c r="D17" i="9"/>
  <c r="G17" i="9" s="1"/>
  <c r="E17" i="9"/>
  <c r="B18" i="9"/>
  <c r="D18" i="9"/>
  <c r="G18" i="9" s="1"/>
  <c r="E18" i="9"/>
  <c r="B19" i="9"/>
  <c r="D19" i="9"/>
  <c r="E19" i="9"/>
  <c r="B20" i="9"/>
  <c r="D20" i="9"/>
  <c r="G20" i="9" s="1"/>
  <c r="E20" i="9"/>
  <c r="I1" i="7"/>
  <c r="H6" i="9"/>
  <c r="H5" i="9"/>
  <c r="H14" i="9"/>
  <c r="G12" i="7"/>
  <c r="H20" i="9"/>
  <c r="E12" i="7"/>
  <c r="H11" i="9"/>
  <c r="H8" i="9"/>
  <c r="F12" i="7"/>
  <c r="H3" i="9"/>
  <c r="H12" i="7"/>
  <c r="H7" i="9"/>
  <c r="H4" i="9"/>
  <c r="D12" i="7"/>
  <c r="E83" i="4" l="1"/>
  <c r="E17" i="4"/>
  <c r="E15" i="4"/>
  <c r="E18" i="4"/>
  <c r="E12" i="4"/>
  <c r="E13" i="4"/>
  <c r="E20" i="4"/>
  <c r="E19" i="4"/>
  <c r="E16" i="4"/>
  <c r="E14" i="4"/>
  <c r="J1" i="7"/>
  <c r="J8" i="11"/>
  <c r="J30" i="11"/>
  <c r="J9" i="11"/>
  <c r="J14" i="11"/>
  <c r="J35" i="11"/>
  <c r="J13" i="11"/>
  <c r="J17" i="11"/>
  <c r="J11" i="11"/>
  <c r="J40" i="11"/>
  <c r="J33" i="11"/>
  <c r="J31" i="11"/>
  <c r="J12" i="11"/>
  <c r="J20" i="11"/>
  <c r="J34" i="11"/>
  <c r="J18" i="11"/>
  <c r="J27" i="11"/>
  <c r="J21" i="11"/>
  <c r="J15" i="11"/>
  <c r="J23" i="11"/>
  <c r="J41" i="11"/>
  <c r="J28" i="11"/>
  <c r="J10" i="11"/>
  <c r="J29" i="11"/>
  <c r="F22" i="11"/>
  <c r="F18" i="11"/>
  <c r="J16" i="11"/>
  <c r="J26" i="11"/>
  <c r="J38" i="11"/>
  <c r="F10" i="11"/>
  <c r="F17" i="11"/>
  <c r="F29" i="11"/>
  <c r="F11" i="11"/>
  <c r="F41" i="11"/>
  <c r="F31" i="11"/>
  <c r="F19" i="11"/>
  <c r="J19" i="11"/>
  <c r="J36" i="11"/>
  <c r="F26" i="11"/>
  <c r="F32" i="11"/>
  <c r="F30" i="11"/>
  <c r="F6" i="11"/>
  <c r="F37" i="11"/>
  <c r="J32" i="11"/>
  <c r="J39" i="11"/>
  <c r="F33" i="11"/>
  <c r="F13" i="11"/>
  <c r="F28" i="11"/>
  <c r="F27" i="11"/>
  <c r="F15" i="11"/>
  <c r="F24" i="11"/>
  <c r="J22" i="11"/>
  <c r="F8" i="11"/>
  <c r="F40" i="11"/>
  <c r="F38" i="11"/>
  <c r="F36" i="11"/>
  <c r="F34" i="11"/>
  <c r="F25" i="11"/>
  <c r="F39" i="11"/>
  <c r="F9" i="11"/>
  <c r="F21" i="11"/>
  <c r="F5" i="11"/>
  <c r="F35" i="11"/>
  <c r="F23" i="11"/>
  <c r="F20" i="11"/>
  <c r="J25" i="11"/>
  <c r="J37" i="11"/>
  <c r="J24" i="11"/>
  <c r="F16" i="11"/>
  <c r="F14" i="11"/>
  <c r="F12" i="11"/>
  <c r="J6" i="11"/>
  <c r="G19" i="9"/>
  <c r="J2" i="7"/>
  <c r="H2" i="9"/>
  <c r="F16" i="4"/>
  <c r="F18" i="4"/>
  <c r="F15" i="4"/>
  <c r="J12" i="7"/>
  <c r="F14" i="4"/>
  <c r="F13" i="4"/>
  <c r="F83" i="4"/>
  <c r="F20" i="4"/>
  <c r="L3" i="11"/>
  <c r="F12" i="4"/>
  <c r="F17" i="4"/>
  <c r="F19" i="4"/>
  <c r="E11" i="4" l="1"/>
  <c r="E92" i="4"/>
  <c r="E113" i="4"/>
  <c r="E101" i="4"/>
  <c r="E89" i="4"/>
  <c r="E111" i="4"/>
  <c r="E105" i="4"/>
  <c r="E107" i="4"/>
  <c r="E90" i="4"/>
  <c r="E88" i="4"/>
  <c r="E116" i="4"/>
  <c r="E82" i="4"/>
  <c r="E85" i="4"/>
  <c r="E102" i="4"/>
  <c r="E100" i="4"/>
  <c r="E98" i="4"/>
  <c r="E110" i="4"/>
  <c r="E96" i="4"/>
  <c r="E97" i="4"/>
  <c r="E86" i="4"/>
  <c r="E103" i="4"/>
  <c r="E91" i="4"/>
  <c r="E104" i="4"/>
  <c r="E87" i="4"/>
  <c r="E115" i="4"/>
  <c r="E108" i="4"/>
  <c r="E93" i="4"/>
  <c r="E81" i="4"/>
  <c r="E109" i="4"/>
  <c r="E94" i="4"/>
  <c r="E112" i="4"/>
  <c r="E117" i="4"/>
  <c r="E95" i="4"/>
  <c r="E106" i="4"/>
  <c r="E114" i="4"/>
  <c r="E99" i="4"/>
  <c r="E84" i="4"/>
  <c r="K2" i="11"/>
  <c r="D7" i="6"/>
  <c r="C81" i="4" s="1"/>
  <c r="D8" i="6"/>
  <c r="B81" i="4" s="1"/>
  <c r="D23" i="6"/>
  <c r="D12" i="4"/>
  <c r="D13" i="4"/>
  <c r="D14" i="4"/>
  <c r="D15" i="4"/>
  <c r="D16" i="4"/>
  <c r="D17" i="4"/>
  <c r="D18" i="4"/>
  <c r="D19" i="4"/>
  <c r="D20" i="4"/>
  <c r="D6" i="6"/>
  <c r="I19" i="9"/>
  <c r="I9" i="9"/>
  <c r="I13" i="9"/>
  <c r="I10" i="9"/>
  <c r="I17" i="9"/>
  <c r="I15" i="9"/>
  <c r="I12" i="9"/>
  <c r="I16" i="9"/>
  <c r="I18" i="9"/>
  <c r="F11" i="4"/>
  <c r="F95" i="4"/>
  <c r="I4" i="9"/>
  <c r="F97" i="4"/>
  <c r="F102" i="4"/>
  <c r="L26" i="11"/>
  <c r="L35" i="11"/>
  <c r="L38" i="11"/>
  <c r="F113" i="4"/>
  <c r="L23" i="11"/>
  <c r="F99" i="4"/>
  <c r="L22" i="11"/>
  <c r="L14" i="11"/>
  <c r="L28" i="11"/>
  <c r="L25" i="11"/>
  <c r="L10" i="11"/>
  <c r="L24" i="11"/>
  <c r="L29" i="11"/>
  <c r="F81" i="4"/>
  <c r="L9" i="11"/>
  <c r="L32" i="11"/>
  <c r="L17" i="11"/>
  <c r="F111" i="4"/>
  <c r="F114" i="4"/>
  <c r="F108" i="4"/>
  <c r="F85" i="4"/>
  <c r="I7" i="9"/>
  <c r="F91" i="4"/>
  <c r="F101" i="4"/>
  <c r="F94" i="4"/>
  <c r="D21" i="6"/>
  <c r="L31" i="11"/>
  <c r="F89" i="4"/>
  <c r="I3" i="9"/>
  <c r="L15" i="11"/>
  <c r="L18" i="11"/>
  <c r="F116" i="4"/>
  <c r="L11" i="11"/>
  <c r="F84" i="4"/>
  <c r="F96" i="4"/>
  <c r="I8" i="9"/>
  <c r="L13" i="11"/>
  <c r="I14" i="9"/>
  <c r="L12" i="11"/>
  <c r="G94" i="4"/>
  <c r="I6" i="9"/>
  <c r="F107" i="4"/>
  <c r="L7" i="11"/>
  <c r="B1" i="6"/>
  <c r="I20" i="9"/>
  <c r="F117" i="4"/>
  <c r="L40" i="11"/>
  <c r="L30" i="11"/>
  <c r="L2" i="11"/>
  <c r="F106" i="4"/>
  <c r="F87" i="4"/>
  <c r="L36" i="11"/>
  <c r="L8" i="11"/>
  <c r="F115" i="4"/>
  <c r="F82" i="4"/>
  <c r="L5" i="11"/>
  <c r="K2" i="7"/>
  <c r="L21" i="11"/>
  <c r="L16" i="11"/>
  <c r="L6" i="11"/>
  <c r="F93" i="4"/>
  <c r="F90" i="4"/>
  <c r="L27" i="11"/>
  <c r="L37" i="11"/>
  <c r="I11" i="9"/>
  <c r="D21" i="4" a="1"/>
  <c r="F105" i="4"/>
  <c r="I2" i="9"/>
  <c r="L39" i="11"/>
  <c r="L34" i="11"/>
  <c r="F98" i="4"/>
  <c r="L19" i="11"/>
  <c r="F109" i="4"/>
  <c r="F100" i="4"/>
  <c r="F104" i="4"/>
  <c r="F110" i="4"/>
  <c r="I5" i="9"/>
  <c r="F86" i="4"/>
  <c r="F103" i="4"/>
  <c r="F92" i="4"/>
  <c r="K12" i="7"/>
  <c r="F88" i="4"/>
  <c r="L33" i="11"/>
  <c r="L41" i="11"/>
  <c r="F112" i="4"/>
  <c r="L20" i="11"/>
  <c r="I94" i="4" l="1"/>
  <c r="C26" i="4"/>
  <c r="C34" i="4"/>
  <c r="C42" i="4"/>
  <c r="C50" i="4"/>
  <c r="C58" i="4"/>
  <c r="C21" i="4"/>
  <c r="C29" i="4"/>
  <c r="C37" i="4"/>
  <c r="C45" i="4"/>
  <c r="C53" i="4"/>
  <c r="C61" i="4"/>
  <c r="C22" i="4"/>
  <c r="C46" i="4"/>
  <c r="C62" i="4"/>
  <c r="C27" i="4"/>
  <c r="C35" i="4"/>
  <c r="C43" i="4"/>
  <c r="C51" i="4"/>
  <c r="C59" i="4"/>
  <c r="C23" i="4"/>
  <c r="C39" i="4"/>
  <c r="C55" i="4"/>
  <c r="D9" i="6"/>
  <c r="C28" i="4"/>
  <c r="C36" i="4"/>
  <c r="C44" i="4"/>
  <c r="C52" i="4"/>
  <c r="C60" i="4"/>
  <c r="D16" i="6"/>
  <c r="D20" i="6"/>
  <c r="C30" i="4"/>
  <c r="C38" i="4"/>
  <c r="C54" i="4"/>
  <c r="C24" i="4"/>
  <c r="C32" i="4"/>
  <c r="C40" i="4"/>
  <c r="C48" i="4"/>
  <c r="C56" i="4"/>
  <c r="C25" i="4"/>
  <c r="C33" i="4"/>
  <c r="C41" i="4"/>
  <c r="C49" i="4"/>
  <c r="C57" i="4"/>
  <c r="E20" i="6"/>
  <c r="C31" i="4"/>
  <c r="C47" i="4"/>
  <c r="D25" i="4"/>
  <c r="D46" i="4"/>
  <c r="D54" i="4"/>
  <c r="D22" i="4"/>
  <c r="D26" i="4"/>
  <c r="D30" i="4"/>
  <c r="D34" i="4"/>
  <c r="D38" i="4"/>
  <c r="D42" i="4"/>
  <c r="D47" i="4"/>
  <c r="D51" i="4"/>
  <c r="D55" i="4"/>
  <c r="D59" i="4"/>
  <c r="D21" i="4"/>
  <c r="D33" i="4"/>
  <c r="D29" i="4"/>
  <c r="D41" i="4"/>
  <c r="D23" i="4"/>
  <c r="D27" i="4"/>
  <c r="D31" i="4"/>
  <c r="D35" i="4"/>
  <c r="D39" i="4"/>
  <c r="D43" i="4"/>
  <c r="D48" i="4"/>
  <c r="D52" i="4"/>
  <c r="D56" i="4"/>
  <c r="D60" i="4"/>
  <c r="D37" i="4"/>
  <c r="D50" i="4"/>
  <c r="D58" i="4"/>
  <c r="D32" i="4"/>
  <c r="D53" i="4"/>
  <c r="D36" i="4"/>
  <c r="D62" i="4"/>
  <c r="D40" i="4"/>
  <c r="D57" i="4"/>
  <c r="D45" i="4"/>
  <c r="D24" i="4"/>
  <c r="D49" i="4"/>
  <c r="D61" i="4"/>
  <c r="D28" i="4"/>
  <c r="D44" i="4"/>
  <c r="E21" i="6"/>
  <c r="B82" i="4"/>
  <c r="C82" i="4"/>
  <c r="B83" i="4"/>
  <c r="C83" i="4"/>
  <c r="B84" i="4"/>
  <c r="C84" i="4"/>
  <c r="B85" i="4"/>
  <c r="C85" i="4"/>
  <c r="B86" i="4"/>
  <c r="C86" i="4"/>
  <c r="B87" i="4"/>
  <c r="C87" i="4"/>
  <c r="L20" i="4"/>
  <c r="M20" i="4"/>
  <c r="G20" i="4"/>
  <c r="E24" i="4" l="1"/>
  <c r="E30" i="4"/>
  <c r="E78" i="4"/>
  <c r="E66" i="4"/>
  <c r="E80" i="4"/>
  <c r="E79" i="4"/>
  <c r="E25" i="4"/>
  <c r="E49" i="4"/>
  <c r="E32" i="4"/>
  <c r="E43" i="4"/>
  <c r="E33" i="4"/>
  <c r="E34" i="4"/>
  <c r="E68" i="4"/>
  <c r="E76" i="4"/>
  <c r="E45" i="4"/>
  <c r="E35" i="4"/>
  <c r="E26" i="4"/>
  <c r="E70" i="4"/>
  <c r="E37" i="4"/>
  <c r="E22" i="4"/>
  <c r="E65" i="4"/>
  <c r="E67" i="4"/>
  <c r="E72" i="4"/>
  <c r="E74" i="4"/>
  <c r="E54" i="4"/>
  <c r="E50" i="4"/>
  <c r="E59" i="4"/>
  <c r="E57" i="4"/>
  <c r="E31" i="4"/>
  <c r="E40" i="4"/>
  <c r="E60" i="4"/>
  <c r="E27" i="4"/>
  <c r="E51" i="4"/>
  <c r="E73" i="4"/>
  <c r="E63" i="4"/>
  <c r="E77" i="4"/>
  <c r="E44" i="4"/>
  <c r="E71" i="4"/>
  <c r="E64" i="4"/>
  <c r="E61" i="4"/>
  <c r="E53" i="4"/>
  <c r="E29" i="4"/>
  <c r="E38" i="4"/>
  <c r="E69" i="4"/>
  <c r="E75" i="4"/>
  <c r="E36" i="4"/>
  <c r="E58" i="4"/>
  <c r="E39" i="4"/>
  <c r="E21" i="4"/>
  <c r="E55" i="4"/>
  <c r="E56" i="4"/>
  <c r="E23" i="4"/>
  <c r="E47" i="4"/>
  <c r="E46" i="4"/>
  <c r="E28" i="4"/>
  <c r="E52" i="4"/>
  <c r="E41" i="4"/>
  <c r="E42" i="4"/>
  <c r="E62" i="4"/>
  <c r="E48" i="4"/>
  <c r="B88" i="4"/>
  <c r="C88" i="4"/>
  <c r="B89" i="4"/>
  <c r="C89" i="4"/>
  <c r="B90" i="4"/>
  <c r="C90" i="4"/>
  <c r="B91" i="4"/>
  <c r="C91" i="4"/>
  <c r="B92" i="4"/>
  <c r="C92" i="4"/>
  <c r="H46" i="4"/>
  <c r="M72" i="4"/>
  <c r="H64" i="4"/>
  <c r="H57" i="4"/>
  <c r="L18" i="4"/>
  <c r="H60" i="4"/>
  <c r="M68" i="4"/>
  <c r="H50" i="4"/>
  <c r="L53" i="4"/>
  <c r="M16" i="4"/>
  <c r="M63" i="4"/>
  <c r="M55" i="4"/>
  <c r="H21" i="4"/>
  <c r="G11" i="4"/>
  <c r="H35" i="4"/>
  <c r="M79" i="4"/>
  <c r="G26" i="4"/>
  <c r="L42" i="4"/>
  <c r="L63" i="4"/>
  <c r="G47" i="4"/>
  <c r="H53" i="4"/>
  <c r="M82" i="4"/>
  <c r="L69" i="4"/>
  <c r="L67" i="4"/>
  <c r="M24" i="4"/>
  <c r="G17" i="4"/>
  <c r="M80" i="4"/>
  <c r="H84" i="4"/>
  <c r="G64" i="4"/>
  <c r="G29" i="4"/>
  <c r="L82" i="4"/>
  <c r="L80" i="4"/>
  <c r="L31" i="4"/>
  <c r="M23" i="4"/>
  <c r="L30" i="4"/>
  <c r="H38" i="4"/>
  <c r="L26" i="4"/>
  <c r="H76" i="4"/>
  <c r="L68" i="4"/>
  <c r="H74" i="4"/>
  <c r="G22" i="4"/>
  <c r="M51" i="4"/>
  <c r="H80" i="4"/>
  <c r="H62" i="4"/>
  <c r="G54" i="4"/>
  <c r="G40" i="4"/>
  <c r="G69" i="4"/>
  <c r="L71" i="4"/>
  <c r="G39" i="4"/>
  <c r="H70" i="4"/>
  <c r="M41" i="4"/>
  <c r="L35" i="4"/>
  <c r="M35" i="4"/>
  <c r="G57" i="4"/>
  <c r="M66" i="4"/>
  <c r="H58" i="4"/>
  <c r="G66" i="4"/>
  <c r="L77" i="4"/>
  <c r="M14" i="4"/>
  <c r="L54" i="4"/>
  <c r="H55" i="4"/>
  <c r="G28" i="4"/>
  <c r="H40" i="4"/>
  <c r="M29" i="4"/>
  <c r="G32" i="4"/>
  <c r="M39" i="4"/>
  <c r="G21" i="4"/>
  <c r="L61" i="4"/>
  <c r="G83" i="4"/>
  <c r="G31" i="4"/>
  <c r="M85" i="4"/>
  <c r="G79" i="4"/>
  <c r="H77" i="4"/>
  <c r="M27" i="4"/>
  <c r="L50" i="4"/>
  <c r="L27" i="4"/>
  <c r="G68" i="4"/>
  <c r="M83" i="4"/>
  <c r="M25" i="4"/>
  <c r="G49" i="4"/>
  <c r="M13" i="4"/>
  <c r="H68" i="4"/>
  <c r="M33" i="4"/>
  <c r="M49" i="4"/>
  <c r="H59" i="4"/>
  <c r="M73" i="4"/>
  <c r="L11" i="4"/>
  <c r="H39" i="4"/>
  <c r="M84" i="4"/>
  <c r="L43" i="4"/>
  <c r="M45" i="4"/>
  <c r="M46" i="4"/>
  <c r="G42" i="4"/>
  <c r="M21" i="4"/>
  <c r="L22" i="4"/>
  <c r="M86" i="4"/>
  <c r="L60" i="4"/>
  <c r="L48" i="4"/>
  <c r="L59" i="4"/>
  <c r="H47" i="4"/>
  <c r="H52" i="4"/>
  <c r="M26" i="4"/>
  <c r="G44" i="4"/>
  <c r="M71" i="4"/>
  <c r="L49" i="4"/>
  <c r="H22" i="4"/>
  <c r="H32" i="4"/>
  <c r="L44" i="4"/>
  <c r="L36" i="4"/>
  <c r="L38" i="4"/>
  <c r="M15" i="4"/>
  <c r="G46" i="4"/>
  <c r="M57" i="4"/>
  <c r="M19" i="4"/>
  <c r="H69" i="4"/>
  <c r="L76" i="4"/>
  <c r="G43" i="4"/>
  <c r="L47" i="4"/>
  <c r="L12" i="4"/>
  <c r="G27" i="4"/>
  <c r="H65" i="4"/>
  <c r="G80" i="4"/>
  <c r="G84" i="4"/>
  <c r="M22" i="4"/>
  <c r="L81" i="4"/>
  <c r="M56" i="4"/>
  <c r="G37" i="4"/>
  <c r="L85" i="4"/>
  <c r="H27" i="4"/>
  <c r="G60" i="4"/>
  <c r="M78" i="4"/>
  <c r="H43" i="4"/>
  <c r="G70" i="4"/>
  <c r="G53" i="4"/>
  <c r="G45" i="4"/>
  <c r="M81" i="4"/>
  <c r="H61" i="4"/>
  <c r="G86" i="4"/>
  <c r="H29" i="4"/>
  <c r="L25" i="4"/>
  <c r="H26" i="4"/>
  <c r="L15" i="4"/>
  <c r="L24" i="4"/>
  <c r="G33" i="4"/>
  <c r="G65" i="4"/>
  <c r="H33" i="4"/>
  <c r="H82" i="4"/>
  <c r="H71" i="4"/>
  <c r="M40" i="4"/>
  <c r="L52" i="4"/>
  <c r="G81" i="4"/>
  <c r="G71" i="4"/>
  <c r="M52" i="4"/>
  <c r="H66" i="4"/>
  <c r="M60" i="4"/>
  <c r="H42" i="4"/>
  <c r="G87" i="4"/>
  <c r="G58" i="4"/>
  <c r="H83" i="4"/>
  <c r="L45" i="4"/>
  <c r="M54" i="4"/>
  <c r="M58" i="4"/>
  <c r="H25" i="4"/>
  <c r="H24" i="4"/>
  <c r="H34" i="4"/>
  <c r="H78" i="4"/>
  <c r="G76" i="4"/>
  <c r="L21" i="4"/>
  <c r="M61" i="4"/>
  <c r="L74" i="4"/>
  <c r="G67" i="4"/>
  <c r="L78" i="4"/>
  <c r="G38" i="4"/>
  <c r="L55" i="4"/>
  <c r="H81" i="4"/>
  <c r="G50" i="4"/>
  <c r="H56" i="4"/>
  <c r="G41" i="4"/>
  <c r="H75" i="4"/>
  <c r="M67" i="4"/>
  <c r="M11" i="4"/>
  <c r="M18" i="4"/>
  <c r="L66" i="4"/>
  <c r="M87" i="4"/>
  <c r="H36" i="4"/>
  <c r="L83" i="4"/>
  <c r="G75" i="4"/>
  <c r="L41" i="4"/>
  <c r="G35" i="4"/>
  <c r="M36" i="4"/>
  <c r="H45" i="4"/>
  <c r="G30" i="4"/>
  <c r="M28" i="4"/>
  <c r="L57" i="4"/>
  <c r="H23" i="4"/>
  <c r="L16" i="4"/>
  <c r="M53" i="4"/>
  <c r="L28" i="4"/>
  <c r="G12" i="4"/>
  <c r="L14" i="4"/>
  <c r="L51" i="4"/>
  <c r="G55" i="4"/>
  <c r="L72" i="4"/>
  <c r="L73" i="4"/>
  <c r="L37" i="4"/>
  <c r="M37" i="4"/>
  <c r="G52" i="4"/>
  <c r="G63" i="4"/>
  <c r="G51" i="4"/>
  <c r="G62" i="4"/>
  <c r="L87" i="4"/>
  <c r="L34" i="4"/>
  <c r="G72" i="4"/>
  <c r="G15" i="4"/>
  <c r="M64" i="4"/>
  <c r="M76" i="4"/>
  <c r="G56" i="4"/>
  <c r="M74" i="4"/>
  <c r="H67" i="4"/>
  <c r="G16" i="4"/>
  <c r="H72" i="4"/>
  <c r="M47" i="4"/>
  <c r="G13" i="4"/>
  <c r="H63" i="4"/>
  <c r="M12" i="4"/>
  <c r="G14" i="4"/>
  <c r="M75" i="4"/>
  <c r="H28" i="4"/>
  <c r="G61" i="4"/>
  <c r="H37" i="4"/>
  <c r="L17" i="4"/>
  <c r="G34" i="4"/>
  <c r="H87" i="4"/>
  <c r="M43" i="4"/>
  <c r="M77" i="4"/>
  <c r="G85" i="4"/>
  <c r="L13" i="4"/>
  <c r="G23" i="4"/>
  <c r="H85" i="4"/>
  <c r="G19" i="4"/>
  <c r="L62" i="4"/>
  <c r="M31" i="4"/>
  <c r="H51" i="4"/>
  <c r="G77" i="4"/>
  <c r="H49" i="4"/>
  <c r="H30" i="4"/>
  <c r="L86" i="4"/>
  <c r="H86" i="4"/>
  <c r="G73" i="4"/>
  <c r="M70" i="4"/>
  <c r="L23" i="4"/>
  <c r="H48" i="4"/>
  <c r="G25" i="4"/>
  <c r="L29" i="4"/>
  <c r="L75" i="4"/>
  <c r="L70" i="4"/>
  <c r="L64" i="4"/>
  <c r="L56" i="4"/>
  <c r="M34" i="4"/>
  <c r="L40" i="4"/>
  <c r="H44" i="4"/>
  <c r="H79" i="4"/>
  <c r="L46" i="4"/>
  <c r="G59" i="4"/>
  <c r="L32" i="4"/>
  <c r="L65" i="4"/>
  <c r="M50" i="4"/>
  <c r="M30" i="4"/>
  <c r="M69" i="4"/>
  <c r="M48" i="4"/>
  <c r="L58" i="4"/>
  <c r="G36" i="4"/>
  <c r="G82" i="4"/>
  <c r="H73" i="4"/>
  <c r="L19" i="4"/>
  <c r="G48" i="4"/>
  <c r="M59" i="4"/>
  <c r="M42" i="4"/>
  <c r="G74" i="4"/>
  <c r="H54" i="4"/>
  <c r="M32" i="4"/>
  <c r="M65" i="4"/>
  <c r="M17" i="4"/>
  <c r="L84" i="4"/>
  <c r="G78" i="4"/>
  <c r="M38" i="4"/>
  <c r="L39" i="4"/>
  <c r="H41" i="4"/>
  <c r="L79" i="4"/>
  <c r="H31" i="4"/>
  <c r="M62" i="4"/>
  <c r="M44" i="4"/>
  <c r="G24" i="4"/>
  <c r="G18" i="4"/>
  <c r="L33" i="4"/>
  <c r="I87" i="4" l="1"/>
  <c r="I86" i="4"/>
  <c r="B93" i="4"/>
  <c r="C93" i="4"/>
  <c r="B94" i="4"/>
  <c r="C94" i="4"/>
  <c r="H91" i="4"/>
  <c r="M88" i="4"/>
  <c r="G90" i="4"/>
  <c r="G88" i="4"/>
  <c r="L89" i="4"/>
  <c r="G92" i="4"/>
  <c r="H90" i="4"/>
  <c r="L91" i="4"/>
  <c r="M91" i="4"/>
  <c r="L88" i="4"/>
  <c r="H92" i="4"/>
  <c r="M92" i="4"/>
  <c r="H88" i="4"/>
  <c r="G89" i="4"/>
  <c r="L92" i="4"/>
  <c r="H89" i="4"/>
  <c r="L90" i="4"/>
  <c r="G91" i="4"/>
  <c r="M89" i="4"/>
  <c r="M90" i="4"/>
  <c r="I91" i="4" l="1"/>
  <c r="I89" i="4"/>
  <c r="I92" i="4"/>
  <c r="I88" i="4"/>
  <c r="I90" i="4"/>
  <c r="B95" i="4"/>
  <c r="C95" i="4"/>
  <c r="B96" i="4"/>
  <c r="C96" i="4"/>
  <c r="B97" i="4"/>
  <c r="C97" i="4"/>
  <c r="M94" i="4"/>
  <c r="H94" i="4"/>
  <c r="M93" i="4"/>
  <c r="G93" i="4"/>
  <c r="L94" i="4"/>
  <c r="H93" i="4"/>
  <c r="L93" i="4"/>
  <c r="I93" i="4" l="1"/>
  <c r="B98" i="4"/>
  <c r="C98" i="4"/>
  <c r="M97" i="4"/>
  <c r="G96" i="4"/>
  <c r="M96" i="4"/>
  <c r="M95" i="4"/>
  <c r="G97" i="4"/>
  <c r="H95" i="4"/>
  <c r="H97" i="4"/>
  <c r="H96" i="4"/>
  <c r="G95" i="4"/>
  <c r="L95" i="4"/>
  <c r="L97" i="4"/>
  <c r="L96" i="4"/>
  <c r="I95" i="4" l="1"/>
  <c r="I97" i="4"/>
  <c r="I96" i="4"/>
  <c r="B99" i="4"/>
  <c r="C99" i="4"/>
  <c r="M98" i="4"/>
  <c r="L98" i="4"/>
  <c r="H98" i="4"/>
  <c r="G98" i="4"/>
  <c r="I98" i="4" l="1"/>
  <c r="B100" i="4"/>
  <c r="C100" i="4"/>
  <c r="H99" i="4"/>
  <c r="L99" i="4"/>
  <c r="M99" i="4"/>
  <c r="G99" i="4"/>
  <c r="I99" i="4" l="1"/>
  <c r="B101" i="4"/>
  <c r="C101" i="4"/>
  <c r="M100" i="4"/>
  <c r="H100" i="4"/>
  <c r="L100" i="4"/>
  <c r="G100" i="4"/>
  <c r="I100" i="4" l="1"/>
  <c r="B102" i="4"/>
  <c r="C102" i="4"/>
  <c r="G101" i="4"/>
  <c r="L101" i="4"/>
  <c r="H101" i="4"/>
  <c r="M101" i="4"/>
  <c r="I101" i="4" l="1"/>
  <c r="B103" i="4"/>
  <c r="C103" i="4"/>
  <c r="B104" i="4"/>
  <c r="C104" i="4"/>
  <c r="G102" i="4"/>
  <c r="L102" i="4"/>
  <c r="H102" i="4"/>
  <c r="M102" i="4"/>
  <c r="I102" i="4" l="1"/>
  <c r="B105" i="4"/>
  <c r="C105" i="4"/>
  <c r="G103" i="4"/>
  <c r="G104" i="4"/>
  <c r="L104" i="4"/>
  <c r="M104" i="4"/>
  <c r="H103" i="4"/>
  <c r="M103" i="4"/>
  <c r="L103" i="4"/>
  <c r="H104" i="4"/>
  <c r="I104" i="4" l="1"/>
  <c r="I103" i="4"/>
  <c r="B106" i="4"/>
  <c r="C106" i="4"/>
  <c r="L105" i="4"/>
  <c r="M105" i="4"/>
  <c r="H105" i="4"/>
  <c r="G105" i="4"/>
  <c r="I105" i="4" l="1"/>
  <c r="B107" i="4"/>
  <c r="C107" i="4"/>
  <c r="B108" i="4"/>
  <c r="C108" i="4"/>
  <c r="L106" i="4"/>
  <c r="M106" i="4"/>
  <c r="G106" i="4"/>
  <c r="H106" i="4"/>
  <c r="I106" i="4" l="1"/>
  <c r="B109" i="4"/>
  <c r="C109" i="4"/>
  <c r="M107" i="4"/>
  <c r="G108" i="4"/>
  <c r="M108" i="4"/>
  <c r="H108" i="4"/>
  <c r="H107" i="4"/>
  <c r="L107" i="4"/>
  <c r="G107" i="4"/>
  <c r="L108" i="4"/>
  <c r="I107" i="4" l="1"/>
  <c r="I108" i="4"/>
  <c r="B110" i="4"/>
  <c r="C110" i="4"/>
  <c r="L109" i="4"/>
  <c r="H109" i="4"/>
  <c r="M109" i="4"/>
  <c r="G109" i="4"/>
  <c r="I109" i="4" l="1"/>
  <c r="B111" i="4"/>
  <c r="C111" i="4"/>
  <c r="B112" i="4"/>
  <c r="C112" i="4"/>
  <c r="G110" i="4"/>
  <c r="L110" i="4"/>
  <c r="H110" i="4"/>
  <c r="M110" i="4"/>
  <c r="I110" i="4" l="1"/>
  <c r="B113" i="4"/>
  <c r="C113" i="4"/>
  <c r="L111" i="4"/>
  <c r="M112" i="4"/>
  <c r="G111" i="4"/>
  <c r="L112" i="4"/>
  <c r="H111" i="4"/>
  <c r="G112" i="4"/>
  <c r="H112" i="4"/>
  <c r="M111" i="4"/>
  <c r="I112" i="4" l="1"/>
  <c r="I111" i="4"/>
  <c r="B114" i="4"/>
  <c r="C114" i="4"/>
  <c r="L113" i="4"/>
  <c r="H113" i="4"/>
  <c r="M113" i="4"/>
  <c r="G113" i="4"/>
  <c r="I113" i="4" l="1"/>
  <c r="B115" i="4"/>
  <c r="C115" i="4"/>
  <c r="B116" i="4"/>
  <c r="C116" i="4"/>
  <c r="G114" i="4"/>
  <c r="H114" i="4"/>
  <c r="M114" i="4"/>
  <c r="L114" i="4"/>
  <c r="I114" i="4" l="1"/>
  <c r="B117" i="4"/>
  <c r="C117" i="4"/>
  <c r="L115" i="4"/>
  <c r="M117" i="4"/>
  <c r="G117" i="4"/>
  <c r="M116" i="4"/>
  <c r="H117" i="4"/>
  <c r="M115" i="4"/>
  <c r="L117" i="4"/>
  <c r="H115" i="4"/>
  <c r="G116" i="4"/>
  <c r="L116" i="4"/>
  <c r="G115" i="4"/>
  <c r="H116" i="4"/>
  <c r="I115" i="4" l="1"/>
  <c r="I116" i="4"/>
  <c r="I117" i="4"/>
  <c r="D2" i="5" a="1"/>
  <c r="D81" i="5" l="1"/>
  <c r="D6" i="5"/>
  <c r="D5" i="5"/>
  <c r="D74" i="5"/>
  <c r="D118" i="5"/>
  <c r="D92" i="5"/>
  <c r="D124" i="5"/>
  <c r="D100" i="5"/>
  <c r="D66" i="5"/>
  <c r="D109" i="5"/>
  <c r="D79" i="5"/>
  <c r="D116" i="5"/>
  <c r="D4" i="5"/>
  <c r="D35" i="5"/>
  <c r="D54" i="5"/>
  <c r="D102" i="5"/>
  <c r="D58" i="5"/>
  <c r="D64" i="5"/>
  <c r="D76" i="5"/>
  <c r="D24" i="5"/>
  <c r="D112" i="5"/>
  <c r="D70" i="5"/>
  <c r="D105" i="5"/>
  <c r="D97" i="5"/>
  <c r="D12" i="5"/>
  <c r="D47" i="5"/>
  <c r="D44" i="5"/>
  <c r="D98" i="5"/>
  <c r="D15" i="5"/>
  <c r="D71" i="5"/>
  <c r="D110" i="5"/>
  <c r="D20" i="5"/>
  <c r="D25" i="5"/>
  <c r="D91" i="5"/>
  <c r="D33" i="5"/>
  <c r="D51" i="5"/>
  <c r="D78" i="5"/>
  <c r="D30" i="5"/>
  <c r="D87" i="5"/>
  <c r="D50" i="5"/>
  <c r="D103" i="5"/>
  <c r="D36" i="5"/>
  <c r="D48" i="5"/>
  <c r="D55" i="5"/>
  <c r="D63" i="5"/>
  <c r="D114" i="5"/>
  <c r="D73" i="5"/>
  <c r="D93" i="5"/>
  <c r="D82" i="5"/>
  <c r="D7" i="5"/>
  <c r="D9" i="5"/>
  <c r="D113" i="5"/>
  <c r="D40" i="5"/>
  <c r="D121" i="5"/>
  <c r="D68" i="5"/>
  <c r="D123" i="5"/>
  <c r="D95" i="5"/>
  <c r="D28" i="5"/>
  <c r="D16" i="5"/>
  <c r="D23" i="5"/>
  <c r="D77" i="5"/>
  <c r="D75" i="5"/>
  <c r="D11" i="5"/>
  <c r="D38" i="5"/>
  <c r="D106" i="5"/>
  <c r="D2" i="5"/>
  <c r="D18" i="5"/>
  <c r="D14" i="5"/>
  <c r="D17" i="5"/>
  <c r="D101" i="5"/>
  <c r="D45" i="5"/>
  <c r="D126" i="5"/>
  <c r="D86" i="5"/>
  <c r="D120" i="5"/>
  <c r="D29" i="5"/>
  <c r="D57" i="5"/>
  <c r="D67" i="5"/>
  <c r="D111" i="5"/>
  <c r="D43" i="5"/>
  <c r="D13" i="5"/>
  <c r="D85" i="5"/>
  <c r="D107" i="5"/>
  <c r="D19" i="5"/>
  <c r="D39" i="5"/>
  <c r="D99" i="5"/>
  <c r="D80" i="5"/>
  <c r="D10" i="5"/>
  <c r="D53" i="5"/>
  <c r="D21" i="5"/>
  <c r="D41" i="5"/>
  <c r="D56" i="5"/>
  <c r="D122" i="5"/>
  <c r="D22" i="5"/>
  <c r="D61" i="5"/>
  <c r="D88" i="5"/>
  <c r="D65" i="5"/>
  <c r="D52" i="5"/>
  <c r="D115" i="5"/>
  <c r="D59" i="5"/>
  <c r="D62" i="5"/>
  <c r="D83" i="5"/>
  <c r="D119" i="5"/>
  <c r="D8" i="5"/>
  <c r="D69" i="5"/>
  <c r="D34" i="5"/>
  <c r="D3" i="5"/>
  <c r="D32" i="5"/>
  <c r="D90" i="5"/>
  <c r="D84" i="5"/>
  <c r="D26" i="5"/>
  <c r="D94" i="5"/>
  <c r="D46" i="5"/>
  <c r="D37" i="5"/>
  <c r="D27" i="5"/>
  <c r="D72" i="5"/>
  <c r="D96" i="5"/>
  <c r="D49" i="5"/>
  <c r="D31" i="5"/>
  <c r="D125" i="5"/>
  <c r="D89" i="5"/>
  <c r="D60" i="5"/>
  <c r="D108" i="5"/>
  <c r="D42" i="5"/>
  <c r="D104" i="5"/>
  <c r="D117" i="5"/>
  <c r="E81" i="5"/>
  <c r="I81" i="5"/>
  <c r="H81" i="5"/>
  <c r="F81" i="5"/>
  <c r="G81" i="5"/>
  <c r="F58" i="5"/>
  <c r="E58" i="5"/>
  <c r="H58" i="5"/>
  <c r="I58" i="5"/>
  <c r="G58" i="5"/>
  <c r="F25" i="5"/>
  <c r="G25" i="5"/>
  <c r="E25" i="5"/>
  <c r="I25" i="5"/>
  <c r="H25" i="5"/>
  <c r="G82" i="5"/>
  <c r="H82" i="5"/>
  <c r="F82" i="5"/>
  <c r="E82" i="5"/>
  <c r="I82" i="5"/>
  <c r="H106" i="5"/>
  <c r="I106" i="5"/>
  <c r="F106" i="5"/>
  <c r="G106" i="5"/>
  <c r="E106" i="5"/>
  <c r="H85" i="5"/>
  <c r="E85" i="5"/>
  <c r="G85" i="5"/>
  <c r="I85" i="5"/>
  <c r="F85" i="5"/>
  <c r="I52" i="5"/>
  <c r="E52" i="5"/>
  <c r="F52" i="5"/>
  <c r="H52" i="5"/>
  <c r="G52" i="5"/>
  <c r="F37" i="5"/>
  <c r="H37" i="5"/>
  <c r="I37" i="5"/>
  <c r="G37" i="5"/>
  <c r="E37" i="5"/>
  <c r="E24" i="5"/>
  <c r="F24" i="5"/>
  <c r="I24" i="5"/>
  <c r="G24" i="5"/>
  <c r="H24" i="5"/>
  <c r="G112" i="5"/>
  <c r="E112" i="5"/>
  <c r="H112" i="5"/>
  <c r="I112" i="5"/>
  <c r="F112" i="5"/>
  <c r="E78" i="5"/>
  <c r="G78" i="5"/>
  <c r="I78" i="5"/>
  <c r="F78" i="5"/>
  <c r="H78" i="5"/>
  <c r="H40" i="5"/>
  <c r="I40" i="5"/>
  <c r="G40" i="5"/>
  <c r="E40" i="5"/>
  <c r="F40" i="5"/>
  <c r="E17" i="5"/>
  <c r="F17" i="5"/>
  <c r="I17" i="5"/>
  <c r="G17" i="5"/>
  <c r="H17" i="5"/>
  <c r="F99" i="5"/>
  <c r="E99" i="5"/>
  <c r="H99" i="5"/>
  <c r="G99" i="5"/>
  <c r="I99" i="5"/>
  <c r="F83" i="5"/>
  <c r="H83" i="5"/>
  <c r="G83" i="5"/>
  <c r="E83" i="5"/>
  <c r="I83" i="5"/>
  <c r="G30" i="5"/>
  <c r="I30" i="5"/>
  <c r="H30" i="5"/>
  <c r="E30" i="5"/>
  <c r="F30" i="5"/>
  <c r="F80" i="5"/>
  <c r="H80" i="5"/>
  <c r="I80" i="5"/>
  <c r="G80" i="5"/>
  <c r="E80" i="5"/>
  <c r="F124" i="5"/>
  <c r="G124" i="5"/>
  <c r="I124" i="5"/>
  <c r="H124" i="5"/>
  <c r="E124" i="5"/>
  <c r="E68" i="5"/>
  <c r="H68" i="5"/>
  <c r="I68" i="5"/>
  <c r="F68" i="5"/>
  <c r="G68" i="5"/>
  <c r="I97" i="5"/>
  <c r="F97" i="5"/>
  <c r="E97" i="5"/>
  <c r="H97" i="5"/>
  <c r="G97" i="5"/>
  <c r="E89" i="5"/>
  <c r="F89" i="5"/>
  <c r="G89" i="5"/>
  <c r="H89" i="5"/>
  <c r="I89" i="5"/>
  <c r="F103" i="5"/>
  <c r="E103" i="5"/>
  <c r="H103" i="5"/>
  <c r="I103" i="5"/>
  <c r="G103" i="5"/>
  <c r="F21" i="5"/>
  <c r="E21" i="5"/>
  <c r="G21" i="5"/>
  <c r="H21" i="5"/>
  <c r="I21" i="5"/>
  <c r="G109" i="5"/>
  <c r="F109" i="5"/>
  <c r="H109" i="5"/>
  <c r="E109" i="5"/>
  <c r="I109" i="5"/>
  <c r="E28" i="5"/>
  <c r="H28" i="5"/>
  <c r="I28" i="5"/>
  <c r="G28" i="5"/>
  <c r="F28" i="5"/>
  <c r="F29" i="5"/>
  <c r="E29" i="5"/>
  <c r="H29" i="5"/>
  <c r="I29" i="5"/>
  <c r="G29" i="5"/>
  <c r="E98" i="5"/>
  <c r="H98" i="5"/>
  <c r="I98" i="5"/>
  <c r="F98" i="5"/>
  <c r="G98" i="5"/>
  <c r="H122" i="5"/>
  <c r="F122" i="5"/>
  <c r="I122" i="5"/>
  <c r="G122" i="5"/>
  <c r="E122" i="5"/>
  <c r="E63" i="5"/>
  <c r="I63" i="5"/>
  <c r="F63" i="5"/>
  <c r="G63" i="5"/>
  <c r="H63" i="5"/>
  <c r="F84" i="5"/>
  <c r="H84" i="5"/>
  <c r="G84" i="5"/>
  <c r="E84" i="5"/>
  <c r="I84" i="5"/>
  <c r="F71" i="5"/>
  <c r="I71" i="5"/>
  <c r="E71" i="5"/>
  <c r="H71" i="5"/>
  <c r="G71" i="5"/>
  <c r="H43" i="5"/>
  <c r="E43" i="5"/>
  <c r="F43" i="5"/>
  <c r="G43" i="5"/>
  <c r="I43" i="5"/>
  <c r="G93" i="5"/>
  <c r="H93" i="5"/>
  <c r="F93" i="5"/>
  <c r="I93" i="5"/>
  <c r="E93" i="5"/>
  <c r="F13" i="5"/>
  <c r="E13" i="5"/>
  <c r="H13" i="5"/>
  <c r="I13" i="5"/>
  <c r="G13" i="5"/>
  <c r="G6" i="5"/>
  <c r="F6" i="5"/>
  <c r="H6" i="5"/>
  <c r="E6" i="5"/>
  <c r="I6" i="5"/>
  <c r="I64" i="5"/>
  <c r="E64" i="5"/>
  <c r="H64" i="5"/>
  <c r="F64" i="5"/>
  <c r="G64" i="5"/>
  <c r="F91" i="5"/>
  <c r="G91" i="5"/>
  <c r="E91" i="5"/>
  <c r="I91" i="5"/>
  <c r="H91" i="5"/>
  <c r="I7" i="5"/>
  <c r="E7" i="5"/>
  <c r="G7" i="5"/>
  <c r="H7" i="5"/>
  <c r="F7" i="5"/>
  <c r="E2" i="5"/>
  <c r="F2" i="5"/>
  <c r="B6" i="5"/>
  <c r="I2" i="5"/>
  <c r="H2" i="5"/>
  <c r="G2" i="5"/>
  <c r="H107" i="5"/>
  <c r="E107" i="5"/>
  <c r="F107" i="5"/>
  <c r="I107" i="5"/>
  <c r="G107" i="5"/>
  <c r="I115" i="5"/>
  <c r="H115" i="5"/>
  <c r="E115" i="5"/>
  <c r="F115" i="5"/>
  <c r="G115" i="5"/>
  <c r="G27" i="5"/>
  <c r="E27" i="5"/>
  <c r="H27" i="5"/>
  <c r="F27" i="5"/>
  <c r="I27" i="5"/>
  <c r="I118" i="5"/>
  <c r="F118" i="5"/>
  <c r="E118" i="5"/>
  <c r="G118" i="5"/>
  <c r="H118" i="5"/>
  <c r="H49" i="5"/>
  <c r="F49" i="5"/>
  <c r="G49" i="5"/>
  <c r="I49" i="5"/>
  <c r="E49" i="5"/>
  <c r="F70" i="5"/>
  <c r="E70" i="5"/>
  <c r="G70" i="5"/>
  <c r="I70" i="5"/>
  <c r="H70" i="5"/>
  <c r="E31" i="5"/>
  <c r="F31" i="5"/>
  <c r="H31" i="5"/>
  <c r="I31" i="5"/>
  <c r="G31" i="5"/>
  <c r="G87" i="5"/>
  <c r="E87" i="5"/>
  <c r="H87" i="5"/>
  <c r="I87" i="5"/>
  <c r="F87" i="5"/>
  <c r="F45" i="5"/>
  <c r="I45" i="5"/>
  <c r="H45" i="5"/>
  <c r="G45" i="5"/>
  <c r="E45" i="5"/>
  <c r="E10" i="5"/>
  <c r="G10" i="5"/>
  <c r="I10" i="5"/>
  <c r="F10" i="5"/>
  <c r="H10" i="5"/>
  <c r="G8" i="5"/>
  <c r="H8" i="5"/>
  <c r="F8" i="5"/>
  <c r="E8" i="5"/>
  <c r="I8" i="5"/>
  <c r="H100" i="5"/>
  <c r="I100" i="5"/>
  <c r="E100" i="5"/>
  <c r="G100" i="5"/>
  <c r="F100" i="5"/>
  <c r="I50" i="5"/>
  <c r="F50" i="5"/>
  <c r="E50" i="5"/>
  <c r="G50" i="5"/>
  <c r="H50" i="5"/>
  <c r="H126" i="5"/>
  <c r="F126" i="5"/>
  <c r="E126" i="5"/>
  <c r="I126" i="5"/>
  <c r="G126" i="5"/>
  <c r="H53" i="5"/>
  <c r="E53" i="5"/>
  <c r="I53" i="5"/>
  <c r="G53" i="5"/>
  <c r="F53" i="5"/>
  <c r="F69" i="5"/>
  <c r="E69" i="5"/>
  <c r="G69" i="5"/>
  <c r="I69" i="5"/>
  <c r="H69" i="5"/>
  <c r="F66" i="5"/>
  <c r="H66" i="5"/>
  <c r="G66" i="5"/>
  <c r="E66" i="5"/>
  <c r="I66" i="5"/>
  <c r="E86" i="5"/>
  <c r="H86" i="5"/>
  <c r="G86" i="5"/>
  <c r="I86" i="5"/>
  <c r="F86" i="5"/>
  <c r="H3" i="5"/>
  <c r="G3" i="5"/>
  <c r="E3" i="5"/>
  <c r="I3" i="5"/>
  <c r="F3" i="5"/>
  <c r="H79" i="5"/>
  <c r="G79" i="5"/>
  <c r="F79" i="5"/>
  <c r="E79" i="5"/>
  <c r="I79" i="5"/>
  <c r="I4" i="5"/>
  <c r="H4" i="5"/>
  <c r="G4" i="5"/>
  <c r="E4" i="5"/>
  <c r="F4" i="5"/>
  <c r="F117" i="5"/>
  <c r="I117" i="5"/>
  <c r="G117" i="5"/>
  <c r="E117" i="5"/>
  <c r="H117" i="5"/>
  <c r="H111" i="5"/>
  <c r="G111" i="5"/>
  <c r="I111" i="5"/>
  <c r="F111" i="5"/>
  <c r="E111" i="5"/>
  <c r="G73" i="5"/>
  <c r="F73" i="5"/>
  <c r="I73" i="5"/>
  <c r="H73" i="5"/>
  <c r="E73" i="5"/>
  <c r="I38" i="5"/>
  <c r="E38" i="5"/>
  <c r="F38" i="5"/>
  <c r="H38" i="5"/>
  <c r="G38" i="5"/>
  <c r="H65" i="5"/>
  <c r="G65" i="5"/>
  <c r="F65" i="5"/>
  <c r="E65" i="5"/>
  <c r="I65" i="5"/>
  <c r="E5" i="5"/>
  <c r="H5" i="5"/>
  <c r="F5" i="5"/>
  <c r="G5" i="5"/>
  <c r="I5" i="5"/>
  <c r="I76" i="5"/>
  <c r="F76" i="5"/>
  <c r="E76" i="5"/>
  <c r="G76" i="5"/>
  <c r="H76" i="5"/>
  <c r="H33" i="5"/>
  <c r="F33" i="5"/>
  <c r="E33" i="5"/>
  <c r="G33" i="5"/>
  <c r="I33" i="5"/>
  <c r="I9" i="5"/>
  <c r="G9" i="5"/>
  <c r="E9" i="5"/>
  <c r="F9" i="5"/>
  <c r="H9" i="5"/>
  <c r="E18" i="5"/>
  <c r="I18" i="5"/>
  <c r="H18" i="5"/>
  <c r="G18" i="5"/>
  <c r="F18" i="5"/>
  <c r="F19" i="5"/>
  <c r="I19" i="5"/>
  <c r="G19" i="5"/>
  <c r="H19" i="5"/>
  <c r="E19" i="5"/>
  <c r="F59" i="5"/>
  <c r="G59" i="5"/>
  <c r="H59" i="5"/>
  <c r="E59" i="5"/>
  <c r="I59" i="5"/>
  <c r="F72" i="5"/>
  <c r="E72" i="5"/>
  <c r="H72" i="5"/>
  <c r="I72" i="5"/>
  <c r="G72" i="5"/>
  <c r="F74" i="5"/>
  <c r="H74" i="5"/>
  <c r="I74" i="5"/>
  <c r="E74" i="5"/>
  <c r="G74" i="5"/>
  <c r="E51" i="5"/>
  <c r="I51" i="5"/>
  <c r="G51" i="5"/>
  <c r="F51" i="5"/>
  <c r="H51" i="5"/>
  <c r="F113" i="5"/>
  <c r="G113" i="5"/>
  <c r="H113" i="5"/>
  <c r="E113" i="5"/>
  <c r="I113" i="5"/>
  <c r="G14" i="5"/>
  <c r="E14" i="5"/>
  <c r="F14" i="5"/>
  <c r="I14" i="5"/>
  <c r="H14" i="5"/>
  <c r="G39" i="5"/>
  <c r="E39" i="5"/>
  <c r="H39" i="5"/>
  <c r="I39" i="5"/>
  <c r="F39" i="5"/>
  <c r="G62" i="5"/>
  <c r="H62" i="5"/>
  <c r="F62" i="5"/>
  <c r="E62" i="5"/>
  <c r="I62" i="5"/>
  <c r="G96" i="5"/>
  <c r="F96" i="5"/>
  <c r="I96" i="5"/>
  <c r="E96" i="5"/>
  <c r="H96" i="5"/>
  <c r="H92" i="5"/>
  <c r="I92" i="5"/>
  <c r="E92" i="5"/>
  <c r="G92" i="5"/>
  <c r="F92" i="5"/>
  <c r="H121" i="5"/>
  <c r="I121" i="5"/>
  <c r="F121" i="5"/>
  <c r="E121" i="5"/>
  <c r="G121" i="5"/>
  <c r="G101" i="5"/>
  <c r="E101" i="5"/>
  <c r="I101" i="5"/>
  <c r="H101" i="5"/>
  <c r="F101" i="5"/>
  <c r="G119" i="5"/>
  <c r="I119" i="5"/>
  <c r="E119" i="5"/>
  <c r="F119" i="5"/>
  <c r="H119" i="5"/>
  <c r="I105" i="5"/>
  <c r="H105" i="5"/>
  <c r="E105" i="5"/>
  <c r="G105" i="5"/>
  <c r="F105" i="5"/>
  <c r="H125" i="5"/>
  <c r="E125" i="5"/>
  <c r="F125" i="5"/>
  <c r="G125" i="5"/>
  <c r="I125" i="5"/>
  <c r="E123" i="5"/>
  <c r="G123" i="5"/>
  <c r="I123" i="5"/>
  <c r="H123" i="5"/>
  <c r="F123" i="5"/>
  <c r="E12" i="5"/>
  <c r="F12" i="5"/>
  <c r="I12" i="5"/>
  <c r="G12" i="5"/>
  <c r="H12" i="5"/>
  <c r="H95" i="5"/>
  <c r="E95" i="5"/>
  <c r="I95" i="5"/>
  <c r="G95" i="5"/>
  <c r="F95" i="5"/>
  <c r="E60" i="5"/>
  <c r="F60" i="5"/>
  <c r="H60" i="5"/>
  <c r="I60" i="5"/>
  <c r="G60" i="5"/>
  <c r="H36" i="5"/>
  <c r="G36" i="5"/>
  <c r="F36" i="5"/>
  <c r="E36" i="5"/>
  <c r="I36" i="5"/>
  <c r="F120" i="5"/>
  <c r="I120" i="5"/>
  <c r="G120" i="5"/>
  <c r="E120" i="5"/>
  <c r="H120" i="5"/>
  <c r="G41" i="5"/>
  <c r="H41" i="5"/>
  <c r="E41" i="5"/>
  <c r="I41" i="5"/>
  <c r="F41" i="5"/>
  <c r="F108" i="5"/>
  <c r="E108" i="5"/>
  <c r="H108" i="5"/>
  <c r="G108" i="5"/>
  <c r="I108" i="5"/>
  <c r="I44" i="5"/>
  <c r="G44" i="5"/>
  <c r="E44" i="5"/>
  <c r="F44" i="5"/>
  <c r="H44" i="5"/>
  <c r="H32" i="5"/>
  <c r="G32" i="5"/>
  <c r="F32" i="5"/>
  <c r="I32" i="5"/>
  <c r="E32" i="5"/>
  <c r="H55" i="5"/>
  <c r="I55" i="5"/>
  <c r="E55" i="5"/>
  <c r="G55" i="5"/>
  <c r="F55" i="5"/>
  <c r="G57" i="5"/>
  <c r="E57" i="5"/>
  <c r="H57" i="5"/>
  <c r="I57" i="5"/>
  <c r="F57" i="5"/>
  <c r="I104" i="5"/>
  <c r="H104" i="5"/>
  <c r="G104" i="5"/>
  <c r="E104" i="5"/>
  <c r="F104" i="5"/>
  <c r="G15" i="5"/>
  <c r="E15" i="5"/>
  <c r="H15" i="5"/>
  <c r="F15" i="5"/>
  <c r="I15" i="5"/>
  <c r="I22" i="5"/>
  <c r="G22" i="5"/>
  <c r="H22" i="5"/>
  <c r="F22" i="5"/>
  <c r="E22" i="5"/>
  <c r="G114" i="5"/>
  <c r="I114" i="5"/>
  <c r="F114" i="5"/>
  <c r="H114" i="5"/>
  <c r="E114" i="5"/>
  <c r="F26" i="5"/>
  <c r="H26" i="5"/>
  <c r="E26" i="5"/>
  <c r="I26" i="5"/>
  <c r="G26" i="5"/>
  <c r="H11" i="5"/>
  <c r="F11" i="5"/>
  <c r="I11" i="5"/>
  <c r="G11" i="5"/>
  <c r="E11" i="5"/>
  <c r="G102" i="5"/>
  <c r="E102" i="5"/>
  <c r="I102" i="5"/>
  <c r="H102" i="5"/>
  <c r="F102" i="5"/>
  <c r="E56" i="5"/>
  <c r="G56" i="5"/>
  <c r="F56" i="5"/>
  <c r="I56" i="5"/>
  <c r="H56" i="5"/>
  <c r="E77" i="5"/>
  <c r="G77" i="5"/>
  <c r="I77" i="5"/>
  <c r="F77" i="5"/>
  <c r="H77" i="5"/>
  <c r="G88" i="5"/>
  <c r="I88" i="5"/>
  <c r="H88" i="5"/>
  <c r="E88" i="5"/>
  <c r="F88" i="5"/>
  <c r="I16" i="5"/>
  <c r="G16" i="5"/>
  <c r="F16" i="5"/>
  <c r="H16" i="5"/>
  <c r="E16" i="5"/>
  <c r="E61" i="5"/>
  <c r="G61" i="5"/>
  <c r="H61" i="5"/>
  <c r="I61" i="5"/>
  <c r="F61" i="5"/>
  <c r="G48" i="5"/>
  <c r="I48" i="5"/>
  <c r="F48" i="5"/>
  <c r="H48" i="5"/>
  <c r="E48" i="5"/>
  <c r="G110" i="5"/>
  <c r="F110" i="5"/>
  <c r="I110" i="5"/>
  <c r="E110" i="5"/>
  <c r="H110" i="5"/>
  <c r="H42" i="5"/>
  <c r="G42" i="5"/>
  <c r="F42" i="5"/>
  <c r="E42" i="5"/>
  <c r="I42" i="5"/>
  <c r="E23" i="5"/>
  <c r="F23" i="5"/>
  <c r="G23" i="5"/>
  <c r="I23" i="5"/>
  <c r="H23" i="5"/>
  <c r="G54" i="5"/>
  <c r="F54" i="5"/>
  <c r="E54" i="5"/>
  <c r="I54" i="5"/>
  <c r="H54" i="5"/>
  <c r="F34" i="5"/>
  <c r="I34" i="5"/>
  <c r="E34" i="5"/>
  <c r="H34" i="5"/>
  <c r="G34" i="5"/>
  <c r="G47" i="5"/>
  <c r="H47" i="5"/>
  <c r="I47" i="5"/>
  <c r="F47" i="5"/>
  <c r="E47" i="5"/>
  <c r="I116" i="5"/>
  <c r="E116" i="5"/>
  <c r="F116" i="5"/>
  <c r="G116" i="5"/>
  <c r="H116" i="5"/>
  <c r="F90" i="5"/>
  <c r="E90" i="5"/>
  <c r="I90" i="5"/>
  <c r="H90" i="5"/>
  <c r="G90" i="5"/>
  <c r="F67" i="5"/>
  <c r="I67" i="5"/>
  <c r="G67" i="5"/>
  <c r="E67" i="5"/>
  <c r="H67" i="5"/>
  <c r="F35" i="5"/>
  <c r="I35" i="5"/>
  <c r="G35" i="5"/>
  <c r="E35" i="5"/>
  <c r="H35" i="5"/>
  <c r="F75" i="5"/>
  <c r="G75" i="5"/>
  <c r="I75" i="5"/>
  <c r="E75" i="5"/>
  <c r="H75" i="5"/>
  <c r="A7" i="5"/>
  <c r="E94" i="5"/>
  <c r="H94" i="5"/>
  <c r="I94" i="5"/>
  <c r="G94" i="5"/>
  <c r="F94" i="5"/>
  <c r="G20" i="5"/>
  <c r="I20" i="5"/>
  <c r="H20" i="5"/>
  <c r="E20" i="5"/>
  <c r="F20" i="5"/>
  <c r="F46" i="5"/>
  <c r="I46" i="5"/>
  <c r="E46" i="5"/>
  <c r="H46" i="5"/>
  <c r="G46" i="5"/>
  <c r="B7" i="5"/>
  <c r="D14" i="6"/>
  <c r="D30" i="6"/>
  <c r="C27" i="6"/>
  <c r="D15" i="6"/>
  <c r="J1" i="5" a="1"/>
  <c r="J102" i="5" l="1"/>
  <c r="J96" i="5"/>
  <c r="J114" i="5"/>
  <c r="J56" i="5"/>
  <c r="J72" i="5"/>
  <c r="J52" i="5"/>
  <c r="J83" i="5"/>
  <c r="J53" i="5"/>
  <c r="J25" i="5"/>
  <c r="J63" i="5"/>
  <c r="J9" i="5"/>
  <c r="J10" i="5"/>
  <c r="J42" i="5"/>
  <c r="J81" i="5"/>
  <c r="J38" i="5"/>
  <c r="J76" i="5"/>
  <c r="J126" i="5"/>
  <c r="J79" i="5"/>
  <c r="J24" i="5"/>
  <c r="J66" i="5"/>
  <c r="J13" i="5"/>
  <c r="J78" i="5"/>
  <c r="J113" i="5"/>
  <c r="J23" i="5"/>
  <c r="J89" i="5"/>
  <c r="J14" i="5"/>
  <c r="J117" i="5"/>
  <c r="J36" i="5"/>
  <c r="J19" i="5"/>
  <c r="J104" i="5"/>
  <c r="J18" i="5"/>
  <c r="J3" i="5"/>
  <c r="J90" i="5"/>
  <c r="J59" i="5"/>
  <c r="J50" i="5"/>
  <c r="J121" i="5"/>
  <c r="J68" i="5"/>
  <c r="J31" i="5"/>
  <c r="J70" i="5"/>
  <c r="J118" i="5"/>
  <c r="J77" i="5"/>
  <c r="J20" i="5"/>
  <c r="J34" i="5"/>
  <c r="J65" i="5"/>
  <c r="J110" i="5"/>
  <c r="J67" i="5"/>
  <c r="J15" i="5"/>
  <c r="J54" i="5"/>
  <c r="J12" i="5"/>
  <c r="J29" i="5"/>
  <c r="J101" i="5"/>
  <c r="J5" i="5"/>
  <c r="J44" i="5"/>
  <c r="J64" i="5"/>
  <c r="J111" i="5"/>
  <c r="J95" i="5"/>
  <c r="J116" i="5"/>
  <c r="J57" i="5"/>
  <c r="J46" i="5"/>
  <c r="J123" i="5"/>
  <c r="J122" i="5"/>
  <c r="J119" i="5"/>
  <c r="J30" i="5"/>
  <c r="J85" i="5"/>
  <c r="J40" i="5"/>
  <c r="J125" i="5"/>
  <c r="J6" i="5"/>
  <c r="J58" i="5"/>
  <c r="J103" i="5"/>
  <c r="J11" i="5"/>
  <c r="J41" i="5"/>
  <c r="J4" i="5"/>
  <c r="J27" i="5"/>
  <c r="J120" i="5"/>
  <c r="J106" i="5"/>
  <c r="J97" i="5"/>
  <c r="J51" i="5"/>
  <c r="J112" i="5"/>
  <c r="J98" i="5"/>
  <c r="J61" i="5"/>
  <c r="J39" i="5"/>
  <c r="J109" i="5"/>
  <c r="J55" i="5"/>
  <c r="J107" i="5"/>
  <c r="J87" i="5"/>
  <c r="J74" i="5"/>
  <c r="J99" i="5"/>
  <c r="J17" i="5"/>
  <c r="J75" i="5"/>
  <c r="J115" i="5"/>
  <c r="J62" i="5"/>
  <c r="J33" i="5"/>
  <c r="J43" i="5"/>
  <c r="J49" i="5"/>
  <c r="J108" i="5"/>
  <c r="J80" i="5"/>
  <c r="J69" i="5"/>
  <c r="J93" i="5"/>
  <c r="J22" i="5"/>
  <c r="J100" i="5"/>
  <c r="J37" i="5"/>
  <c r="J60" i="5"/>
  <c r="J7" i="5"/>
  <c r="J8" i="5"/>
  <c r="J84" i="5"/>
  <c r="J35" i="5"/>
  <c r="J16" i="5"/>
  <c r="J92" i="5"/>
  <c r="J28" i="5"/>
  <c r="J86" i="5"/>
  <c r="J48" i="5"/>
  <c r="J94" i="5"/>
  <c r="J71" i="5"/>
  <c r="J91" i="5"/>
  <c r="J88" i="5"/>
  <c r="J105" i="5"/>
  <c r="J82" i="5"/>
  <c r="J73" i="5"/>
  <c r="J45" i="5"/>
  <c r="J21" i="5"/>
  <c r="J124" i="5"/>
  <c r="J26" i="5"/>
  <c r="J1" i="5"/>
  <c r="J2" i="5"/>
  <c r="J32" i="5"/>
  <c r="J47" i="5"/>
  <c r="C28" i="6"/>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4" authorId="0">
      <text>
        <r>
          <rPr>
            <sz val="8"/>
            <color indexed="81"/>
            <rFont val="Tahoma"/>
            <family val="2"/>
          </rPr>
          <t>Discount, ZeroRate, or ForwardRate. If omitted, default = Discount is used.</t>
        </r>
      </text>
    </comment>
    <comment ref="D25"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J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<sst xmlns="http://schemas.openxmlformats.org/spreadsheetml/2006/main" count="311" uniqueCount="141">
  <si>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</si>
  <si>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</si>
  <si>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</si>
  <si>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</si>
  <si>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</si>
  <si>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</si>
  <si>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</si>
  <si>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</si>
  <si>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</si>
  <si>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</si>
  <si>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</si>
  <si>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</si>
  <si>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</si>
  <si>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</si>
  <si>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</si>
  <si>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</si>
  <si>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</si>
  <si>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</si>
  <si>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</si>
  <si>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</si>
  <si>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</si>
  <si>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</si>
  <si>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</si>
  <si>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</si>
  <si>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</si>
  <si>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</si>
  <si>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</si>
  <si>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</si>
  <si>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</si>
  <si>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</si>
  <si>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</si>
  <si>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</si>
  <si>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</si>
  <si>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</si>
  <si>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</si>
  <si>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</si>
  <si>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</si>
  <si>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</si>
  <si>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</si>
  <si>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</si>
  <si>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</si>
  <si>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</si>
  <si>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</si>
  <si>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</si>
  <si>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</si>
  <si>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</si>
  <si>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</si>
  <si>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</si>
  <si>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</si>
  <si>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</si>
  <si>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</si>
  <si>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</si>
  <si>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</si>
  <si>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</si>
  <si>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</si>
  <si>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</si>
  <si>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</si>
  <si>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</si>
  <si>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</si>
  <si>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</si>
  <si>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</si>
  <si>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</si>
  <si>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</si>
  <si>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</si>
  <si>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</si>
  <si>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</si>
  <si>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</si>
  <si>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</si>
  <si>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</si>
  <si>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</si>
  <si>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</si>
  <si>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</si>
  <si>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</si>
  <si>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</si>
  <si>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</si>
  <si>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</si>
  <si>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</si>
  <si>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</si>
  <si>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</si>
  <si>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</si>
  <si>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</si>
  <si>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</si>
  <si>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</si>
  <si>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</si>
  <si>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</si>
  <si>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</si>
  <si>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</si>
  <si>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</si>
  <si>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</si>
  <si>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</si>
  <si>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</si>
  <si>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6M</t>
  </si>
  <si>
    <t>Quote Object ID</t>
  </si>
  <si>
    <t>Index</t>
  </si>
  <si>
    <t>_Quote</t>
  </si>
  <si>
    <t>QuoteSuffix</t>
  </si>
  <si>
    <t>FamilyName</t>
  </si>
  <si>
    <t>ADDITIONAL SETTINGS</t>
  </si>
  <si>
    <t>FileOverwrite</t>
  </si>
  <si>
    <t>SerializationPath</t>
  </si>
  <si>
    <t>Serialize</t>
  </si>
  <si>
    <t>GENERAL SETTINGS</t>
  </si>
  <si>
    <t>0D</t>
  </si>
  <si>
    <t>Synthetic</t>
  </si>
  <si>
    <t>Modified Following</t>
  </si>
  <si>
    <t>6L</t>
  </si>
  <si>
    <t>SB</t>
  </si>
  <si>
    <t>6E</t>
  </si>
  <si>
    <t>Spread</t>
  </si>
  <si>
    <t>Day Count Convention</t>
  </si>
  <si>
    <t>Business Day Convention</t>
  </si>
  <si>
    <t>Freq</t>
  </si>
  <si>
    <t>Fwd start</t>
  </si>
  <si>
    <t>Discounting</t>
  </si>
  <si>
    <t>MoneyMarketDayCounter</t>
  </si>
  <si>
    <t>30/360 (Bond Basis)</t>
  </si>
  <si>
    <t>BondBasisDayCounter</t>
  </si>
  <si>
    <t>fix days</t>
  </si>
  <si>
    <t>calendar</t>
  </si>
  <si>
    <t>conv</t>
  </si>
  <si>
    <t>EOM</t>
  </si>
  <si>
    <t>DayCounter</t>
  </si>
  <si>
    <t>label</t>
  </si>
  <si>
    <t>tenor</t>
  </si>
  <si>
    <t>Japan</t>
  </si>
  <si>
    <t>JPY6M</t>
  </si>
  <si>
    <t>Libor</t>
  </si>
  <si>
    <t>Instruments</t>
  </si>
  <si>
    <t>Actual/365 (Fixed)</t>
  </si>
  <si>
    <t>IF(UPPER(RIGHT($D5))="B",BondBasisDayCounter,IF(UPPER(RIGHT($D5))="M",MoneyMarketDayCounter,"--"))</t>
  </si>
  <si>
    <t>SN</t>
  </si>
  <si>
    <t>SW</t>
  </si>
  <si>
    <t>2W</t>
  </si>
  <si>
    <t>3W</t>
  </si>
  <si>
    <t>1M</t>
  </si>
  <si>
    <t>2M</t>
  </si>
  <si>
    <t>3M</t>
  </si>
  <si>
    <t>4M</t>
  </si>
  <si>
    <t>5M</t>
  </si>
  <si>
    <t>1D</t>
  </si>
  <si>
    <t>1W</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</si>
</sst>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amily val="2"/>
    </font>
    <font>
      <sz val="8"/>
      <name val="Arial"/>
      <family val="2"/>
    </font>
    <font>
      <b/>
      <sz val="8"/>
      <name val="Arial"/>
      <family val="2"/>
    </font>
    <font>
      <b/>
      <sz val="8"/>
      <color indexed="81"/>
      <name val="Tahoma"/>
      <family val="2"/>
    </font>
    <font>
      <sz val="8"/>
      <name val="Arial"/>
      <family val="2"/>
    </font>
    <font>
      <sz val="8"/>
      <name val="Courier New"/>
      <family val="3"/>
    </font>
    <font>
      <sz val="8"/>
      <color indexed="10"/>
      <name val="Courier New"/>
      <family val="3"/>
    </font>
    <font>
      <b/>
      <sz val="8"/>
      <name val="Courier New"/>
      <family val="3"/>
    </font>
    <font>
      <sz val="8"/>
      <color indexed="81"/>
      <name val="Tahoma"/>
      <family val="2"/>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amily val="2"/>
    </font>
    <font>
      <sz val="10"/>
      <name val="MS Sans Serif"/>
      <family val="2"/>
    </font>
    <font>
      <sz val="8"/>
      <name val="MS Sans Serif"/>
      <family val="2"/>
    </font>
    <font>
      <b/>
      <u/>
      <sz val="10"/>
      <name val="Arial"/>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7">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thin">
        <color indexed="64"/>
      </top>
      <bottom style="medium">
        <color indexed="64"/>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206">
    <xf numFmtId="0" fontId="0" fillId="0" borderId="0" xfId="0"/>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2" fillId="2" borderId="14" xfId="1" applyFont="1" applyFill="1" applyBorder="1"/>
    <xf numFmtId="0" fontId="2" fillId="2" borderId="13" xfId="1" applyFont="1" applyFill="1" applyBorder="1"/>
    <xf numFmtId="0" fontId="1" fillId="0" borderId="0" xfId="1"/>
    <xf numFmtId="0" fontId="2" fillId="0" borderId="0" xfId="1" applyFont="1"/>
    <xf numFmtId="0" fontId="2" fillId="2" borderId="0" xfId="1" applyFont="1" applyFill="1" applyBorder="1" applyAlignment="1">
      <alignment horizontal="center"/>
    </xf>
    <xf numFmtId="0" fontId="6" fillId="0" borderId="0" xfId="1" applyFont="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34" xfId="1" applyFont="1" applyFill="1" applyBorder="1" applyAlignment="1">
      <alignment horizontal="left"/>
    </xf>
    <xf numFmtId="0" fontId="2" fillId="2" borderId="34" xfId="1" applyFont="1" applyFill="1" applyBorder="1"/>
    <xf numFmtId="0" fontId="12" fillId="4" borderId="4"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6"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5" xfId="1" applyFont="1" applyBorder="1"/>
    <xf numFmtId="0" fontId="5" fillId="0" borderId="35" xfId="1" applyFont="1" applyBorder="1" applyAlignment="1">
      <alignment horizontal="center"/>
    </xf>
    <xf numFmtId="0" fontId="2" fillId="2" borderId="35" xfId="1" applyFont="1" applyFill="1" applyBorder="1" applyAlignment="1">
      <alignment horizontal="center"/>
    </xf>
    <xf numFmtId="0" fontId="2" fillId="2" borderId="35" xfId="1" applyFont="1" applyFill="1" applyBorder="1"/>
    <xf numFmtId="0" fontId="1" fillId="0" borderId="0" xfId="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0" fontId="2" fillId="2" borderId="2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NumberFormat="1" applyFont="1" applyFill="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0" fontId="2" fillId="0" borderId="15" xfId="1" applyFont="1" applyBorder="1"/>
    <xf numFmtId="0" fontId="2" fillId="0" borderId="16" xfId="1" applyFont="1" applyBorder="1" applyAlignment="1">
      <alignment horizontal="center"/>
    </xf>
    <xf numFmtId="0" fontId="2" fillId="0" borderId="0" xfId="1" applyFont="1" applyBorder="1" applyAlignment="1">
      <alignment horizontal="center"/>
    </xf>
    <xf numFmtId="0" fontId="2" fillId="0" borderId="17" xfId="1" applyFont="1" applyBorder="1"/>
    <xf numFmtId="0" fontId="2" fillId="0" borderId="32" xfId="1" applyFont="1" applyBorder="1" applyAlignment="1">
      <alignment horizontal="center"/>
    </xf>
    <xf numFmtId="0" fontId="2" fillId="0" borderId="35" xfId="1" applyFont="1" applyBorder="1" applyAlignment="1">
      <alignment horizontal="center"/>
    </xf>
    <xf numFmtId="0" fontId="2" fillId="0" borderId="33" xfId="1" applyFont="1" applyBorder="1"/>
    <xf numFmtId="0" fontId="2" fillId="2" borderId="9" xfId="1" applyFont="1" applyFill="1" applyBorder="1" applyAlignment="1">
      <alignment horizontal="center"/>
    </xf>
    <xf numFmtId="0" fontId="21" fillId="2" borderId="16" xfId="1" applyFont="1" applyFill="1" applyBorder="1"/>
    <xf numFmtId="173" fontId="10" fillId="4" borderId="9" xfId="1" applyNumberFormat="1" applyFont="1" applyFill="1" applyBorder="1" applyAlignment="1" applyProtection="1">
      <alignment horizontal="left"/>
    </xf>
    <xf numFmtId="0" fontId="2" fillId="2" borderId="9" xfId="1" applyFont="1" applyFill="1" applyBorder="1"/>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 fillId="2" borderId="33" xfId="1" applyFont="1" applyFill="1" applyBorder="1" applyAlignment="1">
      <alignment horizontal="left"/>
    </xf>
    <xf numFmtId="0" fontId="2" fillId="10" borderId="0" xfId="3" applyFont="1" applyFill="1"/>
    <xf numFmtId="0" fontId="5" fillId="10" borderId="0" xfId="3" applyFill="1"/>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0" fontId="2" fillId="2" borderId="29" xfId="1" applyNumberFormat="1" applyFont="1" applyFill="1" applyBorder="1" applyAlignment="1"/>
    <xf numFmtId="0" fontId="8" fillId="3" borderId="9" xfId="1" applyFont="1" applyFill="1" applyBorder="1" applyAlignment="1">
      <alignment horizontal="center" vertical="center" wrapText="1"/>
    </xf>
    <xf numFmtId="0" fontId="6" fillId="2" borderId="0" xfId="1" applyNumberFormat="1" applyFont="1" applyFill="1" applyBorder="1" applyAlignment="1">
      <alignment horizontal="center"/>
    </xf>
    <xf numFmtId="0" fontId="6" fillId="2" borderId="0" xfId="1" applyFont="1" applyFill="1" applyBorder="1" applyAlignment="1">
      <alignment horizontal="left"/>
    </xf>
    <xf numFmtId="165" fontId="6" fillId="2" borderId="0" xfId="2" applyNumberFormat="1" applyFont="1" applyFill="1" applyBorder="1" applyAlignment="1">
      <alignment horizontal="right"/>
    </xf>
    <xf numFmtId="0" fontId="6" fillId="2" borderId="0" xfId="1" applyFont="1" applyFill="1" applyBorder="1" applyAlignment="1">
      <alignment horizontal="center"/>
    </xf>
    <xf numFmtId="0" fontId="6" fillId="2" borderId="8" xfId="1" applyNumberFormat="1" applyFont="1" applyFill="1" applyBorder="1" applyAlignment="1">
      <alignment horizontal="center"/>
    </xf>
    <xf numFmtId="0" fontId="6" fillId="2" borderId="7" xfId="1" applyNumberFormat="1" applyFont="1" applyFill="1" applyBorder="1" applyAlignment="1">
      <alignment horizontal="center"/>
    </xf>
    <xf numFmtId="0" fontId="6" fillId="2" borderId="7" xfId="1" applyFont="1" applyFill="1" applyBorder="1" applyAlignment="1">
      <alignment horizontal="left"/>
    </xf>
    <xf numFmtId="165" fontId="6" fillId="2" borderId="7" xfId="2" applyNumberFormat="1" applyFont="1" applyFill="1" applyBorder="1" applyAlignment="1">
      <alignment horizontal="right"/>
    </xf>
    <xf numFmtId="0" fontId="6" fillId="2" borderId="7" xfId="1" applyFont="1" applyFill="1" applyBorder="1" applyAlignment="1">
      <alignment horizontal="center"/>
    </xf>
    <xf numFmtId="0" fontId="6" fillId="2" borderId="3" xfId="1" applyNumberFormat="1" applyFont="1" applyFill="1" applyBorder="1" applyAlignment="1">
      <alignment horizontal="center"/>
    </xf>
    <xf numFmtId="0" fontId="6" fillId="2" borderId="2" xfId="1" applyNumberFormat="1" applyFont="1" applyFill="1" applyBorder="1" applyAlignment="1">
      <alignment horizontal="center"/>
    </xf>
    <xf numFmtId="0" fontId="6" fillId="2" borderId="2" xfId="1" applyFont="1" applyFill="1" applyBorder="1" applyAlignment="1">
      <alignment horizontal="left"/>
    </xf>
    <xf numFmtId="165" fontId="6" fillId="2" borderId="2" xfId="2" applyNumberFormat="1" applyFont="1" applyFill="1" applyBorder="1" applyAlignment="1">
      <alignment horizontal="right"/>
    </xf>
    <xf numFmtId="0" fontId="6" fillId="2" borderId="2" xfId="1" applyFont="1" applyFill="1" applyBorder="1" applyAlignment="1">
      <alignment horizontal="center"/>
    </xf>
    <xf numFmtId="0" fontId="6" fillId="2" borderId="5" xfId="1" applyNumberFormat="1" applyFont="1" applyFill="1" applyBorder="1" applyAlignment="1">
      <alignment horizontal="center"/>
    </xf>
    <xf numFmtId="167" fontId="6" fillId="2" borderId="0" xfId="1" applyNumberFormat="1" applyFont="1" applyFill="1" applyBorder="1" applyAlignment="1">
      <alignment horizontal="right"/>
    </xf>
    <xf numFmtId="167" fontId="6" fillId="2" borderId="2" xfId="1" applyNumberFormat="1" applyFont="1" applyFill="1" applyBorder="1" applyAlignment="1">
      <alignment horizontal="right"/>
    </xf>
    <xf numFmtId="10" fontId="6" fillId="0" borderId="0" xfId="1" applyNumberFormat="1" applyFont="1"/>
    <xf numFmtId="165" fontId="6" fillId="0" borderId="0" xfId="1" applyNumberFormat="1" applyFont="1"/>
    <xf numFmtId="166" fontId="6" fillId="0" borderId="0" xfId="1" applyNumberFormat="1" applyFont="1"/>
    <xf numFmtId="169" fontId="6" fillId="2" borderId="0" xfId="1" applyNumberFormat="1" applyFont="1" applyFill="1" applyBorder="1" applyAlignment="1">
      <alignment horizontal="right"/>
    </xf>
    <xf numFmtId="169" fontId="6" fillId="2" borderId="4" xfId="1" applyNumberFormat="1" applyFont="1" applyFill="1" applyBorder="1" applyAlignment="1">
      <alignment horizontal="right"/>
    </xf>
    <xf numFmtId="169" fontId="6" fillId="2" borderId="7" xfId="1" applyNumberFormat="1" applyFont="1" applyFill="1" applyBorder="1" applyAlignment="1">
      <alignment horizontal="right"/>
    </xf>
    <xf numFmtId="169" fontId="6" fillId="2" borderId="6" xfId="1" applyNumberFormat="1" applyFont="1" applyFill="1" applyBorder="1" applyAlignment="1">
      <alignment horizontal="right"/>
    </xf>
    <xf numFmtId="169" fontId="6" fillId="2" borderId="2" xfId="1" applyNumberFormat="1" applyFont="1" applyFill="1" applyBorder="1" applyAlignment="1">
      <alignment horizontal="right"/>
    </xf>
    <xf numFmtId="169" fontId="6" fillId="2" borderId="1" xfId="1" applyNumberFormat="1" applyFont="1" applyFill="1" applyBorder="1" applyAlignment="1">
      <alignment horizontal="right"/>
    </xf>
    <xf numFmtId="169" fontId="2" fillId="2" borderId="30" xfId="1" applyNumberFormat="1" applyFont="1" applyFill="1" applyBorder="1" applyAlignment="1">
      <alignment horizontal="right"/>
    </xf>
    <xf numFmtId="0" fontId="2" fillId="2" borderId="4" xfId="1" applyFont="1" applyFill="1" applyBorder="1" applyAlignment="1">
      <alignment horizontal="left"/>
    </xf>
    <xf numFmtId="0" fontId="6" fillId="0" borderId="7" xfId="1" applyFont="1" applyBorder="1" applyAlignment="1">
      <alignment horizontal="left"/>
    </xf>
    <xf numFmtId="169" fontId="1" fillId="0" borderId="0" xfId="1" applyNumberFormat="1"/>
    <xf numFmtId="0" fontId="8" fillId="3" borderId="28" xfId="1" applyFont="1" applyFill="1" applyBorder="1" applyAlignment="1">
      <alignment horizontal="center" vertical="center" wrapText="1"/>
    </xf>
    <xf numFmtId="0" fontId="11" fillId="7" borderId="28" xfId="3" applyFont="1" applyFill="1" applyBorder="1" applyAlignment="1">
      <alignment horizontal="center"/>
    </xf>
    <xf numFmtId="0" fontId="11" fillId="7" borderId="36" xfId="3" applyFont="1" applyFill="1" applyBorder="1" applyAlignment="1">
      <alignment horizontal="center"/>
    </xf>
    <xf numFmtId="0" fontId="11" fillId="0" borderId="27" xfId="1" applyFont="1" applyBorder="1" applyAlignment="1"/>
    <xf numFmtId="0" fontId="11" fillId="7" borderId="27" xfId="3" applyFont="1" applyFill="1" applyBorder="1" applyAlignment="1">
      <alignment horizontal="center"/>
    </xf>
    <xf numFmtId="0" fontId="8" fillId="3" borderId="12" xfId="1" applyFont="1" applyFill="1" applyBorder="1" applyAlignment="1">
      <alignment horizontal="center" vertical="center" wrapText="1"/>
    </xf>
    <xf numFmtId="0" fontId="8" fillId="3" borderId="11" xfId="1" applyFont="1" applyFill="1" applyBorder="1" applyAlignment="1">
      <alignment horizontal="center" vertical="center" wrapText="1"/>
    </xf>
    <xf numFmtId="0" fontId="8"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12" fillId="4" borderId="10" xfId="1" applyNumberFormat="1" applyFont="1" applyFill="1" applyBorder="1" applyAlignment="1" applyProtection="1">
      <alignment horizontal="left" vertical="center"/>
    </xf>
    <xf numFmtId="0" fontId="6" fillId="2" borderId="8" xfId="1" applyFont="1" applyFill="1" applyBorder="1" applyAlignment="1">
      <alignment horizontal="left"/>
    </xf>
    <xf numFmtId="0" fontId="6" fillId="2" borderId="5" xfId="1" applyFont="1" applyFill="1" applyBorder="1" applyAlignment="1">
      <alignment horizontal="left"/>
    </xf>
    <xf numFmtId="0" fontId="6" fillId="2" borderId="3" xfId="1" applyFont="1" applyFill="1" applyBorder="1" applyAlignment="1">
      <alignment horizontal="left"/>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1"/>
  <sheetViews>
    <sheetView topLeftCell="B1" workbookViewId="0">
      <selection activeCell="D11" sqref="D11"/>
    </sheetView>
  </sheetViews>
  <sheetFormatPr defaultColWidth="8" defaultRowHeight="11.25" x14ac:dyDescent="0.2"/>
  <cols>
    <col min="1" max="2" width="2.7109375" style="151" customWidth="1"/>
    <col min="3" max="3" width="18" style="151" bestFit="1" customWidth="1"/>
    <col min="4" max="4" width="23.85546875" style="151" bestFit="1" customWidth="1"/>
    <col min="5" max="5" width="22" style="151" bestFit="1" customWidth="1"/>
    <col min="6" max="7" width="2.7109375" style="151" customWidth="1"/>
    <col min="8" max="8" width="4" style="151" bestFit="1" customWidth="1"/>
    <col min="9" max="9" width="3.28515625" style="151" bestFit="1" customWidth="1"/>
    <col min="10" max="11" width="2.7109375" style="151" customWidth="1"/>
    <col min="12" max="12" width="18.5703125" style="151" bestFit="1" customWidth="1"/>
    <col min="13" max="13" width="53.7109375" style="151" bestFit="1" customWidth="1"/>
    <col min="14" max="14" width="2.7109375" style="151" customWidth="1"/>
    <col min="15" max="16384" width="8" style="151"/>
  </cols>
  <sheetData>
    <row r="1" spans="2:14" ht="12" thickBot="1" x14ac:dyDescent="0.25">
      <c r="B1" s="151" t="str">
        <f>_xll.qlxlVersion(TRUE,Trigger)</f>
        <v>QuantLibXL 1.4.0 - MS VC++ 9.0 - Multithreaded Dynamic Runtime library - Release Configuration - Apr 29 2014 14:47:17</v>
      </c>
    </row>
    <row r="2" spans="2:14" ht="18.75" thickBot="1" x14ac:dyDescent="0.3">
      <c r="B2" s="192" t="s">
        <v>90</v>
      </c>
      <c r="C2" s="193"/>
      <c r="D2" s="193"/>
      <c r="E2" s="193"/>
      <c r="F2" s="194"/>
      <c r="K2" s="192" t="s">
        <v>101</v>
      </c>
      <c r="L2" s="193"/>
      <c r="M2" s="193"/>
      <c r="N2" s="195"/>
    </row>
    <row r="3" spans="2:14" ht="12" thickBot="1" x14ac:dyDescent="0.25">
      <c r="B3" s="29"/>
      <c r="C3" s="58"/>
      <c r="D3" s="27"/>
      <c r="E3" s="27"/>
      <c r="F3" s="26"/>
      <c r="K3" s="95"/>
      <c r="L3" s="98"/>
      <c r="M3" s="98"/>
      <c r="N3" s="97"/>
    </row>
    <row r="4" spans="2:14" x14ac:dyDescent="0.2">
      <c r="B4" s="29"/>
      <c r="C4" s="57" t="s">
        <v>89</v>
      </c>
      <c r="D4" s="44" t="s">
        <v>81</v>
      </c>
      <c r="E4" s="27"/>
      <c r="F4" s="26"/>
      <c r="H4" s="153" t="s">
        <v>88</v>
      </c>
      <c r="I4" s="154"/>
      <c r="K4" s="95"/>
      <c r="L4" s="94" t="s">
        <v>100</v>
      </c>
      <c r="M4" s="88" t="b">
        <v>0</v>
      </c>
      <c r="N4" s="93"/>
    </row>
    <row r="5" spans="2:14" x14ac:dyDescent="0.2">
      <c r="B5" s="29"/>
      <c r="C5" s="56" t="s">
        <v>87</v>
      </c>
      <c r="D5" s="30">
        <v>6</v>
      </c>
      <c r="E5" s="27"/>
      <c r="F5" s="26"/>
      <c r="H5" s="155" t="s">
        <v>86</v>
      </c>
      <c r="I5" s="156" t="s">
        <v>85</v>
      </c>
      <c r="K5" s="95"/>
      <c r="L5" s="94" t="s">
        <v>99</v>
      </c>
      <c r="M5" s="96"/>
      <c r="N5" s="93"/>
    </row>
    <row r="6" spans="2:14" x14ac:dyDescent="0.2">
      <c r="B6" s="29"/>
      <c r="C6" s="56" t="s">
        <v>84</v>
      </c>
      <c r="D6" s="30" t="str">
        <f>_xll.qlPeriodEquivalent(D5&amp;"M")</f>
        <v>6M</v>
      </c>
      <c r="E6" s="27"/>
      <c r="F6" s="26"/>
      <c r="H6" s="155" t="s">
        <v>83</v>
      </c>
      <c r="I6" s="156"/>
      <c r="K6" s="95"/>
      <c r="L6" s="94" t="s">
        <v>98</v>
      </c>
      <c r="M6" s="85" t="b">
        <v>1</v>
      </c>
      <c r="N6" s="93"/>
    </row>
    <row r="7" spans="2:14" ht="12" thickBot="1" x14ac:dyDescent="0.25">
      <c r="B7" s="29"/>
      <c r="C7" s="56" t="s">
        <v>82</v>
      </c>
      <c r="D7" s="30" t="str">
        <f>Months&amp;IF(UPPER(Currency)="EUR","E","L")</f>
        <v>6L</v>
      </c>
      <c r="E7" s="27"/>
      <c r="F7" s="26"/>
      <c r="H7" s="155" t="s">
        <v>81</v>
      </c>
      <c r="I7" s="156"/>
      <c r="K7" s="92"/>
      <c r="L7" s="91"/>
      <c r="M7" s="91"/>
      <c r="N7" s="90"/>
    </row>
    <row r="8" spans="2:14" ht="12" thickBot="1" x14ac:dyDescent="0.25">
      <c r="B8" s="29"/>
      <c r="C8" s="56" t="s">
        <v>80</v>
      </c>
      <c r="D8" s="30">
        <f>VLOOKUP(Currency,H4:I8,2)</f>
        <v>0</v>
      </c>
      <c r="E8" s="27"/>
      <c r="F8" s="26"/>
      <c r="H8" s="157" t="s">
        <v>79</v>
      </c>
      <c r="I8" s="158" t="s">
        <v>78</v>
      </c>
      <c r="K8" s="152"/>
      <c r="L8" s="152"/>
      <c r="M8" s="152"/>
      <c r="N8" s="152"/>
    </row>
    <row r="9" spans="2:14" ht="18.75" thickBot="1" x14ac:dyDescent="0.3">
      <c r="B9" s="29"/>
      <c r="C9" s="56" t="s">
        <v>77</v>
      </c>
      <c r="D9" s="30" t="str">
        <f>Currency&amp;"_YC"&amp;IndexTenor&amp;"RH"</f>
        <v>JPY_YC6MRH</v>
      </c>
      <c r="E9" s="27"/>
      <c r="F9" s="26"/>
      <c r="K9" s="192" t="s">
        <v>97</v>
      </c>
      <c r="L9" s="193"/>
      <c r="M9" s="193"/>
      <c r="N9" s="195"/>
    </row>
    <row r="10" spans="2:14" ht="12.75" x14ac:dyDescent="0.2">
      <c r="B10" s="29"/>
      <c r="C10" s="55" t="s">
        <v>76</v>
      </c>
      <c r="D10" s="30" t="b">
        <v>1</v>
      </c>
      <c r="E10" s="27"/>
      <c r="F10" s="26"/>
      <c r="K10" s="87"/>
      <c r="L10" s="89"/>
      <c r="M10" s="89"/>
      <c r="N10" s="84"/>
    </row>
    <row r="11" spans="2:14" ht="12.75" x14ac:dyDescent="0.2">
      <c r="B11" s="29"/>
      <c r="C11" s="55" t="s">
        <v>75</v>
      </c>
      <c r="D11" s="54"/>
      <c r="E11" s="27"/>
      <c r="F11" s="26"/>
      <c r="K11" s="87"/>
      <c r="L11" s="86" t="s">
        <v>96</v>
      </c>
      <c r="M11" s="88" t="s">
        <v>126</v>
      </c>
      <c r="N11" s="84"/>
    </row>
    <row r="12" spans="2:14" ht="12.75" x14ac:dyDescent="0.2">
      <c r="B12" s="29"/>
      <c r="C12" s="53" t="s">
        <v>74</v>
      </c>
      <c r="D12" s="52" t="b">
        <v>1</v>
      </c>
      <c r="E12" s="27"/>
      <c r="F12" s="26"/>
      <c r="K12" s="87"/>
      <c r="L12" s="86" t="s">
        <v>95</v>
      </c>
      <c r="M12" s="85" t="s">
        <v>94</v>
      </c>
      <c r="N12" s="84"/>
    </row>
    <row r="13" spans="2:14" ht="12.75" x14ac:dyDescent="0.2">
      <c r="B13" s="29"/>
      <c r="C13" s="34"/>
      <c r="D13" s="34"/>
      <c r="E13" s="27"/>
      <c r="F13" s="26"/>
      <c r="K13" s="87"/>
      <c r="L13" s="86" t="s">
        <v>116</v>
      </c>
      <c r="M13" s="88" t="s">
        <v>115</v>
      </c>
      <c r="N13" s="84"/>
    </row>
    <row r="14" spans="2:14" ht="12.75" x14ac:dyDescent="0.2">
      <c r="B14" s="29"/>
      <c r="C14" s="49" t="s">
        <v>73</v>
      </c>
      <c r="D14" s="51" t="str">
        <f>_xll.qlPiecewiseYieldCurve(D16,NDays,Calendar,RateHelpersSelected,DayCounter,,,Accuracy,TraitsID,InterpolatorID,Permanent,,ObjectOverwrite)</f>
        <v>_JPYYC6M#0025</v>
      </c>
      <c r="E14" s="27"/>
      <c r="F14" s="26"/>
      <c r="K14" s="87"/>
      <c r="L14" s="86" t="s">
        <v>114</v>
      </c>
      <c r="M14" s="88" t="s">
        <v>128</v>
      </c>
      <c r="N14" s="84"/>
    </row>
    <row r="15" spans="2:14" ht="12.75" x14ac:dyDescent="0.2">
      <c r="B15" s="29"/>
      <c r="C15" s="36" t="s">
        <v>52</v>
      </c>
      <c r="D15" s="50" t="str">
        <f>_xll.ohRangeRetrieveError(YieldCurve)</f>
        <v/>
      </c>
      <c r="E15" s="27"/>
      <c r="F15" s="26"/>
      <c r="K15" s="87"/>
      <c r="L15" s="86" t="s">
        <v>113</v>
      </c>
      <c r="M15" s="88" t="str">
        <f>PROPER(Currency)&amp;"ON"</f>
        <v>JpyON</v>
      </c>
      <c r="N15" s="84"/>
    </row>
    <row r="16" spans="2:14" ht="13.5" thickBot="1" x14ac:dyDescent="0.25">
      <c r="B16" s="29"/>
      <c r="C16" s="49" t="s">
        <v>72</v>
      </c>
      <c r="D16" s="48" t="str">
        <f>"_"&amp;Currency&amp;"YC"&amp;IndexTenor</f>
        <v>_JPYYC6M</v>
      </c>
      <c r="E16" s="27"/>
      <c r="F16" s="26"/>
      <c r="K16" s="83"/>
      <c r="L16" s="82"/>
      <c r="M16" s="82"/>
      <c r="N16" s="81"/>
    </row>
    <row r="17" spans="2:6" x14ac:dyDescent="0.2">
      <c r="B17" s="29"/>
      <c r="C17" s="38" t="s">
        <v>71</v>
      </c>
      <c r="D17" s="47">
        <v>2</v>
      </c>
      <c r="E17" s="27"/>
      <c r="F17" s="26"/>
    </row>
    <row r="18" spans="2:6" x14ac:dyDescent="0.2">
      <c r="B18" s="29"/>
      <c r="C18" s="38" t="s">
        <v>70</v>
      </c>
      <c r="D18" s="46" t="s">
        <v>124</v>
      </c>
      <c r="E18" s="27"/>
      <c r="F18" s="26"/>
    </row>
    <row r="19" spans="2:6" x14ac:dyDescent="0.2">
      <c r="B19" s="29"/>
      <c r="C19" s="38" t="s">
        <v>69</v>
      </c>
      <c r="D19" s="46"/>
      <c r="E19" s="27"/>
      <c r="F19" s="26"/>
    </row>
    <row r="20" spans="2:6" x14ac:dyDescent="0.2">
      <c r="B20" s="29"/>
      <c r="C20" s="38" t="s">
        <v>68</v>
      </c>
      <c r="D20" s="45" t="str">
        <f>Currency&amp;"TOY_SYNTH"&amp;IndexTenor&amp;"_Quote"</f>
        <v>JPYTOY_SYNTH6M_Quote</v>
      </c>
      <c r="E20" s="44" t="str">
        <f>Currency&amp;"TOY2_SYNTH"&amp;IndexTenor&amp;"_Quote"</f>
        <v>JPYTOY2_SYNTH6M_Quote</v>
      </c>
      <c r="F20" s="26"/>
    </row>
    <row r="21" spans="2:6" x14ac:dyDescent="0.2">
      <c r="B21" s="29"/>
      <c r="C21" s="38" t="s">
        <v>67</v>
      </c>
      <c r="D21" s="43">
        <f>DATE(YEAR(_xll.qlCalendarAdvance(Calendar,_xll.qlSettingsEvaluationDate(Trigger),NDays&amp;"D")),12,31)</f>
        <v>42004</v>
      </c>
      <c r="E21" s="42">
        <f>DATE(YEAR(D21+1),12,31)</f>
        <v>42369</v>
      </c>
      <c r="F21" s="26"/>
    </row>
    <row r="22" spans="2:6" x14ac:dyDescent="0.2">
      <c r="B22" s="29"/>
      <c r="C22" s="38" t="s">
        <v>66</v>
      </c>
      <c r="D22" s="41"/>
      <c r="E22" s="40"/>
      <c r="F22" s="26"/>
    </row>
    <row r="23" spans="2:6" x14ac:dyDescent="0.2">
      <c r="B23" s="29"/>
      <c r="C23" s="38" t="s">
        <v>65</v>
      </c>
      <c r="D23" s="39" t="e">
        <f>NA()</f>
        <v>#N/A</v>
      </c>
      <c r="E23" s="27"/>
      <c r="F23" s="26"/>
    </row>
    <row r="24" spans="2:6" x14ac:dyDescent="0.2">
      <c r="B24" s="29"/>
      <c r="C24" s="38" t="s">
        <v>64</v>
      </c>
      <c r="D24" s="37" t="s">
        <v>63</v>
      </c>
      <c r="E24" s="27"/>
      <c r="F24" s="26"/>
    </row>
    <row r="25" spans="2:6" x14ac:dyDescent="0.2">
      <c r="B25" s="29"/>
      <c r="C25" s="36" t="s">
        <v>62</v>
      </c>
      <c r="D25" s="35" t="s">
        <v>61</v>
      </c>
      <c r="E25" s="27"/>
      <c r="F25" s="26"/>
    </row>
    <row r="26" spans="2:6" x14ac:dyDescent="0.2">
      <c r="B26" s="29"/>
      <c r="C26" s="34"/>
      <c r="D26" s="34"/>
      <c r="E26" s="27"/>
      <c r="F26" s="26"/>
    </row>
    <row r="27" spans="2:6" x14ac:dyDescent="0.2">
      <c r="B27" s="29"/>
      <c r="C27" s="33">
        <f>_xll.qlTermStructureReferenceDate(YieldCurve)</f>
        <v>41800</v>
      </c>
      <c r="D27" s="32">
        <f>MAX(_xll.ohPack(Selected!J1:J126))</f>
        <v>1</v>
      </c>
      <c r="E27" s="27"/>
      <c r="F27" s="26"/>
    </row>
    <row r="28" spans="2:6" x14ac:dyDescent="0.2">
      <c r="B28" s="29"/>
      <c r="C28" s="31">
        <f>MAX(_xll.ohPack(Selected!I2:I126))</f>
        <v>52758</v>
      </c>
      <c r="D28" s="30">
        <f>MIN(_xll.ohPack(Selected!J1:J126))</f>
        <v>0.57313431039955809</v>
      </c>
      <c r="E28" s="27"/>
      <c r="F28" s="26"/>
    </row>
    <row r="29" spans="2:6" x14ac:dyDescent="0.2">
      <c r="B29" s="29"/>
      <c r="C29" s="187" t="s">
        <v>52</v>
      </c>
      <c r="D29" s="188" t="str">
        <f>_xll.ohRangeRetrieveError(Selected!J1)</f>
        <v/>
      </c>
      <c r="E29" s="27"/>
      <c r="F29" s="26"/>
    </row>
    <row r="30" spans="2:6" ht="11.25" customHeight="1" x14ac:dyDescent="0.2">
      <c r="B30" s="29"/>
      <c r="C30" s="28" t="s">
        <v>125</v>
      </c>
      <c r="D30" s="52" t="b">
        <f>_xll.qlRelinkableHandleLinkTo(C30,YieldCurve)</f>
        <v>1</v>
      </c>
      <c r="E30" s="27"/>
      <c r="F30" s="26"/>
    </row>
    <row r="31" spans="2:6" ht="12" thickBot="1" x14ac:dyDescent="0.25">
      <c r="B31" s="25"/>
      <c r="C31" s="24"/>
      <c r="D31" s="24"/>
      <c r="E31" s="24"/>
      <c r="F31" s="23"/>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2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8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4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70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6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2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8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4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50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6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2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8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4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30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6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3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9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5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1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7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3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9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5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1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7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3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9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5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1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7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1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7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3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9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5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1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7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3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9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5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1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7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3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9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5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6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2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8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4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700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6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2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8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4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80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6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2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8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4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60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5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1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7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3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9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5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1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7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3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9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5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1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7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3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9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O118"/>
  <sheetViews>
    <sheetView topLeftCell="B1" workbookViewId="0">
      <selection activeCell="I26" sqref="I26"/>
    </sheetView>
  </sheetViews>
  <sheetFormatPr defaultRowHeight="11.25" x14ac:dyDescent="0.2"/>
  <cols>
    <col min="1" max="1" width="6.7109375" style="64" hidden="1" customWidth="1"/>
    <col min="2" max="2" width="7.5703125" style="2" customWidth="1"/>
    <col min="3" max="3" width="10.7109375" style="2" customWidth="1"/>
    <col min="4" max="4" width="11.85546875" style="2" customWidth="1"/>
    <col min="5" max="5" width="14.28515625" style="2" customWidth="1"/>
    <col min="6" max="6" width="21.42578125" style="2" bestFit="1" customWidth="1"/>
    <col min="7" max="7" width="9.140625" style="2" customWidth="1"/>
    <col min="8" max="8" width="9.42578125" style="2" customWidth="1"/>
    <col min="9" max="9" width="8" style="2" customWidth="1"/>
    <col min="10" max="11" width="8.85546875" style="2" customWidth="1"/>
    <col min="12" max="12" width="17.28515625" style="2" bestFit="1" customWidth="1"/>
    <col min="13" max="13" width="17.42578125" style="2" bestFit="1" customWidth="1"/>
    <col min="14" max="14" width="2.7109375" style="64" bestFit="1" customWidth="1"/>
    <col min="15" max="15" width="13.7109375" style="64" bestFit="1" customWidth="1"/>
    <col min="16" max="16" width="28.140625" style="64" bestFit="1" customWidth="1"/>
    <col min="17" max="17" width="3.5703125" style="64" customWidth="1"/>
    <col min="18" max="16384" width="9.140625" style="64"/>
  </cols>
  <sheetData>
    <row r="1" spans="2:13" ht="33.75" x14ac:dyDescent="0.2">
      <c r="B1" s="196" t="s">
        <v>51</v>
      </c>
      <c r="C1" s="197"/>
      <c r="D1" s="198"/>
      <c r="E1" s="160" t="s">
        <v>50</v>
      </c>
      <c r="F1" s="160" t="s">
        <v>127</v>
      </c>
      <c r="G1" s="160" t="s">
        <v>49</v>
      </c>
      <c r="H1" s="160" t="s">
        <v>48</v>
      </c>
      <c r="I1" s="160" t="s">
        <v>47</v>
      </c>
      <c r="J1" s="160" t="s">
        <v>46</v>
      </c>
      <c r="K1" s="160" t="s">
        <v>45</v>
      </c>
      <c r="L1" s="160" t="s">
        <v>44</v>
      </c>
      <c r="M1" s="160" t="s">
        <v>43</v>
      </c>
    </row>
    <row r="2" spans="2:13" x14ac:dyDescent="0.2">
      <c r="B2" s="203"/>
      <c r="C2" s="162"/>
      <c r="D2" s="162" t="s">
        <v>130</v>
      </c>
      <c r="E2" s="162" t="str">
        <f>Deposits!J3</f>
        <v>obj_004bb#0004</v>
      </c>
      <c r="F2" s="162" t="str">
        <f>_xll.qlRateHelperQuoteName(E2)</f>
        <v>JPYSND_SYNTH6M_Quote</v>
      </c>
      <c r="G2" s="163">
        <f>_xll.qlRateHelperQuoteValue($E2,Trigger)</f>
        <v>1.2397E-2</v>
      </c>
      <c r="H2" s="163"/>
      <c r="I2" s="164" t="b">
        <v>0</v>
      </c>
      <c r="J2" s="164">
        <v>10</v>
      </c>
      <c r="K2" s="164">
        <v>1</v>
      </c>
      <c r="L2" s="181">
        <f>_xll.qlRateHelperEarliestDate($E2,Trigger)</f>
        <v>41800</v>
      </c>
      <c r="M2" s="182">
        <f>_xll.qlRateHelperLatestDate($E2,Trigger)</f>
        <v>41801</v>
      </c>
    </row>
    <row r="3" spans="2:13" x14ac:dyDescent="0.2">
      <c r="B3" s="204"/>
      <c r="C3" s="162"/>
      <c r="D3" s="162" t="s">
        <v>131</v>
      </c>
      <c r="E3" s="162" t="str">
        <f>Deposits!J4</f>
        <v>obj_004c2#0002</v>
      </c>
      <c r="F3" s="162" t="str">
        <f>_xll.qlRateHelperQuoteName(E3)</f>
        <v>JPYSWD_SYNTH6M_Quote</v>
      </c>
      <c r="G3" s="163">
        <f>_xll.qlRateHelperQuoteValue($E3,Trigger)</f>
        <v>1.1854E-2</v>
      </c>
      <c r="H3" s="163"/>
      <c r="I3" s="164" t="b">
        <v>0</v>
      </c>
      <c r="J3" s="164">
        <v>10</v>
      </c>
      <c r="K3" s="164">
        <v>1</v>
      </c>
      <c r="L3" s="181">
        <f>_xll.qlRateHelperEarliestDate($E3,Trigger)</f>
        <v>41800</v>
      </c>
      <c r="M3" s="182">
        <f>_xll.qlRateHelperLatestDate($E3,Trigger)</f>
        <v>41807</v>
      </c>
    </row>
    <row r="4" spans="2:13" x14ac:dyDescent="0.2">
      <c r="B4" s="204"/>
      <c r="C4" s="162"/>
      <c r="D4" s="162" t="s">
        <v>132</v>
      </c>
      <c r="E4" s="162" t="str">
        <f>Deposits!J5</f>
        <v>obj_004bc#0002</v>
      </c>
      <c r="F4" s="162" t="str">
        <f>_xll.qlRateHelperQuoteName(E4)</f>
        <v>JPY2WD_SYNTH6M_Quote</v>
      </c>
      <c r="G4" s="163">
        <f>_xll.qlRateHelperQuoteValue($E4,Trigger)</f>
        <v>1.124E-2</v>
      </c>
      <c r="H4" s="163"/>
      <c r="I4" s="164" t="b">
        <v>0</v>
      </c>
      <c r="J4" s="164">
        <v>10</v>
      </c>
      <c r="K4" s="164">
        <v>1</v>
      </c>
      <c r="L4" s="181">
        <f>_xll.qlRateHelperEarliestDate($E4,Trigger)</f>
        <v>41800</v>
      </c>
      <c r="M4" s="182">
        <f>_xll.qlRateHelperLatestDate($E4,Trigger)</f>
        <v>41814</v>
      </c>
    </row>
    <row r="5" spans="2:13" x14ac:dyDescent="0.2">
      <c r="B5" s="204"/>
      <c r="C5" s="162"/>
      <c r="D5" s="162" t="s">
        <v>133</v>
      </c>
      <c r="E5" s="162" t="str">
        <f>Deposits!J6</f>
        <v>obj_004c0#0002</v>
      </c>
      <c r="F5" s="162" t="str">
        <f>_xll.qlRateHelperQuoteName(E5)</f>
        <v>JPY3WD_SYNTH6M_Quote</v>
      </c>
      <c r="G5" s="163">
        <f>_xll.qlRateHelperQuoteValue($E5,Trigger)</f>
        <v>1.0647999999999999E-2</v>
      </c>
      <c r="H5" s="163"/>
      <c r="I5" s="164" t="b">
        <v>0</v>
      </c>
      <c r="J5" s="164">
        <v>10</v>
      </c>
      <c r="K5" s="164">
        <v>1</v>
      </c>
      <c r="L5" s="181">
        <f>_xll.qlRateHelperEarliestDate($E5,Trigger)</f>
        <v>41800</v>
      </c>
      <c r="M5" s="182">
        <f>_xll.qlRateHelperLatestDate($E5,Trigger)</f>
        <v>41821</v>
      </c>
    </row>
    <row r="6" spans="2:13" x14ac:dyDescent="0.2">
      <c r="B6" s="204"/>
      <c r="C6" s="162"/>
      <c r="D6" s="162" t="s">
        <v>134</v>
      </c>
      <c r="E6" s="162" t="str">
        <f>Deposits!J7</f>
        <v>obj_004c3#0002</v>
      </c>
      <c r="F6" s="162" t="str">
        <f>_xll.qlRateHelperQuoteName(E6)</f>
        <v>JPY1MD_SYNTH6M_Quote</v>
      </c>
      <c r="G6" s="163">
        <f>_xll.qlRateHelperQuoteValue($E6,Trigger)</f>
        <v>9.92E-3</v>
      </c>
      <c r="H6" s="163"/>
      <c r="I6" s="164" t="b">
        <v>1</v>
      </c>
      <c r="J6" s="164">
        <v>10</v>
      </c>
      <c r="K6" s="164">
        <v>1</v>
      </c>
      <c r="L6" s="181">
        <f>_xll.qlRateHelperEarliestDate($E6,Trigger)</f>
        <v>41800</v>
      </c>
      <c r="M6" s="182">
        <f>_xll.qlRateHelperLatestDate($E6,Trigger)</f>
        <v>41830</v>
      </c>
    </row>
    <row r="7" spans="2:13" x14ac:dyDescent="0.2">
      <c r="B7" s="204"/>
      <c r="C7" s="162"/>
      <c r="D7" s="162" t="s">
        <v>135</v>
      </c>
      <c r="E7" s="162" t="str">
        <f>Deposits!J8</f>
        <v>obj_004bd#0002</v>
      </c>
      <c r="F7" s="162" t="str">
        <f>_xll.qlRateHelperQuoteName(E7)</f>
        <v>JPY2MD_SYNTH6M_Quote</v>
      </c>
      <c r="G7" s="163">
        <f>_xll.qlRateHelperQuoteValue($E7,Trigger)</f>
        <v>7.6220000000000003E-3</v>
      </c>
      <c r="H7" s="163"/>
      <c r="I7" s="164" t="b">
        <v>1</v>
      </c>
      <c r="J7" s="164">
        <v>10</v>
      </c>
      <c r="K7" s="164">
        <v>1</v>
      </c>
      <c r="L7" s="181">
        <f>_xll.qlRateHelperEarliestDate($E7,Trigger)</f>
        <v>41800</v>
      </c>
      <c r="M7" s="182">
        <f>_xll.qlRateHelperLatestDate($E7,Trigger)</f>
        <v>41862</v>
      </c>
    </row>
    <row r="8" spans="2:13" x14ac:dyDescent="0.2">
      <c r="B8" s="204"/>
      <c r="C8" s="162"/>
      <c r="D8" s="162" t="s">
        <v>136</v>
      </c>
      <c r="E8" s="162" t="str">
        <f>Deposits!J9</f>
        <v>obj_004be#0002</v>
      </c>
      <c r="F8" s="162" t="str">
        <f>_xll.qlRateHelperQuoteName(E8)</f>
        <v>JPY3MD_SYNTH6M_Quote</v>
      </c>
      <c r="G8" s="163">
        <f>_xll.qlRateHelperQuoteValue($E8,Trigger)</f>
        <v>5.8830000000000002E-3</v>
      </c>
      <c r="H8" s="163"/>
      <c r="I8" s="164" t="b">
        <v>1</v>
      </c>
      <c r="J8" s="164">
        <v>10</v>
      </c>
      <c r="K8" s="164">
        <v>1</v>
      </c>
      <c r="L8" s="181">
        <f>_xll.qlRateHelperEarliestDate($E8,Trigger)</f>
        <v>41800</v>
      </c>
      <c r="M8" s="182">
        <f>_xll.qlRateHelperLatestDate($E8,Trigger)</f>
        <v>41892</v>
      </c>
    </row>
    <row r="9" spans="2:13" x14ac:dyDescent="0.2">
      <c r="B9" s="204"/>
      <c r="C9" s="162"/>
      <c r="D9" s="162" t="s">
        <v>137</v>
      </c>
      <c r="E9" s="162" t="str">
        <f>Deposits!J10</f>
        <v>obj_004bf#0002</v>
      </c>
      <c r="F9" s="162" t="str">
        <f>_xll.qlRateHelperQuoteName(E9)</f>
        <v>JPY4MD_SYNTH6M_Quote</v>
      </c>
      <c r="G9" s="163">
        <f>_xll.qlRateHelperQuoteValue($E9,Trigger)</f>
        <v>4.5450000000000004E-3</v>
      </c>
      <c r="H9" s="163"/>
      <c r="I9" s="164" t="b">
        <v>1</v>
      </c>
      <c r="J9" s="164">
        <v>10</v>
      </c>
      <c r="K9" s="164">
        <v>1</v>
      </c>
      <c r="L9" s="181">
        <f>_xll.qlRateHelperEarliestDate($E9,Trigger)</f>
        <v>41800</v>
      </c>
      <c r="M9" s="182">
        <f>_xll.qlRateHelperLatestDate($E9,Trigger)</f>
        <v>41922</v>
      </c>
    </row>
    <row r="10" spans="2:13" x14ac:dyDescent="0.2">
      <c r="B10" s="204"/>
      <c r="C10" s="162"/>
      <c r="D10" s="162" t="s">
        <v>138</v>
      </c>
      <c r="E10" s="162" t="str">
        <f>Deposits!J11</f>
        <v>obj_004c1#0002</v>
      </c>
      <c r="F10" s="162" t="str">
        <f>_xll.qlRateHelperQuoteName(E10)</f>
        <v>JPY5MD_SYNTH6M_Quote</v>
      </c>
      <c r="G10" s="163">
        <f>_xll.qlRateHelperQuoteValue($E10,Trigger)</f>
        <v>3.5839999999999999E-3</v>
      </c>
      <c r="H10" s="163"/>
      <c r="I10" s="164" t="b">
        <v>1</v>
      </c>
      <c r="J10" s="164">
        <v>10</v>
      </c>
      <c r="K10" s="164">
        <v>1</v>
      </c>
      <c r="L10" s="181">
        <f>_xll.qlRateHelperEarliestDate($E10,Trigger)</f>
        <v>41800</v>
      </c>
      <c r="M10" s="182">
        <f>_xll.qlRateHelperLatestDate($E10,Trigger)</f>
        <v>41953</v>
      </c>
    </row>
    <row r="11" spans="2:13" x14ac:dyDescent="0.2">
      <c r="B11" s="205"/>
      <c r="C11" s="162"/>
      <c r="D11" s="162" t="s">
        <v>91</v>
      </c>
      <c r="E11" s="162" t="str">
        <f>Deposits!J12</f>
        <v>obj_00357#0011</v>
      </c>
      <c r="F11" s="162" t="str">
        <f>_xll.qlRateHelperQuoteName(E11)</f>
        <v>JPY6MD_SYNTH6M_Quote</v>
      </c>
      <c r="G11" s="163">
        <f>_xll.qlRateHelperQuoteValue($E11,Trigger)</f>
        <v>3.0379999999999999E-3</v>
      </c>
      <c r="H11" s="163"/>
      <c r="I11" s="164" t="b">
        <v>1</v>
      </c>
      <c r="J11" s="164">
        <v>10</v>
      </c>
      <c r="K11" s="164">
        <v>1</v>
      </c>
      <c r="L11" s="181">
        <f>_xll.qlRateHelperEarliestDate($E11,Trigger)</f>
        <v>41800</v>
      </c>
      <c r="M11" s="182">
        <f>_xll.qlRateHelperLatestDate($E11,Trigger)</f>
        <v>41983</v>
      </c>
    </row>
    <row r="12" spans="2:13" x14ac:dyDescent="0.2">
      <c r="B12" s="165">
        <v>1</v>
      </c>
      <c r="C12" s="166" t="s">
        <v>42</v>
      </c>
      <c r="D12" s="167" t="str">
        <f t="shared" ref="D12:D20" si="0">(B12+Months)&amp;"F"</f>
        <v>7F</v>
      </c>
      <c r="E12" s="167" t="str">
        <f>FRAs!H3</f>
        <v>obj_0034e#0001</v>
      </c>
      <c r="F12" s="167" t="str">
        <f>_xll.qlRateHelperQuoteName(E12)</f>
        <v>JPY1x7F_Quote</v>
      </c>
      <c r="G12" s="168">
        <f>_xll.qlRateHelperQuoteValue($E12,Trigger)</f>
        <v>1.8E-3</v>
      </c>
      <c r="H12" s="168"/>
      <c r="I12" s="169" t="b">
        <v>1</v>
      </c>
      <c r="J12" s="169">
        <v>20</v>
      </c>
      <c r="K12" s="169">
        <v>1</v>
      </c>
      <c r="L12" s="183">
        <f>_xll.qlRateHelperEarliestDate($E12,Trigger)</f>
        <v>41830</v>
      </c>
      <c r="M12" s="184">
        <f>_xll.qlRateHelperLatestDate($E12,Trigger)</f>
        <v>42017</v>
      </c>
    </row>
    <row r="13" spans="2:13" x14ac:dyDescent="0.2">
      <c r="B13" s="175">
        <v>2</v>
      </c>
      <c r="C13" s="161" t="s">
        <v>42</v>
      </c>
      <c r="D13" s="162" t="str">
        <f t="shared" si="0"/>
        <v>8F</v>
      </c>
      <c r="E13" s="162" t="str">
        <f>FRAs!H4</f>
        <v>obj_00350#0001</v>
      </c>
      <c r="F13" s="162" t="str">
        <f>_xll.qlRateHelperQuoteName(E13)</f>
        <v>JPY2x8F_Quote</v>
      </c>
      <c r="G13" s="163">
        <f>_xll.qlRateHelperQuoteValue($E13,Trigger)</f>
        <v>1.8E-3</v>
      </c>
      <c r="H13" s="163"/>
      <c r="I13" s="164" t="b">
        <v>1</v>
      </c>
      <c r="J13" s="164">
        <v>20</v>
      </c>
      <c r="K13" s="164">
        <v>1</v>
      </c>
      <c r="L13" s="181">
        <f>_xll.qlRateHelperEarliestDate($E13,Trigger)</f>
        <v>41862</v>
      </c>
      <c r="M13" s="182">
        <f>_xll.qlRateHelperLatestDate($E13,Trigger)</f>
        <v>42047</v>
      </c>
    </row>
    <row r="14" spans="2:13" x14ac:dyDescent="0.2">
      <c r="B14" s="175">
        <v>3</v>
      </c>
      <c r="C14" s="161" t="s">
        <v>42</v>
      </c>
      <c r="D14" s="162" t="str">
        <f t="shared" si="0"/>
        <v>9F</v>
      </c>
      <c r="E14" s="162" t="str">
        <f>FRAs!H5</f>
        <v>obj_00349#0001</v>
      </c>
      <c r="F14" s="162" t="str">
        <f>_xll.qlRateHelperQuoteName(E14)</f>
        <v>JPY3x9F_Quote</v>
      </c>
      <c r="G14" s="163">
        <f>_xll.qlRateHelperQuoteValue($E14,Trigger)</f>
        <v>1.8E-3</v>
      </c>
      <c r="H14" s="163"/>
      <c r="I14" s="164" t="b">
        <v>1</v>
      </c>
      <c r="J14" s="164">
        <v>20</v>
      </c>
      <c r="K14" s="164">
        <v>1</v>
      </c>
      <c r="L14" s="181">
        <f>_xll.qlRateHelperEarliestDate($E14,Trigger)</f>
        <v>41892</v>
      </c>
      <c r="M14" s="182">
        <f>_xll.qlRateHelperLatestDate($E14,Trigger)</f>
        <v>42073</v>
      </c>
    </row>
    <row r="15" spans="2:13" x14ac:dyDescent="0.2">
      <c r="B15" s="175">
        <v>4</v>
      </c>
      <c r="C15" s="161" t="s">
        <v>42</v>
      </c>
      <c r="D15" s="162" t="str">
        <f t="shared" si="0"/>
        <v>10F</v>
      </c>
      <c r="E15" s="162" t="str">
        <f>FRAs!H6</f>
        <v>obj_00348#0001</v>
      </c>
      <c r="F15" s="162" t="str">
        <f>_xll.qlRateHelperQuoteName(E15)</f>
        <v>JPY4x10F_Quote</v>
      </c>
      <c r="G15" s="163">
        <f>_xll.qlRateHelperQuoteValue($E15,Trigger)</f>
        <v>1.8E-3</v>
      </c>
      <c r="H15" s="163"/>
      <c r="I15" s="164" t="b">
        <v>1</v>
      </c>
      <c r="J15" s="164">
        <v>20</v>
      </c>
      <c r="K15" s="164">
        <v>1</v>
      </c>
      <c r="L15" s="181">
        <f>_xll.qlRateHelperEarliestDate($E15,Trigger)</f>
        <v>41922</v>
      </c>
      <c r="M15" s="182">
        <f>_xll.qlRateHelperLatestDate($E15,Trigger)</f>
        <v>42104</v>
      </c>
    </row>
    <row r="16" spans="2:13" x14ac:dyDescent="0.2">
      <c r="B16" s="175">
        <v>5</v>
      </c>
      <c r="C16" s="161" t="s">
        <v>42</v>
      </c>
      <c r="D16" s="162" t="str">
        <f t="shared" si="0"/>
        <v>11F</v>
      </c>
      <c r="E16" s="162" t="str">
        <f>FRAs!H7</f>
        <v>obj_0034f#0001</v>
      </c>
      <c r="F16" s="162" t="str">
        <f>_xll.qlRateHelperQuoteName(E16)</f>
        <v>JPY5x11F_Quote</v>
      </c>
      <c r="G16" s="163">
        <f>_xll.qlRateHelperQuoteValue($E16,Trigger)</f>
        <v>1.8E-3</v>
      </c>
      <c r="H16" s="163"/>
      <c r="I16" s="164" t="b">
        <v>1</v>
      </c>
      <c r="J16" s="164">
        <v>20</v>
      </c>
      <c r="K16" s="164">
        <v>1</v>
      </c>
      <c r="L16" s="181">
        <f>_xll.qlRateHelperEarliestDate($E16,Trigger)</f>
        <v>41953</v>
      </c>
      <c r="M16" s="182">
        <f>_xll.qlRateHelperLatestDate($E16,Trigger)</f>
        <v>42135</v>
      </c>
    </row>
    <row r="17" spans="1:13" x14ac:dyDescent="0.2">
      <c r="B17" s="175">
        <v>6</v>
      </c>
      <c r="C17" s="161" t="s">
        <v>42</v>
      </c>
      <c r="D17" s="162" t="str">
        <f t="shared" si="0"/>
        <v>12F</v>
      </c>
      <c r="E17" s="162" t="str">
        <f>FRAs!H8</f>
        <v>obj_0034d#0001</v>
      </c>
      <c r="F17" s="162" t="str">
        <f>_xll.qlRateHelperQuoteName(E17)</f>
        <v>JPY6x12F_Quote</v>
      </c>
      <c r="G17" s="163">
        <f>_xll.qlRateHelperQuoteValue($E17,Trigger)</f>
        <v>1.8E-3</v>
      </c>
      <c r="H17" s="163"/>
      <c r="I17" s="164" t="b">
        <v>1</v>
      </c>
      <c r="J17" s="164">
        <v>20</v>
      </c>
      <c r="K17" s="164">
        <v>1</v>
      </c>
      <c r="L17" s="181">
        <f>_xll.qlRateHelperEarliestDate($E17,Trigger)</f>
        <v>41983</v>
      </c>
      <c r="M17" s="182">
        <f>_xll.qlRateHelperLatestDate($E17,Trigger)</f>
        <v>42165</v>
      </c>
    </row>
    <row r="18" spans="1:13" x14ac:dyDescent="0.2">
      <c r="B18" s="175">
        <v>9</v>
      </c>
      <c r="C18" s="161" t="s">
        <v>42</v>
      </c>
      <c r="D18" s="162" t="str">
        <f t="shared" si="0"/>
        <v>15F</v>
      </c>
      <c r="E18" s="162" t="str">
        <f>FRAs!H11</f>
        <v>obj_0034c#0001</v>
      </c>
      <c r="F18" s="162" t="str">
        <f>_xll.qlRateHelperQuoteName(E18)</f>
        <v>JPY9x15F_Quote</v>
      </c>
      <c r="G18" s="163" t="e">
        <f>_xll.qlRateHelperQuoteValue($E18,Trigger)</f>
        <v>#NUM!</v>
      </c>
      <c r="H18" s="163"/>
      <c r="I18" s="164" t="b">
        <v>0</v>
      </c>
      <c r="J18" s="164">
        <v>20</v>
      </c>
      <c r="K18" s="164">
        <v>1</v>
      </c>
      <c r="L18" s="181">
        <f>_xll.qlRateHelperEarliestDate($E18,Trigger)</f>
        <v>42073</v>
      </c>
      <c r="M18" s="182">
        <f>_xll.qlRateHelperLatestDate($E18,Trigger)</f>
        <v>42257</v>
      </c>
    </row>
    <row r="19" spans="1:13" x14ac:dyDescent="0.2">
      <c r="B19" s="175">
        <v>12</v>
      </c>
      <c r="C19" s="161" t="s">
        <v>42</v>
      </c>
      <c r="D19" s="162" t="str">
        <f t="shared" si="0"/>
        <v>18F</v>
      </c>
      <c r="E19" s="162" t="str">
        <f>FRAs!H14</f>
        <v>obj_0034a#0001</v>
      </c>
      <c r="F19" s="162" t="str">
        <f>_xll.qlRateHelperQuoteName(E19)</f>
        <v>JPY12x18F_Quote</v>
      </c>
      <c r="G19" s="163">
        <f>_xll.qlRateHelperQuoteValue($E19,Trigger)</f>
        <v>1.8E-3</v>
      </c>
      <c r="H19" s="163"/>
      <c r="I19" s="164" t="b">
        <v>1</v>
      </c>
      <c r="J19" s="164">
        <v>20</v>
      </c>
      <c r="K19" s="164">
        <v>1</v>
      </c>
      <c r="L19" s="181">
        <f>_xll.qlRateHelperEarliestDate($E19,Trigger)</f>
        <v>42165</v>
      </c>
      <c r="M19" s="182">
        <f>_xll.qlRateHelperLatestDate($E19,Trigger)</f>
        <v>42348</v>
      </c>
    </row>
    <row r="20" spans="1:13" x14ac:dyDescent="0.2">
      <c r="B20" s="170">
        <v>18</v>
      </c>
      <c r="C20" s="171" t="s">
        <v>42</v>
      </c>
      <c r="D20" s="172" t="str">
        <f t="shared" si="0"/>
        <v>24F</v>
      </c>
      <c r="E20" s="162" t="str">
        <f>FRAs!H20</f>
        <v>obj_0034b#0001</v>
      </c>
      <c r="F20" s="172" t="str">
        <f>_xll.qlRateHelperQuoteName(E20)</f>
        <v>JPY18x24F_Quote</v>
      </c>
      <c r="G20" s="173">
        <f>_xll.qlRateHelperQuoteValue($E20,Trigger)</f>
        <v>1.8500000000000001E-3</v>
      </c>
      <c r="H20" s="173"/>
      <c r="I20" s="164" t="b">
        <v>1</v>
      </c>
      <c r="J20" s="174">
        <v>20</v>
      </c>
      <c r="K20" s="174">
        <v>1</v>
      </c>
      <c r="L20" s="185">
        <f>_xll.qlRateHelperEarliestDate($E20,Trigger)</f>
        <v>42348</v>
      </c>
      <c r="M20" s="186">
        <f>_xll.qlRateHelperLatestDate($E20,Trigger)</f>
        <v>42531</v>
      </c>
    </row>
    <row r="21" spans="1:13" ht="11.25" customHeight="1" x14ac:dyDescent="0.2">
      <c r="A21" s="166" t="b">
        <v>0</v>
      </c>
      <c r="B21" s="175"/>
      <c r="C21" s="161" t="str">
        <f t="shared" ref="C21:C62" si="1">IF(IndexTenor="6M","IMMFRA","FUT")&amp;IndexTenor</f>
        <v>IMMFRA6M</v>
      </c>
      <c r="D21" s="162" t="str">
        <f t="array" ref="D21:D62">_xll.qlIMMNextCodes(_xll.qlSettingsEvaluationDate(Trigger)-1,$A21:$A62)</f>
        <v>M4</v>
      </c>
      <c r="E21" s="167" t="str">
        <f t="shared" ref="E21:E50" si="2">RateHelperPrefix&amp;"_"&amp;$B21&amp;$C21&amp;$D21</f>
        <v>JPY_YC6MRH_IMMFRA6MM4</v>
      </c>
      <c r="F21" s="162"/>
      <c r="G21" s="176" t="e">
        <f>_xll.qlRateHelperQuoteValue($E21,Trigger)</f>
        <v>#NUM!</v>
      </c>
      <c r="H21" s="163" t="e">
        <f>_xll.qlFuturesRateHelperConvexityAdjustment($E21,Trigger)</f>
        <v>#NUM!</v>
      </c>
      <c r="I21" s="169" t="b">
        <v>0</v>
      </c>
      <c r="J21" s="164">
        <v>60</v>
      </c>
      <c r="K21" s="164">
        <v>1</v>
      </c>
      <c r="L21" s="181" t="e">
        <f>_xll.qlRateHelperEarliestDate($E21,Trigger)</f>
        <v>#NUM!</v>
      </c>
      <c r="M21" s="182" t="e">
        <f>_xll.qlRateHelperLatestDate($E21,Trigger)</f>
        <v>#NUM!</v>
      </c>
    </row>
    <row r="22" spans="1:13" x14ac:dyDescent="0.2">
      <c r="A22" s="161" t="b">
        <v>0</v>
      </c>
      <c r="B22" s="175"/>
      <c r="C22" s="161" t="str">
        <f t="shared" si="1"/>
        <v>IMMFRA6M</v>
      </c>
      <c r="D22" s="162" t="str">
        <v>N4</v>
      </c>
      <c r="E22" s="162" t="str">
        <f t="shared" si="2"/>
        <v>JPY_YC6MRH_IMMFRA6MN4</v>
      </c>
      <c r="F22" s="162"/>
      <c r="G22" s="176" t="e">
        <f>_xll.qlRateHelperQuoteValue($E22,Trigger)</f>
        <v>#NUM!</v>
      </c>
      <c r="H22" s="163" t="e">
        <f>_xll.qlFuturesRateHelperConvexityAdjustment($E22,Trigger)</f>
        <v>#NUM!</v>
      </c>
      <c r="I22" s="164" t="b">
        <v>0</v>
      </c>
      <c r="J22" s="164">
        <v>60</v>
      </c>
      <c r="K22" s="164">
        <v>1</v>
      </c>
      <c r="L22" s="181" t="e">
        <f>_xll.qlRateHelperEarliestDate($E22,Trigger)</f>
        <v>#NUM!</v>
      </c>
      <c r="M22" s="182" t="e">
        <f>_xll.qlRateHelperLatestDate($E22,Trigger)</f>
        <v>#NUM!</v>
      </c>
    </row>
    <row r="23" spans="1:13" x14ac:dyDescent="0.2">
      <c r="A23" s="161" t="b">
        <v>0</v>
      </c>
      <c r="B23" s="175"/>
      <c r="C23" s="161" t="str">
        <f t="shared" si="1"/>
        <v>IMMFRA6M</v>
      </c>
      <c r="D23" s="162" t="str">
        <v>Q4</v>
      </c>
      <c r="E23" s="162" t="str">
        <f t="shared" si="2"/>
        <v>JPY_YC6MRH_IMMFRA6MQ4</v>
      </c>
      <c r="F23" s="162"/>
      <c r="G23" s="176" t="e">
        <f>_xll.qlRateHelperQuoteValue($E23,Trigger)</f>
        <v>#NUM!</v>
      </c>
      <c r="H23" s="163" t="e">
        <f>_xll.qlFuturesRateHelperConvexityAdjustment($E23,Trigger)</f>
        <v>#NUM!</v>
      </c>
      <c r="I23" s="164" t="b">
        <v>0</v>
      </c>
      <c r="J23" s="164">
        <v>60</v>
      </c>
      <c r="K23" s="164">
        <v>1</v>
      </c>
      <c r="L23" s="181" t="e">
        <f>_xll.qlRateHelperEarliestDate($E23,Trigger)</f>
        <v>#NUM!</v>
      </c>
      <c r="M23" s="182" t="e">
        <f>_xll.qlRateHelperLatestDate($E23,Trigger)</f>
        <v>#NUM!</v>
      </c>
    </row>
    <row r="24" spans="1:13" x14ac:dyDescent="0.2">
      <c r="A24" s="161" t="b">
        <v>0</v>
      </c>
      <c r="B24" s="175"/>
      <c r="C24" s="161" t="str">
        <f t="shared" si="1"/>
        <v>IMMFRA6M</v>
      </c>
      <c r="D24" s="162" t="str">
        <v>U4</v>
      </c>
      <c r="E24" s="162" t="str">
        <f t="shared" si="2"/>
        <v>JPY_YC6MRH_IMMFRA6MU4</v>
      </c>
      <c r="F24" s="162"/>
      <c r="G24" s="176" t="e">
        <f>_xll.qlRateHelperQuoteValue($E24,Trigger)</f>
        <v>#NUM!</v>
      </c>
      <c r="H24" s="163" t="e">
        <f>_xll.qlFuturesRateHelperConvexityAdjustment($E24,Trigger)</f>
        <v>#NUM!</v>
      </c>
      <c r="I24" s="164" t="b">
        <v>0</v>
      </c>
      <c r="J24" s="164">
        <v>60</v>
      </c>
      <c r="K24" s="164">
        <v>1</v>
      </c>
      <c r="L24" s="181" t="e">
        <f>_xll.qlRateHelperEarliestDate($E24,Trigger)</f>
        <v>#NUM!</v>
      </c>
      <c r="M24" s="182" t="e">
        <f>_xll.qlRateHelperLatestDate($E24,Trigger)</f>
        <v>#NUM!</v>
      </c>
    </row>
    <row r="25" spans="1:13" x14ac:dyDescent="0.2">
      <c r="A25" s="161" t="b">
        <v>0</v>
      </c>
      <c r="B25" s="175"/>
      <c r="C25" s="161" t="str">
        <f t="shared" si="1"/>
        <v>IMMFRA6M</v>
      </c>
      <c r="D25" s="162" t="str">
        <v>V4</v>
      </c>
      <c r="E25" s="162" t="str">
        <f t="shared" si="2"/>
        <v>JPY_YC6MRH_IMMFRA6MV4</v>
      </c>
      <c r="F25" s="162"/>
      <c r="G25" s="176" t="e">
        <f>_xll.qlRateHelperQuoteValue($E25,Trigger)</f>
        <v>#NUM!</v>
      </c>
      <c r="H25" s="163" t="e">
        <f>_xll.qlFuturesRateHelperConvexityAdjustment($E25,Trigger)</f>
        <v>#NUM!</v>
      </c>
      <c r="I25" s="164" t="b">
        <v>0</v>
      </c>
      <c r="J25" s="164">
        <v>60</v>
      </c>
      <c r="K25" s="164">
        <v>1</v>
      </c>
      <c r="L25" s="181" t="e">
        <f>_xll.qlRateHelperEarliestDate($E25,Trigger)</f>
        <v>#NUM!</v>
      </c>
      <c r="M25" s="182" t="e">
        <f>_xll.qlRateHelperLatestDate($E25,Trigger)</f>
        <v>#NUM!</v>
      </c>
    </row>
    <row r="26" spans="1:13" x14ac:dyDescent="0.2">
      <c r="A26" s="161" t="b">
        <v>0</v>
      </c>
      <c r="B26" s="175"/>
      <c r="C26" s="161" t="str">
        <f t="shared" si="1"/>
        <v>IMMFRA6M</v>
      </c>
      <c r="D26" s="162" t="str">
        <v>X4</v>
      </c>
      <c r="E26" s="162" t="str">
        <f t="shared" si="2"/>
        <v>JPY_YC6MRH_IMMFRA6MX4</v>
      </c>
      <c r="F26" s="162"/>
      <c r="G26" s="176" t="e">
        <f>_xll.qlRateHelperQuoteValue($E26,Trigger)</f>
        <v>#NUM!</v>
      </c>
      <c r="H26" s="163" t="e">
        <f>_xll.qlFuturesRateHelperConvexityAdjustment($E26,Trigger)</f>
        <v>#NUM!</v>
      </c>
      <c r="I26" s="164" t="b">
        <v>0</v>
      </c>
      <c r="J26" s="164">
        <v>60</v>
      </c>
      <c r="K26" s="164">
        <v>1</v>
      </c>
      <c r="L26" s="181" t="e">
        <f>_xll.qlRateHelperEarliestDate($E26,Trigger)</f>
        <v>#NUM!</v>
      </c>
      <c r="M26" s="182" t="e">
        <f>_xll.qlRateHelperLatestDate($E26,Trigger)</f>
        <v>#NUM!</v>
      </c>
    </row>
    <row r="27" spans="1:13" x14ac:dyDescent="0.2">
      <c r="A27" s="161" t="b">
        <v>0</v>
      </c>
      <c r="B27" s="175"/>
      <c r="C27" s="161" t="str">
        <f t="shared" si="1"/>
        <v>IMMFRA6M</v>
      </c>
      <c r="D27" s="162" t="str">
        <v>Z4</v>
      </c>
      <c r="E27" s="162" t="str">
        <f t="shared" si="2"/>
        <v>JPY_YC6MRH_IMMFRA6MZ4</v>
      </c>
      <c r="F27" s="162"/>
      <c r="G27" s="176" t="e">
        <f>_xll.qlRateHelperQuoteValue($E27,Trigger)</f>
        <v>#NUM!</v>
      </c>
      <c r="H27" s="163" t="e">
        <f>_xll.qlFuturesRateHelperConvexityAdjustment($E27,Trigger)</f>
        <v>#NUM!</v>
      </c>
      <c r="I27" s="164" t="b">
        <v>0</v>
      </c>
      <c r="J27" s="164">
        <v>60</v>
      </c>
      <c r="K27" s="164">
        <v>1</v>
      </c>
      <c r="L27" s="181" t="e">
        <f>_xll.qlRateHelperEarliestDate($E27,Trigger)</f>
        <v>#NUM!</v>
      </c>
      <c r="M27" s="182" t="e">
        <f>_xll.qlRateHelperLatestDate($E27,Trigger)</f>
        <v>#NUM!</v>
      </c>
    </row>
    <row r="28" spans="1:13" x14ac:dyDescent="0.2">
      <c r="A28" s="161" t="b">
        <v>0</v>
      </c>
      <c r="B28" s="175"/>
      <c r="C28" s="161" t="str">
        <f t="shared" si="1"/>
        <v>IMMFRA6M</v>
      </c>
      <c r="D28" s="162" t="str">
        <v>F5</v>
      </c>
      <c r="E28" s="162" t="str">
        <f t="shared" si="2"/>
        <v>JPY_YC6MRH_IMMFRA6MF5</v>
      </c>
      <c r="F28" s="162"/>
      <c r="G28" s="176" t="e">
        <f>_xll.qlRateHelperQuoteValue($E28,Trigger)</f>
        <v>#NUM!</v>
      </c>
      <c r="H28" s="163" t="e">
        <f>_xll.qlFuturesRateHelperConvexityAdjustment($E28,Trigger)</f>
        <v>#NUM!</v>
      </c>
      <c r="I28" s="164" t="b">
        <v>0</v>
      </c>
      <c r="J28" s="164">
        <v>60</v>
      </c>
      <c r="K28" s="164">
        <v>1</v>
      </c>
      <c r="L28" s="181" t="e">
        <f>_xll.qlRateHelperEarliestDate($E28,Trigger)</f>
        <v>#NUM!</v>
      </c>
      <c r="M28" s="182" t="e">
        <f>_xll.qlRateHelperLatestDate($E28,Trigger)</f>
        <v>#NUM!</v>
      </c>
    </row>
    <row r="29" spans="1:13" x14ac:dyDescent="0.2">
      <c r="A29" s="161" t="b">
        <v>0</v>
      </c>
      <c r="B29" s="175"/>
      <c r="C29" s="161" t="str">
        <f t="shared" si="1"/>
        <v>IMMFRA6M</v>
      </c>
      <c r="D29" s="162" t="str">
        <v>G5</v>
      </c>
      <c r="E29" s="162" t="str">
        <f t="shared" si="2"/>
        <v>JPY_YC6MRH_IMMFRA6MG5</v>
      </c>
      <c r="F29" s="162"/>
      <c r="G29" s="176" t="e">
        <f>_xll.qlRateHelperQuoteValue($E29,Trigger)</f>
        <v>#NUM!</v>
      </c>
      <c r="H29" s="163" t="e">
        <f>_xll.qlFuturesRateHelperConvexityAdjustment($E29,Trigger)</f>
        <v>#NUM!</v>
      </c>
      <c r="I29" s="164" t="b">
        <v>0</v>
      </c>
      <c r="J29" s="164">
        <v>60</v>
      </c>
      <c r="K29" s="164">
        <v>1</v>
      </c>
      <c r="L29" s="181" t="e">
        <f>_xll.qlRateHelperEarliestDate($E29,Trigger)</f>
        <v>#NUM!</v>
      </c>
      <c r="M29" s="182" t="e">
        <f>_xll.qlRateHelperLatestDate($E29,Trigger)</f>
        <v>#NUM!</v>
      </c>
    </row>
    <row r="30" spans="1:13" x14ac:dyDescent="0.2">
      <c r="A30" s="161" t="b">
        <v>0</v>
      </c>
      <c r="B30" s="175"/>
      <c r="C30" s="161" t="str">
        <f t="shared" si="1"/>
        <v>IMMFRA6M</v>
      </c>
      <c r="D30" s="162" t="str">
        <v>H5</v>
      </c>
      <c r="E30" s="162" t="str">
        <f t="shared" si="2"/>
        <v>JPY_YC6MRH_IMMFRA6MH5</v>
      </c>
      <c r="F30" s="162"/>
      <c r="G30" s="176" t="e">
        <f>_xll.qlRateHelperQuoteValue($E30,Trigger)</f>
        <v>#NUM!</v>
      </c>
      <c r="H30" s="163" t="e">
        <f>_xll.qlFuturesRateHelperConvexityAdjustment($E30,Trigger)</f>
        <v>#NUM!</v>
      </c>
      <c r="I30" s="164" t="b">
        <v>0</v>
      </c>
      <c r="J30" s="164">
        <v>60</v>
      </c>
      <c r="K30" s="164">
        <v>1</v>
      </c>
      <c r="L30" s="181" t="e">
        <f>_xll.qlRateHelperEarliestDate($E30,Trigger)</f>
        <v>#NUM!</v>
      </c>
      <c r="M30" s="182" t="e">
        <f>_xll.qlRateHelperLatestDate($E30,Trigger)</f>
        <v>#NUM!</v>
      </c>
    </row>
    <row r="31" spans="1:13" x14ac:dyDescent="0.2">
      <c r="A31" s="161" t="b">
        <v>0</v>
      </c>
      <c r="B31" s="175"/>
      <c r="C31" s="161" t="str">
        <f t="shared" si="1"/>
        <v>IMMFRA6M</v>
      </c>
      <c r="D31" s="162" t="str">
        <v>J5</v>
      </c>
      <c r="E31" s="162" t="str">
        <f t="shared" si="2"/>
        <v>JPY_YC6MRH_IMMFRA6MJ5</v>
      </c>
      <c r="F31" s="162"/>
      <c r="G31" s="176" t="e">
        <f>_xll.qlRateHelperQuoteValue($E31,Trigger)</f>
        <v>#NUM!</v>
      </c>
      <c r="H31" s="163" t="e">
        <f>_xll.qlFuturesRateHelperConvexityAdjustment($E31,Trigger)</f>
        <v>#NUM!</v>
      </c>
      <c r="I31" s="164" t="b">
        <v>0</v>
      </c>
      <c r="J31" s="164">
        <v>60</v>
      </c>
      <c r="K31" s="164">
        <v>1</v>
      </c>
      <c r="L31" s="181" t="e">
        <f>_xll.qlRateHelperEarliestDate($E31,Trigger)</f>
        <v>#NUM!</v>
      </c>
      <c r="M31" s="182" t="e">
        <f>_xll.qlRateHelperLatestDate($E31,Trigger)</f>
        <v>#NUM!</v>
      </c>
    </row>
    <row r="32" spans="1:13" x14ac:dyDescent="0.2">
      <c r="A32" s="161" t="b">
        <v>0</v>
      </c>
      <c r="B32" s="175"/>
      <c r="C32" s="161" t="str">
        <f t="shared" si="1"/>
        <v>IMMFRA6M</v>
      </c>
      <c r="D32" s="162" t="str">
        <v>K5</v>
      </c>
      <c r="E32" s="162" t="str">
        <f t="shared" si="2"/>
        <v>JPY_YC6MRH_IMMFRA6MK5</v>
      </c>
      <c r="F32" s="162"/>
      <c r="G32" s="176" t="e">
        <f>_xll.qlRateHelperQuoteValue($E32,Trigger)</f>
        <v>#NUM!</v>
      </c>
      <c r="H32" s="163" t="e">
        <f>_xll.qlFuturesRateHelperConvexityAdjustment($E32,Trigger)</f>
        <v>#NUM!</v>
      </c>
      <c r="I32" s="164" t="b">
        <v>0</v>
      </c>
      <c r="J32" s="164">
        <v>60</v>
      </c>
      <c r="K32" s="164">
        <v>1</v>
      </c>
      <c r="L32" s="181" t="e">
        <f>_xll.qlRateHelperEarliestDate($E32,Trigger)</f>
        <v>#NUM!</v>
      </c>
      <c r="M32" s="182" t="e">
        <f>_xll.qlRateHelperLatestDate($E32,Trigger)</f>
        <v>#NUM!</v>
      </c>
    </row>
    <row r="33" spans="1:13" x14ac:dyDescent="0.2">
      <c r="A33" s="161" t="b">
        <v>1</v>
      </c>
      <c r="B33" s="175"/>
      <c r="C33" s="161" t="str">
        <f t="shared" si="1"/>
        <v>IMMFRA6M</v>
      </c>
      <c r="D33" s="162" t="str">
        <v>M5</v>
      </c>
      <c r="E33" s="162" t="str">
        <f t="shared" si="2"/>
        <v>JPY_YC6MRH_IMMFRA6MM5</v>
      </c>
      <c r="F33" s="162"/>
      <c r="G33" s="176" t="e">
        <f>_xll.qlRateHelperQuoteValue($E33,Trigger)</f>
        <v>#NUM!</v>
      </c>
      <c r="H33" s="163" t="e">
        <f>_xll.qlFuturesRateHelperConvexityAdjustment($E33,Trigger)</f>
        <v>#NUM!</v>
      </c>
      <c r="I33" s="164" t="b">
        <v>0</v>
      </c>
      <c r="J33" s="164">
        <v>60</v>
      </c>
      <c r="K33" s="164">
        <v>1</v>
      </c>
      <c r="L33" s="181" t="e">
        <f>_xll.qlRateHelperEarliestDate($E33,Trigger)</f>
        <v>#NUM!</v>
      </c>
      <c r="M33" s="182" t="e">
        <f>_xll.qlRateHelperLatestDate($E33,Trigger)</f>
        <v>#NUM!</v>
      </c>
    </row>
    <row r="34" spans="1:13" x14ac:dyDescent="0.2">
      <c r="A34" s="161" t="b">
        <v>1</v>
      </c>
      <c r="B34" s="175"/>
      <c r="C34" s="161" t="str">
        <f t="shared" si="1"/>
        <v>IMMFRA6M</v>
      </c>
      <c r="D34" s="162" t="str">
        <v>U5</v>
      </c>
      <c r="E34" s="162" t="str">
        <f t="shared" si="2"/>
        <v>JPY_YC6MRH_IMMFRA6MU5</v>
      </c>
      <c r="F34" s="162"/>
      <c r="G34" s="176" t="e">
        <f>_xll.qlRateHelperQuoteValue($E34,Trigger)</f>
        <v>#NUM!</v>
      </c>
      <c r="H34" s="163" t="e">
        <f>_xll.qlFuturesRateHelperConvexityAdjustment($E34,Trigger)</f>
        <v>#NUM!</v>
      </c>
      <c r="I34" s="164" t="b">
        <v>0</v>
      </c>
      <c r="J34" s="164">
        <v>60</v>
      </c>
      <c r="K34" s="164">
        <v>1</v>
      </c>
      <c r="L34" s="181" t="e">
        <f>_xll.qlRateHelperEarliestDate($E34,Trigger)</f>
        <v>#NUM!</v>
      </c>
      <c r="M34" s="182" t="e">
        <f>_xll.qlRateHelperLatestDate($E34,Trigger)</f>
        <v>#NUM!</v>
      </c>
    </row>
    <row r="35" spans="1:13" x14ac:dyDescent="0.2">
      <c r="A35" s="161" t="b">
        <v>1</v>
      </c>
      <c r="B35" s="175"/>
      <c r="C35" s="161" t="str">
        <f t="shared" si="1"/>
        <v>IMMFRA6M</v>
      </c>
      <c r="D35" s="162" t="str">
        <v>Z5</v>
      </c>
      <c r="E35" s="162" t="str">
        <f t="shared" si="2"/>
        <v>JPY_YC6MRH_IMMFRA6MZ5</v>
      </c>
      <c r="F35" s="162"/>
      <c r="G35" s="176" t="e">
        <f>_xll.qlRateHelperQuoteValue($E35,Trigger)</f>
        <v>#NUM!</v>
      </c>
      <c r="H35" s="163" t="e">
        <f>_xll.qlFuturesRateHelperConvexityAdjustment($E35,Trigger)</f>
        <v>#NUM!</v>
      </c>
      <c r="I35" s="164" t="b">
        <v>0</v>
      </c>
      <c r="J35" s="164">
        <v>60</v>
      </c>
      <c r="K35" s="164">
        <v>1</v>
      </c>
      <c r="L35" s="181" t="e">
        <f>_xll.qlRateHelperEarliestDate($E35,Trigger)</f>
        <v>#NUM!</v>
      </c>
      <c r="M35" s="182" t="e">
        <f>_xll.qlRateHelperLatestDate($E35,Trigger)</f>
        <v>#NUM!</v>
      </c>
    </row>
    <row r="36" spans="1:13" x14ac:dyDescent="0.2">
      <c r="A36" s="161" t="b">
        <v>1</v>
      </c>
      <c r="B36" s="175"/>
      <c r="C36" s="161" t="str">
        <f t="shared" si="1"/>
        <v>IMMFRA6M</v>
      </c>
      <c r="D36" s="162" t="str">
        <v>H6</v>
      </c>
      <c r="E36" s="162" t="str">
        <f t="shared" si="2"/>
        <v>JPY_YC6MRH_IMMFRA6MH6</v>
      </c>
      <c r="F36" s="162"/>
      <c r="G36" s="176" t="e">
        <f>_xll.qlRateHelperQuoteValue($E36,Trigger)</f>
        <v>#NUM!</v>
      </c>
      <c r="H36" s="163" t="e">
        <f>_xll.qlFuturesRateHelperConvexityAdjustment($E36,Trigger)</f>
        <v>#NUM!</v>
      </c>
      <c r="I36" s="164" t="b">
        <v>0</v>
      </c>
      <c r="J36" s="164">
        <v>60</v>
      </c>
      <c r="K36" s="164">
        <v>1</v>
      </c>
      <c r="L36" s="181" t="e">
        <f>_xll.qlRateHelperEarliestDate($E36,Trigger)</f>
        <v>#NUM!</v>
      </c>
      <c r="M36" s="182" t="e">
        <f>_xll.qlRateHelperLatestDate($E36,Trigger)</f>
        <v>#NUM!</v>
      </c>
    </row>
    <row r="37" spans="1:13" x14ac:dyDescent="0.2">
      <c r="A37" s="161" t="b">
        <v>1</v>
      </c>
      <c r="B37" s="175"/>
      <c r="C37" s="161" t="str">
        <f t="shared" si="1"/>
        <v>IMMFRA6M</v>
      </c>
      <c r="D37" s="162" t="str">
        <v>M6</v>
      </c>
      <c r="E37" s="162" t="str">
        <f t="shared" si="2"/>
        <v>JPY_YC6MRH_IMMFRA6MM6</v>
      </c>
      <c r="F37" s="162"/>
      <c r="G37" s="176" t="e">
        <f>_xll.qlRateHelperQuoteValue($E37,Trigger)</f>
        <v>#NUM!</v>
      </c>
      <c r="H37" s="163" t="e">
        <f>_xll.qlFuturesRateHelperConvexityAdjustment($E37,Trigger)</f>
        <v>#NUM!</v>
      </c>
      <c r="I37" s="164" t="b">
        <v>0</v>
      </c>
      <c r="J37" s="164">
        <v>60</v>
      </c>
      <c r="K37" s="164">
        <v>1</v>
      </c>
      <c r="L37" s="181" t="e">
        <f>_xll.qlRateHelperEarliestDate($E37,Trigger)</f>
        <v>#NUM!</v>
      </c>
      <c r="M37" s="182" t="e">
        <f>_xll.qlRateHelperLatestDate($E37,Trigger)</f>
        <v>#NUM!</v>
      </c>
    </row>
    <row r="38" spans="1:13" x14ac:dyDescent="0.2">
      <c r="A38" s="161" t="b">
        <v>1</v>
      </c>
      <c r="B38" s="175"/>
      <c r="C38" s="161" t="str">
        <f t="shared" si="1"/>
        <v>IMMFRA6M</v>
      </c>
      <c r="D38" s="162" t="str">
        <v>U6</v>
      </c>
      <c r="E38" s="162" t="str">
        <f t="shared" si="2"/>
        <v>JPY_YC6MRH_IMMFRA6MU6</v>
      </c>
      <c r="F38" s="162"/>
      <c r="G38" s="176" t="e">
        <f>_xll.qlRateHelperQuoteValue($E38,Trigger)</f>
        <v>#NUM!</v>
      </c>
      <c r="H38" s="163" t="e">
        <f>_xll.qlFuturesRateHelperConvexityAdjustment($E38,Trigger)</f>
        <v>#NUM!</v>
      </c>
      <c r="I38" s="164" t="b">
        <v>0</v>
      </c>
      <c r="J38" s="164">
        <v>30</v>
      </c>
      <c r="K38" s="164">
        <v>1</v>
      </c>
      <c r="L38" s="181" t="e">
        <f>_xll.qlRateHelperEarliestDate($E38,Trigger)</f>
        <v>#NUM!</v>
      </c>
      <c r="M38" s="182" t="e">
        <f>_xll.qlRateHelperLatestDate($E38,Trigger)</f>
        <v>#NUM!</v>
      </c>
    </row>
    <row r="39" spans="1:13" x14ac:dyDescent="0.2">
      <c r="A39" s="161" t="b">
        <v>1</v>
      </c>
      <c r="B39" s="175"/>
      <c r="C39" s="161" t="str">
        <f t="shared" si="1"/>
        <v>IMMFRA6M</v>
      </c>
      <c r="D39" s="162" t="str">
        <v>Z6</v>
      </c>
      <c r="E39" s="162" t="str">
        <f t="shared" si="2"/>
        <v>JPY_YC6MRH_IMMFRA6MZ6</v>
      </c>
      <c r="F39" s="162"/>
      <c r="G39" s="176" t="e">
        <f>_xll.qlRateHelperQuoteValue($E39,Trigger)</f>
        <v>#NUM!</v>
      </c>
      <c r="H39" s="163" t="e">
        <f>_xll.qlFuturesRateHelperConvexityAdjustment($E39,Trigger)</f>
        <v>#NUM!</v>
      </c>
      <c r="I39" s="164" t="b">
        <v>0</v>
      </c>
      <c r="J39" s="164">
        <v>30</v>
      </c>
      <c r="K39" s="164">
        <v>1</v>
      </c>
      <c r="L39" s="181" t="e">
        <f>_xll.qlRateHelperEarliestDate($E39,Trigger)</f>
        <v>#NUM!</v>
      </c>
      <c r="M39" s="182" t="e">
        <f>_xll.qlRateHelperLatestDate($E39,Trigger)</f>
        <v>#NUM!</v>
      </c>
    </row>
    <row r="40" spans="1:13" x14ac:dyDescent="0.2">
      <c r="A40" s="161" t="b">
        <v>1</v>
      </c>
      <c r="B40" s="175"/>
      <c r="C40" s="161" t="str">
        <f t="shared" si="1"/>
        <v>IMMFRA6M</v>
      </c>
      <c r="D40" s="162" t="str">
        <v>H7</v>
      </c>
      <c r="E40" s="162" t="str">
        <f t="shared" si="2"/>
        <v>JPY_YC6MRH_IMMFRA6MH7</v>
      </c>
      <c r="F40" s="162"/>
      <c r="G40" s="176" t="e">
        <f>_xll.qlRateHelperQuoteValue($E40,Trigger)</f>
        <v>#NUM!</v>
      </c>
      <c r="H40" s="163" t="e">
        <f>_xll.qlFuturesRateHelperConvexityAdjustment($E40,Trigger)</f>
        <v>#NUM!</v>
      </c>
      <c r="I40" s="164" t="b">
        <v>0</v>
      </c>
      <c r="J40" s="164">
        <v>30</v>
      </c>
      <c r="K40" s="164">
        <v>1</v>
      </c>
      <c r="L40" s="181" t="e">
        <f>_xll.qlRateHelperEarliestDate($E40,Trigger)</f>
        <v>#NUM!</v>
      </c>
      <c r="M40" s="182" t="e">
        <f>_xll.qlRateHelperLatestDate($E40,Trigger)</f>
        <v>#NUM!</v>
      </c>
    </row>
    <row r="41" spans="1:13" x14ac:dyDescent="0.2">
      <c r="A41" s="161" t="b">
        <v>1</v>
      </c>
      <c r="B41" s="175"/>
      <c r="C41" s="161" t="str">
        <f t="shared" si="1"/>
        <v>IMMFRA6M</v>
      </c>
      <c r="D41" s="162" t="str">
        <v>M7</v>
      </c>
      <c r="E41" s="162" t="str">
        <f t="shared" si="2"/>
        <v>JPY_YC6MRH_IMMFRA6MM7</v>
      </c>
      <c r="F41" s="162"/>
      <c r="G41" s="176" t="e">
        <f>_xll.qlRateHelperQuoteValue($E41,Trigger)</f>
        <v>#NUM!</v>
      </c>
      <c r="H41" s="163" t="e">
        <f>_xll.qlFuturesRateHelperConvexityAdjustment($E41,Trigger)</f>
        <v>#NUM!</v>
      </c>
      <c r="I41" s="164" t="b">
        <v>0</v>
      </c>
      <c r="J41" s="164">
        <v>30</v>
      </c>
      <c r="K41" s="164">
        <v>1</v>
      </c>
      <c r="L41" s="181" t="e">
        <f>_xll.qlRateHelperEarliestDate($E41,Trigger)</f>
        <v>#NUM!</v>
      </c>
      <c r="M41" s="182" t="e">
        <f>_xll.qlRateHelperLatestDate($E41,Trigger)</f>
        <v>#NUM!</v>
      </c>
    </row>
    <row r="42" spans="1:13" x14ac:dyDescent="0.2">
      <c r="A42" s="161" t="b">
        <v>1</v>
      </c>
      <c r="B42" s="175"/>
      <c r="C42" s="161" t="str">
        <f t="shared" si="1"/>
        <v>IMMFRA6M</v>
      </c>
      <c r="D42" s="162" t="str">
        <v>U7</v>
      </c>
      <c r="E42" s="162" t="str">
        <f t="shared" si="2"/>
        <v>JPY_YC6MRH_IMMFRA6MU7</v>
      </c>
      <c r="F42" s="162"/>
      <c r="G42" s="176" t="e">
        <f>_xll.qlRateHelperQuoteValue($E42,Trigger)</f>
        <v>#NUM!</v>
      </c>
      <c r="H42" s="163" t="e">
        <f>_xll.qlFuturesRateHelperConvexityAdjustment($E42,Trigger)</f>
        <v>#NUM!</v>
      </c>
      <c r="I42" s="164" t="b">
        <v>0</v>
      </c>
      <c r="J42" s="164">
        <v>30</v>
      </c>
      <c r="K42" s="164">
        <v>1</v>
      </c>
      <c r="L42" s="181" t="e">
        <f>_xll.qlRateHelperEarliestDate($E42,Trigger)</f>
        <v>#NUM!</v>
      </c>
      <c r="M42" s="182" t="e">
        <f>_xll.qlRateHelperLatestDate($E42,Trigger)</f>
        <v>#NUM!</v>
      </c>
    </row>
    <row r="43" spans="1:13" x14ac:dyDescent="0.2">
      <c r="A43" s="161" t="b">
        <v>1</v>
      </c>
      <c r="B43" s="175"/>
      <c r="C43" s="161" t="str">
        <f t="shared" si="1"/>
        <v>IMMFRA6M</v>
      </c>
      <c r="D43" s="162" t="str">
        <v>Z7</v>
      </c>
      <c r="E43" s="162" t="str">
        <f t="shared" si="2"/>
        <v>JPY_YC6MRH_IMMFRA6MZ7</v>
      </c>
      <c r="F43" s="162"/>
      <c r="G43" s="176" t="e">
        <f>_xll.qlRateHelperQuoteValue($E43,Trigger)</f>
        <v>#NUM!</v>
      </c>
      <c r="H43" s="163" t="e">
        <f>_xll.qlFuturesRateHelperConvexityAdjustment($E43,Trigger)</f>
        <v>#NUM!</v>
      </c>
      <c r="I43" s="164" t="b">
        <v>0</v>
      </c>
      <c r="J43" s="164">
        <v>30</v>
      </c>
      <c r="K43" s="164">
        <v>1</v>
      </c>
      <c r="L43" s="181" t="e">
        <f>_xll.qlRateHelperEarliestDate($E43,Trigger)</f>
        <v>#NUM!</v>
      </c>
      <c r="M43" s="182" t="e">
        <f>_xll.qlRateHelperLatestDate($E43,Trigger)</f>
        <v>#NUM!</v>
      </c>
    </row>
    <row r="44" spans="1:13" x14ac:dyDescent="0.2">
      <c r="A44" s="161" t="b">
        <v>1</v>
      </c>
      <c r="B44" s="175"/>
      <c r="C44" s="161" t="str">
        <f t="shared" si="1"/>
        <v>IMMFRA6M</v>
      </c>
      <c r="D44" s="162" t="str">
        <v>H8</v>
      </c>
      <c r="E44" s="162" t="str">
        <f t="shared" si="2"/>
        <v>JPY_YC6MRH_IMMFRA6MH8</v>
      </c>
      <c r="F44" s="162"/>
      <c r="G44" s="176" t="e">
        <f>_xll.qlRateHelperQuoteValue($E44,Trigger)</f>
        <v>#NUM!</v>
      </c>
      <c r="H44" s="163" t="e">
        <f>_xll.qlFuturesRateHelperConvexityAdjustment($E44,Trigger)</f>
        <v>#NUM!</v>
      </c>
      <c r="I44" s="164" t="b">
        <v>0</v>
      </c>
      <c r="J44" s="164">
        <v>30</v>
      </c>
      <c r="K44" s="164">
        <v>1</v>
      </c>
      <c r="L44" s="181" t="e">
        <f>_xll.qlRateHelperEarliestDate($E44,Trigger)</f>
        <v>#NUM!</v>
      </c>
      <c r="M44" s="182" t="e">
        <f>_xll.qlRateHelperLatestDate($E44,Trigger)</f>
        <v>#NUM!</v>
      </c>
    </row>
    <row r="45" spans="1:13" x14ac:dyDescent="0.2">
      <c r="A45" s="161" t="b">
        <v>1</v>
      </c>
      <c r="B45" s="175"/>
      <c r="C45" s="161" t="str">
        <f t="shared" si="1"/>
        <v>IMMFRA6M</v>
      </c>
      <c r="D45" s="162" t="str">
        <v>M8</v>
      </c>
      <c r="E45" s="162" t="str">
        <f t="shared" si="2"/>
        <v>JPY_YC6MRH_IMMFRA6MM8</v>
      </c>
      <c r="F45" s="162"/>
      <c r="G45" s="176" t="e">
        <f>_xll.qlRateHelperQuoteValue($E45,Trigger)</f>
        <v>#NUM!</v>
      </c>
      <c r="H45" s="163" t="e">
        <f>_xll.qlFuturesRateHelperConvexityAdjustment($E45,Trigger)</f>
        <v>#NUM!</v>
      </c>
      <c r="I45" s="164" t="b">
        <v>0</v>
      </c>
      <c r="J45" s="164">
        <v>30</v>
      </c>
      <c r="K45" s="164">
        <v>1</v>
      </c>
      <c r="L45" s="181" t="e">
        <f>_xll.qlRateHelperEarliestDate($E45,Trigger)</f>
        <v>#NUM!</v>
      </c>
      <c r="M45" s="182" t="e">
        <f>_xll.qlRateHelperLatestDate($E45,Trigger)</f>
        <v>#NUM!</v>
      </c>
    </row>
    <row r="46" spans="1:13" x14ac:dyDescent="0.2">
      <c r="A46" s="161" t="b">
        <v>1</v>
      </c>
      <c r="B46" s="175"/>
      <c r="C46" s="161" t="str">
        <f t="shared" si="1"/>
        <v>IMMFRA6M</v>
      </c>
      <c r="D46" s="162" t="str">
        <v>U8</v>
      </c>
      <c r="E46" s="162" t="str">
        <f t="shared" si="2"/>
        <v>JPY_YC6MRH_IMMFRA6MU8</v>
      </c>
      <c r="F46" s="162"/>
      <c r="G46" s="176" t="e">
        <f>_xll.qlRateHelperQuoteValue($E46,Trigger)</f>
        <v>#NUM!</v>
      </c>
      <c r="H46" s="163" t="e">
        <f>_xll.qlFuturesRateHelperConvexityAdjustment($E46,Trigger)</f>
        <v>#NUM!</v>
      </c>
      <c r="I46" s="164" t="b">
        <v>0</v>
      </c>
      <c r="J46" s="164">
        <v>30</v>
      </c>
      <c r="K46" s="164">
        <v>1</v>
      </c>
      <c r="L46" s="181" t="e">
        <f>_xll.qlRateHelperEarliestDate($E46,Trigger)</f>
        <v>#NUM!</v>
      </c>
      <c r="M46" s="182" t="e">
        <f>_xll.qlRateHelperLatestDate($E46,Trigger)</f>
        <v>#NUM!</v>
      </c>
    </row>
    <row r="47" spans="1:13" x14ac:dyDescent="0.2">
      <c r="A47" s="161" t="b">
        <v>1</v>
      </c>
      <c r="B47" s="175"/>
      <c r="C47" s="161" t="str">
        <f t="shared" si="1"/>
        <v>IMMFRA6M</v>
      </c>
      <c r="D47" s="162" t="str">
        <v>Z8</v>
      </c>
      <c r="E47" s="162" t="str">
        <f t="shared" si="2"/>
        <v>JPY_YC6MRH_IMMFRA6MZ8</v>
      </c>
      <c r="F47" s="162"/>
      <c r="G47" s="176" t="e">
        <f>_xll.qlRateHelperQuoteValue($E47,Trigger)</f>
        <v>#NUM!</v>
      </c>
      <c r="H47" s="163" t="e">
        <f>_xll.qlFuturesRateHelperConvexityAdjustment($E47,Trigger)</f>
        <v>#NUM!</v>
      </c>
      <c r="I47" s="164" t="b">
        <v>0</v>
      </c>
      <c r="J47" s="164">
        <v>30</v>
      </c>
      <c r="K47" s="164">
        <v>1</v>
      </c>
      <c r="L47" s="181" t="e">
        <f>_xll.qlRateHelperEarliestDate($E47,Trigger)</f>
        <v>#NUM!</v>
      </c>
      <c r="M47" s="182" t="e">
        <f>_xll.qlRateHelperLatestDate($E47,Trigger)</f>
        <v>#NUM!</v>
      </c>
    </row>
    <row r="48" spans="1:13" x14ac:dyDescent="0.2">
      <c r="A48" s="161" t="b">
        <v>1</v>
      </c>
      <c r="B48" s="175"/>
      <c r="C48" s="161" t="str">
        <f t="shared" si="1"/>
        <v>IMMFRA6M</v>
      </c>
      <c r="D48" s="162" t="str">
        <v>H9</v>
      </c>
      <c r="E48" s="162" t="str">
        <f t="shared" si="2"/>
        <v>JPY_YC6MRH_IMMFRA6MH9</v>
      </c>
      <c r="F48" s="162"/>
      <c r="G48" s="176" t="e">
        <f>_xll.qlRateHelperQuoteValue($E48,Trigger)</f>
        <v>#NUM!</v>
      </c>
      <c r="H48" s="163" t="e">
        <f>_xll.qlFuturesRateHelperConvexityAdjustment($E48,Trigger)</f>
        <v>#NUM!</v>
      </c>
      <c r="I48" s="164" t="b">
        <v>0</v>
      </c>
      <c r="J48" s="164">
        <v>30</v>
      </c>
      <c r="K48" s="164">
        <v>1</v>
      </c>
      <c r="L48" s="181" t="e">
        <f>_xll.qlRateHelperEarliestDate($E48,Trigger)</f>
        <v>#NUM!</v>
      </c>
      <c r="M48" s="182" t="e">
        <f>_xll.qlRateHelperLatestDate($E48,Trigger)</f>
        <v>#NUM!</v>
      </c>
    </row>
    <row r="49" spans="1:14" x14ac:dyDescent="0.2">
      <c r="A49" s="161" t="b">
        <v>1</v>
      </c>
      <c r="B49" s="175"/>
      <c r="C49" s="161" t="str">
        <f t="shared" si="1"/>
        <v>IMMFRA6M</v>
      </c>
      <c r="D49" s="162" t="str">
        <v>M9</v>
      </c>
      <c r="E49" s="162" t="str">
        <f t="shared" si="2"/>
        <v>JPY_YC6MRH_IMMFRA6MM9</v>
      </c>
      <c r="F49" s="162"/>
      <c r="G49" s="176" t="e">
        <f>_xll.qlRateHelperQuoteValue($E49,Trigger)</f>
        <v>#NUM!</v>
      </c>
      <c r="H49" s="163" t="e">
        <f>_xll.qlFuturesRateHelperConvexityAdjustment($E49,Trigger)</f>
        <v>#NUM!</v>
      </c>
      <c r="I49" s="164" t="b">
        <v>0</v>
      </c>
      <c r="J49" s="164">
        <v>30</v>
      </c>
      <c r="K49" s="164">
        <v>1</v>
      </c>
      <c r="L49" s="181" t="e">
        <f>_xll.qlRateHelperEarliestDate($E49,Trigger)</f>
        <v>#NUM!</v>
      </c>
      <c r="M49" s="182" t="e">
        <f>_xll.qlRateHelperLatestDate($E49,Trigger)</f>
        <v>#NUM!</v>
      </c>
    </row>
    <row r="50" spans="1:14" x14ac:dyDescent="0.2">
      <c r="A50" s="161" t="b">
        <v>1</v>
      </c>
      <c r="B50" s="175"/>
      <c r="C50" s="161" t="str">
        <f t="shared" si="1"/>
        <v>IMMFRA6M</v>
      </c>
      <c r="D50" s="162" t="str">
        <v>U9</v>
      </c>
      <c r="E50" s="162" t="str">
        <f t="shared" si="2"/>
        <v>JPY_YC6MRH_IMMFRA6MU9</v>
      </c>
      <c r="F50" s="162"/>
      <c r="G50" s="176" t="e">
        <f>_xll.qlRateHelperQuoteValue($E50,Trigger)</f>
        <v>#NUM!</v>
      </c>
      <c r="H50" s="163" t="e">
        <f>_xll.qlFuturesRateHelperConvexityAdjustment($E50,Trigger)</f>
        <v>#NUM!</v>
      </c>
      <c r="I50" s="164" t="b">
        <v>0</v>
      </c>
      <c r="J50" s="164">
        <v>30</v>
      </c>
      <c r="K50" s="164">
        <v>1</v>
      </c>
      <c r="L50" s="181" t="e">
        <f>_xll.qlRateHelperEarliestDate($E50,Trigger)</f>
        <v>#NUM!</v>
      </c>
      <c r="M50" s="182" t="e">
        <f>_xll.qlRateHelperLatestDate($E50,Trigger)</f>
        <v>#NUM!</v>
      </c>
    </row>
    <row r="51" spans="1:14" x14ac:dyDescent="0.2">
      <c r="A51" s="161" t="b">
        <v>1</v>
      </c>
      <c r="B51" s="175"/>
      <c r="C51" s="161" t="str">
        <f t="shared" si="1"/>
        <v>IMMFRA6M</v>
      </c>
      <c r="D51" s="162" t="str">
        <v>Z9</v>
      </c>
      <c r="E51" s="162" t="str">
        <f t="shared" ref="E51:E80" si="3">RateHelperPrefix&amp;"_"&amp;$B51&amp;$C51&amp;$D51</f>
        <v>JPY_YC6MRH_IMMFRA6MZ9</v>
      </c>
      <c r="F51" s="162"/>
      <c r="G51" s="176" t="e">
        <f>_xll.qlRateHelperQuoteValue($E51,Trigger)</f>
        <v>#NUM!</v>
      </c>
      <c r="H51" s="163" t="e">
        <f>_xll.qlFuturesRateHelperConvexityAdjustment($E51,Trigger)</f>
        <v>#NUM!</v>
      </c>
      <c r="I51" s="164" t="b">
        <v>0</v>
      </c>
      <c r="J51" s="164">
        <v>30</v>
      </c>
      <c r="K51" s="164">
        <v>1</v>
      </c>
      <c r="L51" s="181" t="e">
        <f>_xll.qlRateHelperEarliestDate($E51,Trigger)</f>
        <v>#NUM!</v>
      </c>
      <c r="M51" s="182" t="e">
        <f>_xll.qlRateHelperLatestDate($E51,Trigger)</f>
        <v>#NUM!</v>
      </c>
    </row>
    <row r="52" spans="1:14" x14ac:dyDescent="0.2">
      <c r="A52" s="161" t="b">
        <v>1</v>
      </c>
      <c r="B52" s="175"/>
      <c r="C52" s="161" t="str">
        <f t="shared" si="1"/>
        <v>IMMFRA6M</v>
      </c>
      <c r="D52" s="162" t="str">
        <v>H0</v>
      </c>
      <c r="E52" s="162" t="str">
        <f t="shared" si="3"/>
        <v>JPY_YC6MRH_IMMFRA6MH0</v>
      </c>
      <c r="F52" s="162"/>
      <c r="G52" s="176" t="e">
        <f>_xll.qlRateHelperQuoteValue($E52,Trigger)</f>
        <v>#NUM!</v>
      </c>
      <c r="H52" s="163" t="e">
        <f>_xll.qlFuturesRateHelperConvexityAdjustment($E52,Trigger)</f>
        <v>#NUM!</v>
      </c>
      <c r="I52" s="164" t="b">
        <v>0</v>
      </c>
      <c r="J52" s="164">
        <v>30</v>
      </c>
      <c r="K52" s="164">
        <v>1</v>
      </c>
      <c r="L52" s="181" t="e">
        <f>_xll.qlRateHelperEarliestDate($E52,Trigger)</f>
        <v>#NUM!</v>
      </c>
      <c r="M52" s="182" t="e">
        <f>_xll.qlRateHelperLatestDate($E52,Trigger)</f>
        <v>#NUM!</v>
      </c>
    </row>
    <row r="53" spans="1:14" x14ac:dyDescent="0.2">
      <c r="A53" s="161" t="b">
        <v>1</v>
      </c>
      <c r="B53" s="175"/>
      <c r="C53" s="161" t="str">
        <f t="shared" si="1"/>
        <v>IMMFRA6M</v>
      </c>
      <c r="D53" s="162" t="str">
        <v>M0</v>
      </c>
      <c r="E53" s="162" t="str">
        <f t="shared" si="3"/>
        <v>JPY_YC6MRH_IMMFRA6MM0</v>
      </c>
      <c r="F53" s="162"/>
      <c r="G53" s="176" t="e">
        <f>_xll.qlRateHelperQuoteValue($E53,Trigger)</f>
        <v>#NUM!</v>
      </c>
      <c r="H53" s="163" t="e">
        <f>_xll.qlFuturesRateHelperConvexityAdjustment($E53,Trigger)</f>
        <v>#NUM!</v>
      </c>
      <c r="I53" s="164" t="b">
        <v>0</v>
      </c>
      <c r="J53" s="164">
        <v>30</v>
      </c>
      <c r="K53" s="164">
        <v>1</v>
      </c>
      <c r="L53" s="181" t="e">
        <f>_xll.qlRateHelperEarliestDate($E53,Trigger)</f>
        <v>#NUM!</v>
      </c>
      <c r="M53" s="182" t="e">
        <f>_xll.qlRateHelperLatestDate($E53,Trigger)</f>
        <v>#NUM!</v>
      </c>
    </row>
    <row r="54" spans="1:14" x14ac:dyDescent="0.2">
      <c r="A54" s="161" t="b">
        <v>1</v>
      </c>
      <c r="B54" s="175"/>
      <c r="C54" s="161" t="str">
        <f t="shared" si="1"/>
        <v>IMMFRA6M</v>
      </c>
      <c r="D54" s="162" t="str">
        <v>U0</v>
      </c>
      <c r="E54" s="162" t="str">
        <f t="shared" si="3"/>
        <v>JPY_YC6MRH_IMMFRA6MU0</v>
      </c>
      <c r="F54" s="162"/>
      <c r="G54" s="176" t="e">
        <f>_xll.qlRateHelperQuoteValue($E54,Trigger)</f>
        <v>#NUM!</v>
      </c>
      <c r="H54" s="163" t="e">
        <f>_xll.qlFuturesRateHelperConvexityAdjustment($E54,Trigger)</f>
        <v>#NUM!</v>
      </c>
      <c r="I54" s="164" t="b">
        <v>0</v>
      </c>
      <c r="J54" s="164">
        <v>30</v>
      </c>
      <c r="K54" s="164">
        <v>1</v>
      </c>
      <c r="L54" s="181" t="e">
        <f>_xll.qlRateHelperEarliestDate($E54,Trigger)</f>
        <v>#NUM!</v>
      </c>
      <c r="M54" s="182" t="e">
        <f>_xll.qlRateHelperLatestDate($E54,Trigger)</f>
        <v>#NUM!</v>
      </c>
    </row>
    <row r="55" spans="1:14" x14ac:dyDescent="0.2">
      <c r="A55" s="161" t="b">
        <v>1</v>
      </c>
      <c r="B55" s="175"/>
      <c r="C55" s="161" t="str">
        <f t="shared" si="1"/>
        <v>IMMFRA6M</v>
      </c>
      <c r="D55" s="162" t="str">
        <v>Z0</v>
      </c>
      <c r="E55" s="162" t="str">
        <f t="shared" si="3"/>
        <v>JPY_YC6MRH_IMMFRA6MZ0</v>
      </c>
      <c r="F55" s="162"/>
      <c r="G55" s="176" t="e">
        <f>_xll.qlRateHelperQuoteValue($E55,Trigger)</f>
        <v>#NUM!</v>
      </c>
      <c r="H55" s="163" t="e">
        <f>_xll.qlFuturesRateHelperConvexityAdjustment($E55,Trigger)</f>
        <v>#NUM!</v>
      </c>
      <c r="I55" s="164" t="b">
        <v>0</v>
      </c>
      <c r="J55" s="164">
        <v>30</v>
      </c>
      <c r="K55" s="164">
        <v>1</v>
      </c>
      <c r="L55" s="181" t="e">
        <f>_xll.qlRateHelperEarliestDate($E55,Trigger)</f>
        <v>#NUM!</v>
      </c>
      <c r="M55" s="182" t="e">
        <f>_xll.qlRateHelperLatestDate($E55,Trigger)</f>
        <v>#NUM!</v>
      </c>
    </row>
    <row r="56" spans="1:14" x14ac:dyDescent="0.2">
      <c r="A56" s="161" t="b">
        <v>1</v>
      </c>
      <c r="B56" s="175"/>
      <c r="C56" s="161" t="str">
        <f t="shared" si="1"/>
        <v>IMMFRA6M</v>
      </c>
      <c r="D56" s="162" t="str">
        <v>H1</v>
      </c>
      <c r="E56" s="162" t="str">
        <f t="shared" si="3"/>
        <v>JPY_YC6MRH_IMMFRA6MH1</v>
      </c>
      <c r="F56" s="162"/>
      <c r="G56" s="176" t="e">
        <f>_xll.qlRateHelperQuoteValue($E56,Trigger)</f>
        <v>#NUM!</v>
      </c>
      <c r="H56" s="163" t="e">
        <f>_xll.qlFuturesRateHelperConvexityAdjustment($E56,Trigger)</f>
        <v>#NUM!</v>
      </c>
      <c r="I56" s="164" t="b">
        <v>0</v>
      </c>
      <c r="J56" s="164">
        <v>30</v>
      </c>
      <c r="K56" s="164">
        <v>1</v>
      </c>
      <c r="L56" s="181" t="e">
        <f>_xll.qlRateHelperEarliestDate($E56,Trigger)</f>
        <v>#NUM!</v>
      </c>
      <c r="M56" s="182" t="e">
        <f>_xll.qlRateHelperLatestDate($E56,Trigger)</f>
        <v>#NUM!</v>
      </c>
    </row>
    <row r="57" spans="1:14" x14ac:dyDescent="0.2">
      <c r="A57" s="161" t="b">
        <v>1</v>
      </c>
      <c r="B57" s="175"/>
      <c r="C57" s="161" t="str">
        <f t="shared" si="1"/>
        <v>IMMFRA6M</v>
      </c>
      <c r="D57" s="162" t="str">
        <v>M1</v>
      </c>
      <c r="E57" s="162" t="str">
        <f t="shared" si="3"/>
        <v>JPY_YC6MRH_IMMFRA6MM1</v>
      </c>
      <c r="F57" s="162"/>
      <c r="G57" s="176" t="e">
        <f>_xll.qlRateHelperQuoteValue($E57,Trigger)</f>
        <v>#NUM!</v>
      </c>
      <c r="H57" s="163" t="e">
        <f>_xll.qlFuturesRateHelperConvexityAdjustment($E57,Trigger)</f>
        <v>#NUM!</v>
      </c>
      <c r="I57" s="164" t="b">
        <v>0</v>
      </c>
      <c r="J57" s="164">
        <v>30</v>
      </c>
      <c r="K57" s="164">
        <v>1</v>
      </c>
      <c r="L57" s="181" t="e">
        <f>_xll.qlRateHelperEarliestDate($E57,Trigger)</f>
        <v>#NUM!</v>
      </c>
      <c r="M57" s="182" t="e">
        <f>_xll.qlRateHelperLatestDate($E57,Trigger)</f>
        <v>#NUM!</v>
      </c>
    </row>
    <row r="58" spans="1:14" x14ac:dyDescent="0.2">
      <c r="A58" s="161" t="b">
        <v>1</v>
      </c>
      <c r="B58" s="175"/>
      <c r="C58" s="161" t="str">
        <f t="shared" si="1"/>
        <v>IMMFRA6M</v>
      </c>
      <c r="D58" s="162" t="str">
        <v>U1</v>
      </c>
      <c r="E58" s="162" t="str">
        <f t="shared" si="3"/>
        <v>JPY_YC6MRH_IMMFRA6MU1</v>
      </c>
      <c r="F58" s="162"/>
      <c r="G58" s="176" t="e">
        <f>_xll.qlRateHelperQuoteValue($E58,Trigger)</f>
        <v>#NUM!</v>
      </c>
      <c r="H58" s="163" t="e">
        <f>_xll.qlFuturesRateHelperConvexityAdjustment($E58,Trigger)</f>
        <v>#NUM!</v>
      </c>
      <c r="I58" s="164" t="b">
        <v>0</v>
      </c>
      <c r="J58" s="164">
        <v>30</v>
      </c>
      <c r="K58" s="164">
        <v>1</v>
      </c>
      <c r="L58" s="181" t="e">
        <f>_xll.qlRateHelperEarliestDate($E58,Trigger)</f>
        <v>#NUM!</v>
      </c>
      <c r="M58" s="182" t="e">
        <f>_xll.qlRateHelperLatestDate($E58,Trigger)</f>
        <v>#NUM!</v>
      </c>
    </row>
    <row r="59" spans="1:14" x14ac:dyDescent="0.2">
      <c r="A59" s="161" t="b">
        <v>1</v>
      </c>
      <c r="B59" s="175"/>
      <c r="C59" s="161" t="str">
        <f t="shared" si="1"/>
        <v>IMMFRA6M</v>
      </c>
      <c r="D59" s="162" t="str">
        <v>Z1</v>
      </c>
      <c r="E59" s="162" t="str">
        <f t="shared" si="3"/>
        <v>JPY_YC6MRH_IMMFRA6MZ1</v>
      </c>
      <c r="F59" s="162"/>
      <c r="G59" s="176" t="e">
        <f>_xll.qlRateHelperQuoteValue($E59,Trigger)</f>
        <v>#NUM!</v>
      </c>
      <c r="H59" s="163" t="e">
        <f>_xll.qlFuturesRateHelperConvexityAdjustment($E59,Trigger)</f>
        <v>#NUM!</v>
      </c>
      <c r="I59" s="164" t="b">
        <v>0</v>
      </c>
      <c r="J59" s="164">
        <v>30</v>
      </c>
      <c r="K59" s="164">
        <v>1</v>
      </c>
      <c r="L59" s="181" t="e">
        <f>_xll.qlRateHelperEarliestDate($E59,Trigger)</f>
        <v>#NUM!</v>
      </c>
      <c r="M59" s="182" t="e">
        <f>_xll.qlRateHelperLatestDate($E59,Trigger)</f>
        <v>#NUM!</v>
      </c>
    </row>
    <row r="60" spans="1:14" x14ac:dyDescent="0.2">
      <c r="A60" s="161" t="b">
        <v>1</v>
      </c>
      <c r="B60" s="175"/>
      <c r="C60" s="161" t="str">
        <f t="shared" si="1"/>
        <v>IMMFRA6M</v>
      </c>
      <c r="D60" s="162" t="str">
        <v>H2</v>
      </c>
      <c r="E60" s="162" t="str">
        <f t="shared" si="3"/>
        <v>JPY_YC6MRH_IMMFRA6MH2</v>
      </c>
      <c r="F60" s="162"/>
      <c r="G60" s="176" t="e">
        <f>_xll.qlRateHelperQuoteValue($E60,Trigger)</f>
        <v>#NUM!</v>
      </c>
      <c r="H60" s="163" t="e">
        <f>_xll.qlFuturesRateHelperConvexityAdjustment($E60,Trigger)</f>
        <v>#NUM!</v>
      </c>
      <c r="I60" s="164" t="b">
        <v>0</v>
      </c>
      <c r="J60" s="164">
        <v>30</v>
      </c>
      <c r="K60" s="164">
        <v>1</v>
      </c>
      <c r="L60" s="181" t="e">
        <f>_xll.qlRateHelperEarliestDate($E60,Trigger)</f>
        <v>#NUM!</v>
      </c>
      <c r="M60" s="182" t="e">
        <f>_xll.qlRateHelperLatestDate($E60,Trigger)</f>
        <v>#NUM!</v>
      </c>
    </row>
    <row r="61" spans="1:14" x14ac:dyDescent="0.2">
      <c r="A61" s="161" t="b">
        <v>1</v>
      </c>
      <c r="B61" s="175"/>
      <c r="C61" s="161" t="str">
        <f t="shared" si="1"/>
        <v>IMMFRA6M</v>
      </c>
      <c r="D61" s="162" t="str">
        <v>M2</v>
      </c>
      <c r="E61" s="162" t="str">
        <f t="shared" si="3"/>
        <v>JPY_YC6MRH_IMMFRA6MM2</v>
      </c>
      <c r="F61" s="162"/>
      <c r="G61" s="176" t="e">
        <f>_xll.qlRateHelperQuoteValue($E61,Trigger)</f>
        <v>#NUM!</v>
      </c>
      <c r="H61" s="163" t="e">
        <f>_xll.qlFuturesRateHelperConvexityAdjustment($E61,Trigger)</f>
        <v>#NUM!</v>
      </c>
      <c r="I61" s="164" t="b">
        <v>0</v>
      </c>
      <c r="J61" s="164">
        <v>30</v>
      </c>
      <c r="K61" s="164">
        <v>1</v>
      </c>
      <c r="L61" s="181" t="e">
        <f>_xll.qlRateHelperEarliestDate($E61,Trigger)</f>
        <v>#NUM!</v>
      </c>
      <c r="M61" s="182" t="e">
        <f>_xll.qlRateHelperLatestDate($E61,Trigger)</f>
        <v>#NUM!</v>
      </c>
    </row>
    <row r="62" spans="1:14" x14ac:dyDescent="0.2">
      <c r="A62" s="171" t="b">
        <v>1</v>
      </c>
      <c r="B62" s="170"/>
      <c r="C62" s="171" t="str">
        <f t="shared" si="1"/>
        <v>IMMFRA6M</v>
      </c>
      <c r="D62" s="172" t="str">
        <v>U2</v>
      </c>
      <c r="E62" s="172" t="str">
        <f t="shared" si="3"/>
        <v>JPY_YC6MRH_IMMFRA6MU2</v>
      </c>
      <c r="F62" s="172"/>
      <c r="G62" s="177" t="e">
        <f>_xll.qlRateHelperQuoteValue($E62,Trigger)</f>
        <v>#NUM!</v>
      </c>
      <c r="H62" s="173" t="e">
        <f>_xll.qlFuturesRateHelperConvexityAdjustment($E62,Trigger)</f>
        <v>#NUM!</v>
      </c>
      <c r="I62" s="174" t="b">
        <v>0</v>
      </c>
      <c r="J62" s="174">
        <v>30</v>
      </c>
      <c r="K62" s="164">
        <v>1</v>
      </c>
      <c r="L62" s="185" t="e">
        <f>_xll.qlRateHelperEarliestDate($E62,Trigger)</f>
        <v>#NUM!</v>
      </c>
      <c r="M62" s="186" t="e">
        <f>_xll.qlRateHelperLatestDate($E62,Trigger)</f>
        <v>#NUM!</v>
      </c>
      <c r="N62" s="178"/>
    </row>
    <row r="63" spans="1:14" ht="11.25" customHeight="1" x14ac:dyDescent="0.2">
      <c r="B63" s="165">
        <v>2</v>
      </c>
      <c r="C63" s="166"/>
      <c r="D63" s="167" t="s">
        <v>41</v>
      </c>
      <c r="E63" s="167" t="str">
        <f t="shared" si="3"/>
        <v>JPY_YC6MRH_2X1S</v>
      </c>
      <c r="F63" s="167"/>
      <c r="G63" s="168" t="e">
        <f>_xll.qlRateHelperQuoteValue($E63,Trigger)</f>
        <v>#NUM!</v>
      </c>
      <c r="H63" s="168" t="e">
        <f>_xll.qlSwapRateHelperSpread($E63,Trigger)</f>
        <v>#NUM!</v>
      </c>
      <c r="I63" s="169" t="b">
        <v>0</v>
      </c>
      <c r="J63" s="169">
        <v>40</v>
      </c>
      <c r="K63" s="169">
        <v>1</v>
      </c>
      <c r="L63" s="183" t="e">
        <f>_xll.qlRateHelperEarliestDate($E63,Trigger)</f>
        <v>#NUM!</v>
      </c>
      <c r="M63" s="184" t="e">
        <f>_xll.qlRateHelperLatestDate($E63,Trigger)</f>
        <v>#NUM!</v>
      </c>
      <c r="N63" s="179"/>
    </row>
    <row r="64" spans="1:14" x14ac:dyDescent="0.2">
      <c r="B64" s="175">
        <v>3</v>
      </c>
      <c r="C64" s="161"/>
      <c r="D64" s="162" t="s">
        <v>41</v>
      </c>
      <c r="E64" s="162" t="str">
        <f t="shared" si="3"/>
        <v>JPY_YC6MRH_3X1S</v>
      </c>
      <c r="F64" s="162"/>
      <c r="G64" s="163" t="e">
        <f>_xll.qlRateHelperQuoteValue($E64,Trigger)</f>
        <v>#NUM!</v>
      </c>
      <c r="H64" s="163" t="e">
        <f>_xll.qlSwapRateHelperSpread($E64,Trigger)</f>
        <v>#NUM!</v>
      </c>
      <c r="I64" s="164" t="b">
        <v>0</v>
      </c>
      <c r="J64" s="164">
        <v>40</v>
      </c>
      <c r="K64" s="164">
        <v>1</v>
      </c>
      <c r="L64" s="181" t="e">
        <f>_xll.qlRateHelperEarliestDate($E64,Trigger)</f>
        <v>#NUM!</v>
      </c>
      <c r="M64" s="182" t="e">
        <f>_xll.qlRateHelperLatestDate($E64,Trigger)</f>
        <v>#NUM!</v>
      </c>
      <c r="N64" s="180"/>
    </row>
    <row r="65" spans="2:13" x14ac:dyDescent="0.2">
      <c r="B65" s="175">
        <v>4</v>
      </c>
      <c r="C65" s="161"/>
      <c r="D65" s="162" t="s">
        <v>41</v>
      </c>
      <c r="E65" s="162" t="str">
        <f t="shared" si="3"/>
        <v>JPY_YC6MRH_4X1S</v>
      </c>
      <c r="F65" s="162"/>
      <c r="G65" s="163" t="e">
        <f>_xll.qlRateHelperQuoteValue($E65,Trigger)</f>
        <v>#NUM!</v>
      </c>
      <c r="H65" s="163" t="e">
        <f>_xll.qlSwapRateHelperSpread($E65,Trigger)</f>
        <v>#NUM!</v>
      </c>
      <c r="I65" s="164" t="b">
        <v>0</v>
      </c>
      <c r="J65" s="164">
        <v>40</v>
      </c>
      <c r="K65" s="164">
        <v>1</v>
      </c>
      <c r="L65" s="181" t="e">
        <f>_xll.qlRateHelperEarliestDate($E65,Trigger)</f>
        <v>#NUM!</v>
      </c>
      <c r="M65" s="182" t="e">
        <f>_xll.qlRateHelperLatestDate($E65,Trigger)</f>
        <v>#NUM!</v>
      </c>
    </row>
    <row r="66" spans="2:13" x14ac:dyDescent="0.2">
      <c r="B66" s="175">
        <v>5</v>
      </c>
      <c r="C66" s="161"/>
      <c r="D66" s="162" t="s">
        <v>41</v>
      </c>
      <c r="E66" s="162" t="str">
        <f t="shared" si="3"/>
        <v>JPY_YC6MRH_5X1S</v>
      </c>
      <c r="F66" s="162"/>
      <c r="G66" s="163" t="e">
        <f>_xll.qlRateHelperQuoteValue($E66,Trigger)</f>
        <v>#NUM!</v>
      </c>
      <c r="H66" s="163" t="e">
        <f>_xll.qlSwapRateHelperSpread($E66,Trigger)</f>
        <v>#NUM!</v>
      </c>
      <c r="I66" s="164" t="b">
        <v>0</v>
      </c>
      <c r="J66" s="164">
        <v>40</v>
      </c>
      <c r="K66" s="164">
        <v>1</v>
      </c>
      <c r="L66" s="181" t="e">
        <f>_xll.qlRateHelperEarliestDate($E66,Trigger)</f>
        <v>#NUM!</v>
      </c>
      <c r="M66" s="182" t="e">
        <f>_xll.qlRateHelperLatestDate($E66,Trigger)</f>
        <v>#NUM!</v>
      </c>
    </row>
    <row r="67" spans="2:13" ht="11.25" customHeight="1" x14ac:dyDescent="0.2">
      <c r="B67" s="175">
        <v>6</v>
      </c>
      <c r="C67" s="161"/>
      <c r="D67" s="162" t="s">
        <v>41</v>
      </c>
      <c r="E67" s="162" t="str">
        <f t="shared" si="3"/>
        <v>JPY_YC6MRH_6X1S</v>
      </c>
      <c r="F67" s="162"/>
      <c r="G67" s="163" t="e">
        <f>_xll.qlRateHelperQuoteValue($E67,Trigger)</f>
        <v>#NUM!</v>
      </c>
      <c r="H67" s="163" t="e">
        <f>_xll.qlSwapRateHelperSpread($E67,Trigger)</f>
        <v>#NUM!</v>
      </c>
      <c r="I67" s="164" t="b">
        <v>0</v>
      </c>
      <c r="J67" s="164">
        <v>40</v>
      </c>
      <c r="K67" s="164">
        <v>1</v>
      </c>
      <c r="L67" s="181" t="e">
        <f>_xll.qlRateHelperEarliestDate($E67,Trigger)</f>
        <v>#NUM!</v>
      </c>
      <c r="M67" s="182" t="e">
        <f>_xll.qlRateHelperLatestDate($E67,Trigger)</f>
        <v>#NUM!</v>
      </c>
    </row>
    <row r="68" spans="2:13" x14ac:dyDescent="0.2">
      <c r="B68" s="175">
        <v>7</v>
      </c>
      <c r="C68" s="161"/>
      <c r="D68" s="162" t="s">
        <v>41</v>
      </c>
      <c r="E68" s="162" t="str">
        <f t="shared" si="3"/>
        <v>JPY_YC6MRH_7X1S</v>
      </c>
      <c r="F68" s="162"/>
      <c r="G68" s="163" t="e">
        <f>_xll.qlRateHelperQuoteValue($E68,Trigger)</f>
        <v>#NUM!</v>
      </c>
      <c r="H68" s="163" t="e">
        <f>_xll.qlSwapRateHelperSpread($E68,Trigger)</f>
        <v>#NUM!</v>
      </c>
      <c r="I68" s="164" t="b">
        <v>0</v>
      </c>
      <c r="J68" s="164">
        <v>40</v>
      </c>
      <c r="K68" s="164">
        <v>1</v>
      </c>
      <c r="L68" s="181" t="e">
        <f>_xll.qlRateHelperEarliestDate($E68,Trigger)</f>
        <v>#NUM!</v>
      </c>
      <c r="M68" s="182" t="e">
        <f>_xll.qlRateHelperLatestDate($E68,Trigger)</f>
        <v>#NUM!</v>
      </c>
    </row>
    <row r="69" spans="2:13" x14ac:dyDescent="0.2">
      <c r="B69" s="175">
        <v>8</v>
      </c>
      <c r="C69" s="161"/>
      <c r="D69" s="162" t="s">
        <v>41</v>
      </c>
      <c r="E69" s="162" t="str">
        <f t="shared" si="3"/>
        <v>JPY_YC6MRH_8X1S</v>
      </c>
      <c r="F69" s="162"/>
      <c r="G69" s="163" t="e">
        <f>_xll.qlRateHelperQuoteValue($E69,Trigger)</f>
        <v>#NUM!</v>
      </c>
      <c r="H69" s="163" t="e">
        <f>_xll.qlSwapRateHelperSpread($E69,Trigger)</f>
        <v>#NUM!</v>
      </c>
      <c r="I69" s="164" t="b">
        <v>0</v>
      </c>
      <c r="J69" s="164">
        <v>40</v>
      </c>
      <c r="K69" s="164">
        <v>1</v>
      </c>
      <c r="L69" s="181" t="e">
        <f>_xll.qlRateHelperEarliestDate($E69,Trigger)</f>
        <v>#NUM!</v>
      </c>
      <c r="M69" s="182" t="e">
        <f>_xll.qlRateHelperLatestDate($E69,Trigger)</f>
        <v>#NUM!</v>
      </c>
    </row>
    <row r="70" spans="2:13" ht="11.25" customHeight="1" x14ac:dyDescent="0.2">
      <c r="B70" s="175">
        <v>9</v>
      </c>
      <c r="C70" s="161"/>
      <c r="D70" s="162" t="s">
        <v>41</v>
      </c>
      <c r="E70" s="162" t="str">
        <f t="shared" si="3"/>
        <v>JPY_YC6MRH_9X1S</v>
      </c>
      <c r="F70" s="162"/>
      <c r="G70" s="163" t="e">
        <f>_xll.qlRateHelperQuoteValue($E70,Trigger)</f>
        <v>#NUM!</v>
      </c>
      <c r="H70" s="163" t="e">
        <f>_xll.qlSwapRateHelperSpread($E70,Trigger)</f>
        <v>#NUM!</v>
      </c>
      <c r="I70" s="164" t="b">
        <v>0</v>
      </c>
      <c r="J70" s="164">
        <v>40</v>
      </c>
      <c r="K70" s="164">
        <v>1</v>
      </c>
      <c r="L70" s="181" t="e">
        <f>_xll.qlRateHelperEarliestDate($E70,Trigger)</f>
        <v>#NUM!</v>
      </c>
      <c r="M70" s="182" t="e">
        <f>_xll.qlRateHelperLatestDate($E70,Trigger)</f>
        <v>#NUM!</v>
      </c>
    </row>
    <row r="71" spans="2:13" x14ac:dyDescent="0.2">
      <c r="B71" s="175">
        <v>10</v>
      </c>
      <c r="C71" s="161"/>
      <c r="D71" s="162" t="s">
        <v>41</v>
      </c>
      <c r="E71" s="162" t="str">
        <f t="shared" si="3"/>
        <v>JPY_YC6MRH_10X1S</v>
      </c>
      <c r="F71" s="162"/>
      <c r="G71" s="163" t="e">
        <f>_xll.qlRateHelperQuoteValue($E71,Trigger)</f>
        <v>#NUM!</v>
      </c>
      <c r="H71" s="163" t="e">
        <f>_xll.qlSwapRateHelperSpread($E71,Trigger)</f>
        <v>#NUM!</v>
      </c>
      <c r="I71" s="164" t="b">
        <v>0</v>
      </c>
      <c r="J71" s="164">
        <v>40</v>
      </c>
      <c r="K71" s="164">
        <v>1</v>
      </c>
      <c r="L71" s="181" t="e">
        <f>_xll.qlRateHelperEarliestDate($E71,Trigger)</f>
        <v>#NUM!</v>
      </c>
      <c r="M71" s="182" t="e">
        <f>_xll.qlRateHelperLatestDate($E71,Trigger)</f>
        <v>#NUM!</v>
      </c>
    </row>
    <row r="72" spans="2:13" x14ac:dyDescent="0.2">
      <c r="B72" s="175">
        <v>11</v>
      </c>
      <c r="C72" s="161"/>
      <c r="D72" s="162" t="s">
        <v>41</v>
      </c>
      <c r="E72" s="162" t="str">
        <f t="shared" si="3"/>
        <v>JPY_YC6MRH_11X1S</v>
      </c>
      <c r="F72" s="162"/>
      <c r="G72" s="163" t="e">
        <f>_xll.qlRateHelperQuoteValue($E72,Trigger)</f>
        <v>#NUM!</v>
      </c>
      <c r="H72" s="163" t="e">
        <f>_xll.qlSwapRateHelperSpread($E72,Trigger)</f>
        <v>#NUM!</v>
      </c>
      <c r="I72" s="164" t="b">
        <v>0</v>
      </c>
      <c r="J72" s="164">
        <v>40</v>
      </c>
      <c r="K72" s="164">
        <v>1</v>
      </c>
      <c r="L72" s="181" t="e">
        <f>_xll.qlRateHelperEarliestDate($E72,Trigger)</f>
        <v>#NUM!</v>
      </c>
      <c r="M72" s="182" t="e">
        <f>_xll.qlRateHelperLatestDate($E72,Trigger)</f>
        <v>#NUM!</v>
      </c>
    </row>
    <row r="73" spans="2:13" x14ac:dyDescent="0.2">
      <c r="B73" s="170">
        <v>12</v>
      </c>
      <c r="C73" s="171"/>
      <c r="D73" s="172" t="s">
        <v>41</v>
      </c>
      <c r="E73" s="172" t="str">
        <f t="shared" si="3"/>
        <v>JPY_YC6MRH_12X1S</v>
      </c>
      <c r="F73" s="172"/>
      <c r="G73" s="173" t="e">
        <f>_xll.qlRateHelperQuoteValue($E73,Trigger)</f>
        <v>#NUM!</v>
      </c>
      <c r="H73" s="173" t="e">
        <f>_xll.qlSwapRateHelperSpread($E73,Trigger)</f>
        <v>#NUM!</v>
      </c>
      <c r="I73" s="174" t="b">
        <v>0</v>
      </c>
      <c r="J73" s="174">
        <v>40</v>
      </c>
      <c r="K73" s="164">
        <v>1</v>
      </c>
      <c r="L73" s="185" t="e">
        <f>_xll.qlRateHelperEarliestDate($E73,Trigger)</f>
        <v>#NUM!</v>
      </c>
      <c r="M73" s="186" t="e">
        <f>_xll.qlRateHelperLatestDate($E73,Trigger)</f>
        <v>#NUM!</v>
      </c>
    </row>
    <row r="74" spans="2:13" x14ac:dyDescent="0.2">
      <c r="B74" s="165" t="s">
        <v>37</v>
      </c>
      <c r="C74" s="166">
        <v>12</v>
      </c>
      <c r="D74" s="167"/>
      <c r="E74" s="167" t="str">
        <f t="shared" si="3"/>
        <v>JPY_YC6MRH_1S12</v>
      </c>
      <c r="F74" s="167"/>
      <c r="G74" s="168" t="e">
        <f>_xll.qlRateHelperQuoteValue($E74,Trigger)</f>
        <v>#NUM!</v>
      </c>
      <c r="H74" s="168" t="e">
        <f>_xll.qlSwapRateHelperSpread($E74,Trigger)</f>
        <v>#NUM!</v>
      </c>
      <c r="I74" s="169" t="b">
        <v>0</v>
      </c>
      <c r="J74" s="169">
        <v>40</v>
      </c>
      <c r="K74" s="169">
        <v>1</v>
      </c>
      <c r="L74" s="183" t="e">
        <f>_xll.qlRateHelperEarliestDate($E74,Trigger)</f>
        <v>#NUM!</v>
      </c>
      <c r="M74" s="184" t="e">
        <f>_xll.qlRateHelperLatestDate($E74,Trigger)</f>
        <v>#NUM!</v>
      </c>
    </row>
    <row r="75" spans="2:13" x14ac:dyDescent="0.2">
      <c r="B75" s="175" t="s">
        <v>38</v>
      </c>
      <c r="C75" s="161">
        <v>12</v>
      </c>
      <c r="D75" s="162"/>
      <c r="E75" s="162" t="str">
        <f t="shared" si="3"/>
        <v>JPY_YC6MRH_2S12</v>
      </c>
      <c r="F75" s="162"/>
      <c r="G75" s="163" t="e">
        <f>_xll.qlRateHelperQuoteValue($E75,Trigger)</f>
        <v>#NUM!</v>
      </c>
      <c r="H75" s="163" t="e">
        <f>_xll.qlSwapRateHelperSpread($E75,Trigger)</f>
        <v>#NUM!</v>
      </c>
      <c r="I75" s="164" t="b">
        <v>0</v>
      </c>
      <c r="J75" s="164">
        <v>40</v>
      </c>
      <c r="K75" s="164">
        <v>1</v>
      </c>
      <c r="L75" s="181" t="e">
        <f>_xll.qlRateHelperEarliestDate($E75,Trigger)</f>
        <v>#NUM!</v>
      </c>
      <c r="M75" s="182" t="e">
        <f>_xll.qlRateHelperLatestDate($E75,Trigger)</f>
        <v>#NUM!</v>
      </c>
    </row>
    <row r="76" spans="2:13" x14ac:dyDescent="0.2">
      <c r="B76" s="175" t="s">
        <v>40</v>
      </c>
      <c r="C76" s="161">
        <v>12</v>
      </c>
      <c r="D76" s="162"/>
      <c r="E76" s="162" t="str">
        <f t="shared" si="3"/>
        <v>JPY_YC6MRH_3S12</v>
      </c>
      <c r="F76" s="162"/>
      <c r="G76" s="163" t="e">
        <f>_xll.qlRateHelperQuoteValue($E76,Trigger)</f>
        <v>#NUM!</v>
      </c>
      <c r="H76" s="163" t="e">
        <f>_xll.qlSwapRateHelperSpread($E76,Trigger)</f>
        <v>#NUM!</v>
      </c>
      <c r="I76" s="164" t="b">
        <v>0</v>
      </c>
      <c r="J76" s="164">
        <v>40</v>
      </c>
      <c r="K76" s="164">
        <v>1</v>
      </c>
      <c r="L76" s="181" t="e">
        <f>_xll.qlRateHelperEarliestDate($E76,Trigger)</f>
        <v>#NUM!</v>
      </c>
      <c r="M76" s="182" t="e">
        <f>_xll.qlRateHelperLatestDate($E76,Trigger)</f>
        <v>#NUM!</v>
      </c>
    </row>
    <row r="77" spans="2:13" x14ac:dyDescent="0.2">
      <c r="B77" s="175" t="s">
        <v>39</v>
      </c>
      <c r="C77" s="161">
        <v>12</v>
      </c>
      <c r="D77" s="162"/>
      <c r="E77" s="162" t="str">
        <f t="shared" si="3"/>
        <v>JPY_YC6MRH_4S12</v>
      </c>
      <c r="F77" s="162"/>
      <c r="G77" s="163" t="e">
        <f>_xll.qlRateHelperQuoteValue($E77,Trigger)</f>
        <v>#NUM!</v>
      </c>
      <c r="H77" s="163" t="e">
        <f>_xll.qlSwapRateHelperSpread($E77,Trigger)</f>
        <v>#NUM!</v>
      </c>
      <c r="I77" s="164" t="b">
        <v>0</v>
      </c>
      <c r="J77" s="164">
        <v>40</v>
      </c>
      <c r="K77" s="164">
        <v>1</v>
      </c>
      <c r="L77" s="181" t="e">
        <f>_xll.qlRateHelperEarliestDate($E77,Trigger)</f>
        <v>#NUM!</v>
      </c>
      <c r="M77" s="182" t="e">
        <f>_xll.qlRateHelperLatestDate($E77,Trigger)</f>
        <v>#NUM!</v>
      </c>
    </row>
    <row r="78" spans="2:13" x14ac:dyDescent="0.2">
      <c r="B78" s="175" t="s">
        <v>37</v>
      </c>
      <c r="C78" s="161">
        <v>24</v>
      </c>
      <c r="D78" s="162"/>
      <c r="E78" s="162" t="str">
        <f t="shared" si="3"/>
        <v>JPY_YC6MRH_1S24</v>
      </c>
      <c r="F78" s="162"/>
      <c r="G78" s="163" t="e">
        <f>_xll.qlRateHelperQuoteValue($E78,Trigger)</f>
        <v>#NUM!</v>
      </c>
      <c r="H78" s="163" t="e">
        <f>_xll.qlSwapRateHelperSpread($E78,Trigger)</f>
        <v>#NUM!</v>
      </c>
      <c r="I78" s="164" t="b">
        <v>0</v>
      </c>
      <c r="J78" s="164">
        <v>40</v>
      </c>
      <c r="K78" s="164">
        <v>1</v>
      </c>
      <c r="L78" s="181" t="e">
        <f>_xll.qlRateHelperEarliestDate($E78,Trigger)</f>
        <v>#NUM!</v>
      </c>
      <c r="M78" s="182" t="e">
        <f>_xll.qlRateHelperLatestDate($E78,Trigger)</f>
        <v>#NUM!</v>
      </c>
    </row>
    <row r="79" spans="2:13" x14ac:dyDescent="0.2">
      <c r="B79" s="175" t="s">
        <v>38</v>
      </c>
      <c r="C79" s="161">
        <v>24</v>
      </c>
      <c r="D79" s="162"/>
      <c r="E79" s="162" t="str">
        <f t="shared" si="3"/>
        <v>JPY_YC6MRH_2S24</v>
      </c>
      <c r="F79" s="162"/>
      <c r="G79" s="163" t="e">
        <f>_xll.qlRateHelperQuoteValue($E79,Trigger)</f>
        <v>#NUM!</v>
      </c>
      <c r="H79" s="163" t="e">
        <f>_xll.qlSwapRateHelperSpread($E79,Trigger)</f>
        <v>#NUM!</v>
      </c>
      <c r="I79" s="164" t="b">
        <v>0</v>
      </c>
      <c r="J79" s="164">
        <v>40</v>
      </c>
      <c r="K79" s="164">
        <v>1</v>
      </c>
      <c r="L79" s="181" t="e">
        <f>_xll.qlRateHelperEarliestDate($E79,Trigger)</f>
        <v>#NUM!</v>
      </c>
      <c r="M79" s="182" t="e">
        <f>_xll.qlRateHelperLatestDate($E79,Trigger)</f>
        <v>#NUM!</v>
      </c>
    </row>
    <row r="80" spans="2:13" x14ac:dyDescent="0.2">
      <c r="B80" s="170" t="s">
        <v>37</v>
      </c>
      <c r="C80" s="171">
        <v>36</v>
      </c>
      <c r="D80" s="172"/>
      <c r="E80" s="172" t="str">
        <f t="shared" si="3"/>
        <v>JPY_YC6MRH_1S36</v>
      </c>
      <c r="F80" s="172"/>
      <c r="G80" s="173" t="e">
        <f>_xll.qlRateHelperQuoteValue($E80,Trigger)</f>
        <v>#NUM!</v>
      </c>
      <c r="H80" s="173" t="e">
        <f>_xll.qlSwapRateHelperSpread($E80,Trigger)</f>
        <v>#NUM!</v>
      </c>
      <c r="I80" s="174" t="b">
        <v>0</v>
      </c>
      <c r="J80" s="174">
        <v>40</v>
      </c>
      <c r="K80" s="174">
        <v>1</v>
      </c>
      <c r="L80" s="185" t="e">
        <f>_xll.qlRateHelperEarliestDate($E80,Trigger)</f>
        <v>#NUM!</v>
      </c>
      <c r="M80" s="186" t="e">
        <f>_xll.qlRateHelperLatestDate($E80,Trigger)</f>
        <v>#NUM!</v>
      </c>
    </row>
    <row r="81" spans="2:15" x14ac:dyDescent="0.2">
      <c r="B81" s="175">
        <f t="shared" ref="B81:B112" si="4">SwapFixedFreq</f>
        <v>0</v>
      </c>
      <c r="C81" s="161" t="str">
        <f t="shared" ref="C81:C117" si="5">IborType</f>
        <v>6L</v>
      </c>
      <c r="D81" s="162" t="s">
        <v>36</v>
      </c>
      <c r="E81" s="162" t="str">
        <f>Swaps!K5</f>
        <v>obj_0036e#0002</v>
      </c>
      <c r="F81" s="162" t="str">
        <f>_xll.qlRateHelperQuoteName(E81)</f>
        <v>JPYSB6L1Y_Quote</v>
      </c>
      <c r="G81" s="163">
        <f>_xll.qlRateHelperQuoteValue($E81,Trigger)</f>
        <v>1.825E-3</v>
      </c>
      <c r="H81" s="163">
        <f>_xll.qlSwapRateHelperSpread($E81,Trigger)</f>
        <v>0</v>
      </c>
      <c r="I81" s="164" t="b">
        <v>0</v>
      </c>
      <c r="J81" s="164">
        <v>50</v>
      </c>
      <c r="K81" s="164">
        <v>1</v>
      </c>
      <c r="L81" s="181">
        <f>_xll.qlRateHelperEarliestDate($E81,Trigger)</f>
        <v>41800</v>
      </c>
      <c r="M81" s="182">
        <f>_xll.qlRateHelperLatestDate($E81,Trigger)</f>
        <v>42165</v>
      </c>
      <c r="O81" s="179"/>
    </row>
    <row r="82" spans="2:15" x14ac:dyDescent="0.2">
      <c r="B82" s="175">
        <f t="shared" si="4"/>
        <v>0</v>
      </c>
      <c r="C82" s="161" t="str">
        <f t="shared" si="5"/>
        <v>6L</v>
      </c>
      <c r="D82" s="162" t="s">
        <v>35</v>
      </c>
      <c r="E82" s="162" t="str">
        <f>Swaps!K6</f>
        <v>obj_00358#0002</v>
      </c>
      <c r="F82" s="162" t="str">
        <f>_xll.qlRateHelperQuoteName(E82)</f>
        <v>JPYSB6L15M_Quote</v>
      </c>
      <c r="G82" s="163" t="e">
        <f>_xll.qlRateHelperQuoteValue($E82,Trigger)</f>
        <v>#NUM!</v>
      </c>
      <c r="H82" s="163">
        <f>_xll.qlSwapRateHelperSpread($E82,Trigger)</f>
        <v>0</v>
      </c>
      <c r="I82" s="164" t="b">
        <v>0</v>
      </c>
      <c r="J82" s="164">
        <v>50</v>
      </c>
      <c r="K82" s="164">
        <v>1</v>
      </c>
      <c r="L82" s="181">
        <f>_xll.qlRateHelperEarliestDate($E82,Trigger)</f>
        <v>41800</v>
      </c>
      <c r="M82" s="182">
        <f>_xll.qlRateHelperLatestDate($E82,Trigger)</f>
        <v>42257</v>
      </c>
      <c r="O82" s="179"/>
    </row>
    <row r="83" spans="2:15" x14ac:dyDescent="0.2">
      <c r="B83" s="175">
        <f t="shared" si="4"/>
        <v>0</v>
      </c>
      <c r="C83" s="161" t="str">
        <f t="shared" si="5"/>
        <v>6L</v>
      </c>
      <c r="D83" s="162" t="s">
        <v>34</v>
      </c>
      <c r="E83" s="162" t="str">
        <f>Swaps!K7</f>
        <v>obj_00347#0002</v>
      </c>
      <c r="F83" s="162" t="str">
        <f>_xll.qlRateHelperQuoteName(E83)</f>
        <v>JPYSB6L18M_Quote</v>
      </c>
      <c r="G83" s="163">
        <f>_xll.qlRateHelperQuoteValue($E83,Trigger)</f>
        <v>1.825E-3</v>
      </c>
      <c r="H83" s="163">
        <f>_xll.qlSwapRateHelperSpread($E83,Trigger)</f>
        <v>0</v>
      </c>
      <c r="I83" s="164" t="b">
        <v>0</v>
      </c>
      <c r="J83" s="164">
        <v>50</v>
      </c>
      <c r="K83" s="164">
        <v>1</v>
      </c>
      <c r="L83" s="181">
        <f>_xll.qlRateHelperEarliestDate($E83,Trigger)</f>
        <v>41800</v>
      </c>
      <c r="M83" s="182">
        <f>_xll.qlRateHelperLatestDate($E83,Trigger)</f>
        <v>42348</v>
      </c>
      <c r="O83" s="179"/>
    </row>
    <row r="84" spans="2:15" x14ac:dyDescent="0.2">
      <c r="B84" s="175">
        <f t="shared" si="4"/>
        <v>0</v>
      </c>
      <c r="C84" s="161" t="str">
        <f t="shared" si="5"/>
        <v>6L</v>
      </c>
      <c r="D84" s="162" t="s">
        <v>33</v>
      </c>
      <c r="E84" s="162" t="str">
        <f>Swaps!K8</f>
        <v>obj_00369#0002</v>
      </c>
      <c r="F84" s="162" t="str">
        <f>_xll.qlRateHelperQuoteName(E84)</f>
        <v>JPYSB6L21M_Quote</v>
      </c>
      <c r="G84" s="163" t="e">
        <f>_xll.qlRateHelperQuoteValue($E84,Trigger)</f>
        <v>#NUM!</v>
      </c>
      <c r="H84" s="163">
        <f>_xll.qlSwapRateHelperSpread($E84,Trigger)</f>
        <v>0</v>
      </c>
      <c r="I84" s="164" t="b">
        <v>0</v>
      </c>
      <c r="J84" s="164">
        <v>50</v>
      </c>
      <c r="K84" s="164">
        <v>1</v>
      </c>
      <c r="L84" s="181">
        <f>_xll.qlRateHelperEarliestDate($E84,Trigger)</f>
        <v>41800</v>
      </c>
      <c r="M84" s="182">
        <f>_xll.qlRateHelperLatestDate($E84,Trigger)</f>
        <v>42439</v>
      </c>
      <c r="O84" s="179"/>
    </row>
    <row r="85" spans="2:15" x14ac:dyDescent="0.2">
      <c r="B85" s="175">
        <f t="shared" si="4"/>
        <v>0</v>
      </c>
      <c r="C85" s="161" t="str">
        <f t="shared" si="5"/>
        <v>6L</v>
      </c>
      <c r="D85" s="162" t="s">
        <v>32</v>
      </c>
      <c r="E85" s="162" t="str">
        <f>Swaps!K9</f>
        <v>obj_00363#0002</v>
      </c>
      <c r="F85" s="162" t="str">
        <f>_xll.qlRateHelperQuoteName(E85)</f>
        <v>JPYSB6L2Y_Quote</v>
      </c>
      <c r="G85" s="163">
        <f>_xll.qlRateHelperQuoteValue($E85,Trigger)</f>
        <v>1.8500000000000001E-3</v>
      </c>
      <c r="H85" s="163">
        <f>_xll.qlSwapRateHelperSpread($E85,Trigger)</f>
        <v>0</v>
      </c>
      <c r="I85" s="164" t="b">
        <v>0</v>
      </c>
      <c r="J85" s="164">
        <v>50</v>
      </c>
      <c r="K85" s="164">
        <v>1</v>
      </c>
      <c r="L85" s="181">
        <f>_xll.qlRateHelperEarliestDate($E85,Trigger)</f>
        <v>41800</v>
      </c>
      <c r="M85" s="182">
        <f>_xll.qlRateHelperLatestDate($E85,Trigger)</f>
        <v>42531</v>
      </c>
      <c r="O85" s="179"/>
    </row>
    <row r="86" spans="2:15" x14ac:dyDescent="0.2">
      <c r="B86" s="175">
        <f t="shared" si="4"/>
        <v>0</v>
      </c>
      <c r="C86" s="161" t="str">
        <f t="shared" si="5"/>
        <v>6L</v>
      </c>
      <c r="D86" s="162" t="s">
        <v>31</v>
      </c>
      <c r="E86" s="162" t="str">
        <f>Swaps!K10</f>
        <v>obj_00372#0002</v>
      </c>
      <c r="F86" s="162" t="str">
        <f>_xll.qlRateHelperQuoteName(E86)</f>
        <v>JPYSB6L3Y_Quote</v>
      </c>
      <c r="G86" s="163">
        <f>_xll.qlRateHelperQuoteValue($E86,Trigger)</f>
        <v>2.0499999999999997E-3</v>
      </c>
      <c r="H86" s="163">
        <f>_xll.qlSwapRateHelperSpread($E86,Trigger)</f>
        <v>0</v>
      </c>
      <c r="I86" s="164" t="b">
        <f>IF(ISERROR(G86),FALSE,TRUE)</f>
        <v>1</v>
      </c>
      <c r="J86" s="164">
        <v>50</v>
      </c>
      <c r="K86" s="164">
        <v>1</v>
      </c>
      <c r="L86" s="181">
        <f>_xll.qlRateHelperEarliestDate($E86,Trigger)</f>
        <v>41800</v>
      </c>
      <c r="M86" s="182">
        <f>_xll.qlRateHelperLatestDate($E86,Trigger)</f>
        <v>42898</v>
      </c>
      <c r="O86" s="179"/>
    </row>
    <row r="87" spans="2:15" x14ac:dyDescent="0.2">
      <c r="B87" s="175">
        <f t="shared" si="4"/>
        <v>0</v>
      </c>
      <c r="C87" s="161" t="str">
        <f t="shared" si="5"/>
        <v>6L</v>
      </c>
      <c r="D87" s="162" t="s">
        <v>30</v>
      </c>
      <c r="E87" s="162" t="str">
        <f>Swaps!K11</f>
        <v>obj_00355#0002</v>
      </c>
      <c r="F87" s="162" t="str">
        <f>_xll.qlRateHelperQuoteName(E87)</f>
        <v>JPYSB6L4Y_Quote</v>
      </c>
      <c r="G87" s="163">
        <f>_xll.qlRateHelperQuoteValue($E87,Trigger)</f>
        <v>2.4499999999999999E-3</v>
      </c>
      <c r="H87" s="163">
        <f>_xll.qlSwapRateHelperSpread($E87,Trigger)</f>
        <v>0</v>
      </c>
      <c r="I87" s="164" t="b">
        <f t="shared" ref="I87:I117" si="6">IF(ISERROR(G87),FALSE,TRUE)</f>
        <v>1</v>
      </c>
      <c r="J87" s="164">
        <v>50</v>
      </c>
      <c r="K87" s="164">
        <v>1</v>
      </c>
      <c r="L87" s="181">
        <f>_xll.qlRateHelperEarliestDate($E87,Trigger)</f>
        <v>41800</v>
      </c>
      <c r="M87" s="182">
        <f>_xll.qlRateHelperLatestDate($E87,Trigger)</f>
        <v>43262</v>
      </c>
      <c r="O87" s="179"/>
    </row>
    <row r="88" spans="2:15" x14ac:dyDescent="0.2">
      <c r="B88" s="175">
        <f t="shared" si="4"/>
        <v>0</v>
      </c>
      <c r="C88" s="161" t="str">
        <f t="shared" si="5"/>
        <v>6L</v>
      </c>
      <c r="D88" s="162" t="s">
        <v>29</v>
      </c>
      <c r="E88" s="162" t="str">
        <f>Swaps!K12</f>
        <v>obj_00375#0002</v>
      </c>
      <c r="F88" s="162" t="str">
        <f>_xll.qlRateHelperQuoteName(E88)</f>
        <v>JPYSB6L5Y_Quote</v>
      </c>
      <c r="G88" s="163">
        <f>_xll.qlRateHelperQuoteValue($E88,Trigger)</f>
        <v>3.0500000000000006E-3</v>
      </c>
      <c r="H88" s="163">
        <f>_xll.qlSwapRateHelperSpread($E88,Trigger)</f>
        <v>0</v>
      </c>
      <c r="I88" s="164" t="b">
        <f t="shared" si="6"/>
        <v>1</v>
      </c>
      <c r="J88" s="164">
        <v>50</v>
      </c>
      <c r="K88" s="164">
        <v>1</v>
      </c>
      <c r="L88" s="181">
        <f>_xll.qlRateHelperEarliestDate($E88,Trigger)</f>
        <v>41800</v>
      </c>
      <c r="M88" s="182">
        <f>_xll.qlRateHelperLatestDate($E88,Trigger)</f>
        <v>43626</v>
      </c>
      <c r="O88" s="179"/>
    </row>
    <row r="89" spans="2:15" x14ac:dyDescent="0.2">
      <c r="B89" s="175">
        <f t="shared" si="4"/>
        <v>0</v>
      </c>
      <c r="C89" s="161" t="str">
        <f t="shared" si="5"/>
        <v>6L</v>
      </c>
      <c r="D89" s="162" t="s">
        <v>28</v>
      </c>
      <c r="E89" s="162" t="str">
        <f>Swaps!K13</f>
        <v>obj_00364#0002</v>
      </c>
      <c r="F89" s="162" t="str">
        <f>_xll.qlRateHelperQuoteName(E89)</f>
        <v>JPYSB6L6Y_Quote</v>
      </c>
      <c r="G89" s="163">
        <f>_xll.qlRateHelperQuoteValue($E89,Trigger)</f>
        <v>3.8249999999999994E-3</v>
      </c>
      <c r="H89" s="163">
        <f>_xll.qlSwapRateHelperSpread($E89,Trigger)</f>
        <v>0</v>
      </c>
      <c r="I89" s="164" t="b">
        <f t="shared" si="6"/>
        <v>1</v>
      </c>
      <c r="J89" s="164">
        <v>50</v>
      </c>
      <c r="K89" s="164">
        <v>1</v>
      </c>
      <c r="L89" s="181">
        <f>_xll.qlRateHelperEarliestDate($E89,Trigger)</f>
        <v>41800</v>
      </c>
      <c r="M89" s="182">
        <f>_xll.qlRateHelperLatestDate($E89,Trigger)</f>
        <v>43992</v>
      </c>
      <c r="O89" s="179"/>
    </row>
    <row r="90" spans="2:15" x14ac:dyDescent="0.2">
      <c r="B90" s="175">
        <f t="shared" si="4"/>
        <v>0</v>
      </c>
      <c r="C90" s="161" t="str">
        <f t="shared" si="5"/>
        <v>6L</v>
      </c>
      <c r="D90" s="162" t="s">
        <v>27</v>
      </c>
      <c r="E90" s="162" t="str">
        <f>Swaps!K14</f>
        <v>obj_0035e#0002</v>
      </c>
      <c r="F90" s="162" t="str">
        <f>_xll.qlRateHelperQuoteName(E90)</f>
        <v>JPYSB6L7Y_Quote</v>
      </c>
      <c r="G90" s="163">
        <f>_xll.qlRateHelperQuoteValue($E90,Trigger)</f>
        <v>4.6999999999999993E-3</v>
      </c>
      <c r="H90" s="163">
        <f>_xll.qlSwapRateHelperSpread($E90,Trigger)</f>
        <v>0</v>
      </c>
      <c r="I90" s="164" t="b">
        <f t="shared" si="6"/>
        <v>1</v>
      </c>
      <c r="J90" s="164">
        <v>50</v>
      </c>
      <c r="K90" s="164">
        <v>1</v>
      </c>
      <c r="L90" s="181">
        <f>_xll.qlRateHelperEarliestDate($E90,Trigger)</f>
        <v>41800</v>
      </c>
      <c r="M90" s="182">
        <f>_xll.qlRateHelperLatestDate($E90,Trigger)</f>
        <v>44357</v>
      </c>
      <c r="O90" s="179"/>
    </row>
    <row r="91" spans="2:15" x14ac:dyDescent="0.2">
      <c r="B91" s="175">
        <f t="shared" si="4"/>
        <v>0</v>
      </c>
      <c r="C91" s="161" t="str">
        <f t="shared" si="5"/>
        <v>6L</v>
      </c>
      <c r="D91" s="162" t="s">
        <v>26</v>
      </c>
      <c r="E91" s="162" t="str">
        <f>Swaps!K15</f>
        <v>obj_0036d#0002</v>
      </c>
      <c r="F91" s="162" t="str">
        <f>_xll.qlRateHelperQuoteName(E91)</f>
        <v>JPYSB6L8Y_Quote</v>
      </c>
      <c r="G91" s="163">
        <f>_xll.qlRateHelperQuoteValue($E91,Trigger)</f>
        <v>5.6249999999999998E-3</v>
      </c>
      <c r="H91" s="163">
        <f>_xll.qlSwapRateHelperSpread($E91,Trigger)</f>
        <v>0</v>
      </c>
      <c r="I91" s="164" t="b">
        <f t="shared" si="6"/>
        <v>1</v>
      </c>
      <c r="J91" s="164">
        <v>50</v>
      </c>
      <c r="K91" s="164">
        <v>1</v>
      </c>
      <c r="L91" s="181">
        <f>_xll.qlRateHelperEarliestDate($E91,Trigger)</f>
        <v>41800</v>
      </c>
      <c r="M91" s="182">
        <f>_xll.qlRateHelperLatestDate($E91,Trigger)</f>
        <v>44722</v>
      </c>
      <c r="O91" s="179"/>
    </row>
    <row r="92" spans="2:15" x14ac:dyDescent="0.2">
      <c r="B92" s="175">
        <f t="shared" si="4"/>
        <v>0</v>
      </c>
      <c r="C92" s="161" t="str">
        <f t="shared" si="5"/>
        <v>6L</v>
      </c>
      <c r="D92" s="162" t="s">
        <v>25</v>
      </c>
      <c r="E92" s="162" t="str">
        <f>Swaps!K16</f>
        <v>obj_0036b#0002</v>
      </c>
      <c r="F92" s="162" t="str">
        <f>_xll.qlRateHelperQuoteName(E92)</f>
        <v>JPYSB6L9Y_Quote</v>
      </c>
      <c r="G92" s="163">
        <f>_xll.qlRateHelperQuoteValue($E92,Trigger)</f>
        <v>6.5500000000000003E-3</v>
      </c>
      <c r="H92" s="163">
        <f>_xll.qlSwapRateHelperSpread($E92,Trigger)</f>
        <v>0</v>
      </c>
      <c r="I92" s="164" t="b">
        <f t="shared" si="6"/>
        <v>1</v>
      </c>
      <c r="J92" s="164">
        <v>50</v>
      </c>
      <c r="K92" s="164">
        <v>1</v>
      </c>
      <c r="L92" s="181">
        <f>_xll.qlRateHelperEarliestDate($E92,Trigger)</f>
        <v>41800</v>
      </c>
      <c r="M92" s="182">
        <f>_xll.qlRateHelperLatestDate($E92,Trigger)</f>
        <v>45089</v>
      </c>
      <c r="O92" s="179"/>
    </row>
    <row r="93" spans="2:15" x14ac:dyDescent="0.2">
      <c r="B93" s="175">
        <f t="shared" si="4"/>
        <v>0</v>
      </c>
      <c r="C93" s="161" t="str">
        <f t="shared" si="5"/>
        <v>6L</v>
      </c>
      <c r="D93" s="162" t="s">
        <v>24</v>
      </c>
      <c r="E93" s="162" t="str">
        <f>Swaps!K17</f>
        <v>obj_00359#0002</v>
      </c>
      <c r="F93" s="162" t="str">
        <f>_xll.qlRateHelperQuoteName(E93)</f>
        <v>JPYSB6L10Y_Quote</v>
      </c>
      <c r="G93" s="163">
        <f>_xll.qlRateHelperQuoteValue($E93,Trigger)</f>
        <v>7.4750000000000007E-3</v>
      </c>
      <c r="H93" s="163">
        <f>_xll.qlSwapRateHelperSpread($E93,Trigger)</f>
        <v>0</v>
      </c>
      <c r="I93" s="164" t="b">
        <f t="shared" si="6"/>
        <v>1</v>
      </c>
      <c r="J93" s="164">
        <v>50</v>
      </c>
      <c r="K93" s="164">
        <v>1</v>
      </c>
      <c r="L93" s="181">
        <f>_xll.qlRateHelperEarliestDate($E93,Trigger)</f>
        <v>41800</v>
      </c>
      <c r="M93" s="182">
        <f>_xll.qlRateHelperLatestDate($E93,Trigger)</f>
        <v>45453</v>
      </c>
      <c r="O93" s="179"/>
    </row>
    <row r="94" spans="2:15" x14ac:dyDescent="0.2">
      <c r="B94" s="175">
        <f t="shared" si="4"/>
        <v>0</v>
      </c>
      <c r="C94" s="161" t="str">
        <f t="shared" si="5"/>
        <v>6L</v>
      </c>
      <c r="D94" s="162" t="s">
        <v>23</v>
      </c>
      <c r="E94" s="162" t="str">
        <f>Swaps!K18</f>
        <v>obj_0035f#0002</v>
      </c>
      <c r="F94" s="162" t="str">
        <f>_xll.qlRateHelperQuoteName(E94)</f>
        <v>JPYSB6L11Y_Quote</v>
      </c>
      <c r="G94" s="163" t="e">
        <f>_xll.qlRateHelperQuoteValue($E94,Trigger)</f>
        <v>#NUM!</v>
      </c>
      <c r="H94" s="163">
        <f>_xll.qlSwapRateHelperSpread($E94,Trigger)</f>
        <v>0</v>
      </c>
      <c r="I94" s="164" t="b">
        <f t="shared" si="6"/>
        <v>0</v>
      </c>
      <c r="J94" s="164">
        <v>50</v>
      </c>
      <c r="K94" s="164">
        <v>1</v>
      </c>
      <c r="L94" s="181">
        <f>_xll.qlRateHelperEarliestDate($E94,Trigger)</f>
        <v>41800</v>
      </c>
      <c r="M94" s="182">
        <f>_xll.qlRateHelperLatestDate($E94,Trigger)</f>
        <v>45818</v>
      </c>
      <c r="O94" s="179"/>
    </row>
    <row r="95" spans="2:15" x14ac:dyDescent="0.2">
      <c r="B95" s="175">
        <f t="shared" si="4"/>
        <v>0</v>
      </c>
      <c r="C95" s="161" t="str">
        <f t="shared" si="5"/>
        <v>6L</v>
      </c>
      <c r="D95" s="162" t="s">
        <v>22</v>
      </c>
      <c r="E95" s="162" t="str">
        <f>Swaps!K19</f>
        <v>obj_00351#0002</v>
      </c>
      <c r="F95" s="162" t="str">
        <f>_xll.qlRateHelperQuoteName(E95)</f>
        <v>JPYSB6L12Y_Quote</v>
      </c>
      <c r="G95" s="163">
        <f>_xll.qlRateHelperQuoteValue($E95,Trigger)</f>
        <v>9.3500000000000007E-3</v>
      </c>
      <c r="H95" s="163">
        <f>_xll.qlSwapRateHelperSpread($E95,Trigger)</f>
        <v>0</v>
      </c>
      <c r="I95" s="164" t="b">
        <f t="shared" si="6"/>
        <v>1</v>
      </c>
      <c r="J95" s="164">
        <v>50</v>
      </c>
      <c r="K95" s="164">
        <v>1</v>
      </c>
      <c r="L95" s="181">
        <f>_xll.qlRateHelperEarliestDate($E95,Trigger)</f>
        <v>41800</v>
      </c>
      <c r="M95" s="182">
        <f>_xll.qlRateHelperLatestDate($E95,Trigger)</f>
        <v>46183</v>
      </c>
      <c r="O95" s="179"/>
    </row>
    <row r="96" spans="2:15" x14ac:dyDescent="0.2">
      <c r="B96" s="175">
        <f t="shared" si="4"/>
        <v>0</v>
      </c>
      <c r="C96" s="161" t="str">
        <f t="shared" si="5"/>
        <v>6L</v>
      </c>
      <c r="D96" s="162" t="s">
        <v>21</v>
      </c>
      <c r="E96" s="162" t="str">
        <f>Swaps!K20</f>
        <v>obj_00368#0002</v>
      </c>
      <c r="F96" s="162" t="str">
        <f>_xll.qlRateHelperQuoteName(E96)</f>
        <v>JPYSB6L13Y_Quote</v>
      </c>
      <c r="G96" s="163" t="e">
        <f>_xll.qlRateHelperQuoteValue($E96,Trigger)</f>
        <v>#NUM!</v>
      </c>
      <c r="H96" s="163">
        <f>_xll.qlSwapRateHelperSpread($E96,Trigger)</f>
        <v>0</v>
      </c>
      <c r="I96" s="164" t="b">
        <f t="shared" si="6"/>
        <v>0</v>
      </c>
      <c r="J96" s="164">
        <v>50</v>
      </c>
      <c r="K96" s="164">
        <v>1</v>
      </c>
      <c r="L96" s="181">
        <f>_xll.qlRateHelperEarliestDate($E96,Trigger)</f>
        <v>41800</v>
      </c>
      <c r="M96" s="182">
        <f>_xll.qlRateHelperLatestDate($E96,Trigger)</f>
        <v>46548</v>
      </c>
      <c r="O96" s="179"/>
    </row>
    <row r="97" spans="2:15" x14ac:dyDescent="0.2">
      <c r="B97" s="175">
        <f t="shared" si="4"/>
        <v>0</v>
      </c>
      <c r="C97" s="161" t="str">
        <f t="shared" si="5"/>
        <v>6L</v>
      </c>
      <c r="D97" s="162" t="s">
        <v>20</v>
      </c>
      <c r="E97" s="162" t="str">
        <f>Swaps!K21</f>
        <v>obj_00367#0002</v>
      </c>
      <c r="F97" s="162" t="str">
        <f>_xll.qlRateHelperQuoteName(E97)</f>
        <v>JPYSB6L14Y_Quote</v>
      </c>
      <c r="G97" s="163" t="e">
        <f>_xll.qlRateHelperQuoteValue($E97,Trigger)</f>
        <v>#NUM!</v>
      </c>
      <c r="H97" s="163">
        <f>_xll.qlSwapRateHelperSpread($E97,Trigger)</f>
        <v>0</v>
      </c>
      <c r="I97" s="164" t="b">
        <f t="shared" si="6"/>
        <v>0</v>
      </c>
      <c r="J97" s="164">
        <v>50</v>
      </c>
      <c r="K97" s="164">
        <v>1</v>
      </c>
      <c r="L97" s="181">
        <f>_xll.qlRateHelperEarliestDate($E97,Trigger)</f>
        <v>41800</v>
      </c>
      <c r="M97" s="182">
        <f>_xll.qlRateHelperLatestDate($E97,Trigger)</f>
        <v>46916</v>
      </c>
      <c r="O97" s="179"/>
    </row>
    <row r="98" spans="2:15" x14ac:dyDescent="0.2">
      <c r="B98" s="175">
        <f t="shared" si="4"/>
        <v>0</v>
      </c>
      <c r="C98" s="161" t="str">
        <f t="shared" si="5"/>
        <v>6L</v>
      </c>
      <c r="D98" s="162" t="s">
        <v>19</v>
      </c>
      <c r="E98" s="162" t="str">
        <f>Swaps!K22</f>
        <v>obj_00354#0002</v>
      </c>
      <c r="F98" s="162" t="str">
        <f>_xll.qlRateHelperQuoteName(E98)</f>
        <v>JPYSB6L15Y_Quote</v>
      </c>
      <c r="G98" s="163">
        <f>_xll.qlRateHelperQuoteValue($E98,Trigger)</f>
        <v>1.2E-2</v>
      </c>
      <c r="H98" s="163">
        <f>_xll.qlSwapRateHelperSpread($E98,Trigger)</f>
        <v>0</v>
      </c>
      <c r="I98" s="164" t="b">
        <f t="shared" si="6"/>
        <v>1</v>
      </c>
      <c r="J98" s="164">
        <v>50</v>
      </c>
      <c r="K98" s="164">
        <v>1</v>
      </c>
      <c r="L98" s="181">
        <f>_xll.qlRateHelperEarliestDate($E98,Trigger)</f>
        <v>41800</v>
      </c>
      <c r="M98" s="182">
        <f>_xll.qlRateHelperLatestDate($E98,Trigger)</f>
        <v>47280</v>
      </c>
      <c r="O98" s="179"/>
    </row>
    <row r="99" spans="2:15" x14ac:dyDescent="0.2">
      <c r="B99" s="175">
        <f t="shared" si="4"/>
        <v>0</v>
      </c>
      <c r="C99" s="161" t="str">
        <f t="shared" si="5"/>
        <v>6L</v>
      </c>
      <c r="D99" s="162" t="s">
        <v>18</v>
      </c>
      <c r="E99" s="162" t="str">
        <f>Swaps!K23</f>
        <v>obj_00371#0002</v>
      </c>
      <c r="F99" s="162" t="str">
        <f>_xll.qlRateHelperQuoteName(E99)</f>
        <v>JPYSB6L16Y_Quote</v>
      </c>
      <c r="G99" s="163" t="e">
        <f>_xll.qlRateHelperQuoteValue($E99,Trigger)</f>
        <v>#NUM!</v>
      </c>
      <c r="H99" s="163">
        <f>_xll.qlSwapRateHelperSpread($E99,Trigger)</f>
        <v>0</v>
      </c>
      <c r="I99" s="164" t="b">
        <f t="shared" si="6"/>
        <v>0</v>
      </c>
      <c r="J99" s="164">
        <v>50</v>
      </c>
      <c r="K99" s="164">
        <v>1</v>
      </c>
      <c r="L99" s="181">
        <f>_xll.qlRateHelperEarliestDate($E99,Trigger)</f>
        <v>41800</v>
      </c>
      <c r="M99" s="182">
        <f>_xll.qlRateHelperLatestDate($E99,Trigger)</f>
        <v>47644</v>
      </c>
      <c r="O99" s="179"/>
    </row>
    <row r="100" spans="2:15" x14ac:dyDescent="0.2">
      <c r="B100" s="175">
        <f t="shared" si="4"/>
        <v>0</v>
      </c>
      <c r="C100" s="161" t="str">
        <f t="shared" si="5"/>
        <v>6L</v>
      </c>
      <c r="D100" s="162" t="s">
        <v>17</v>
      </c>
      <c r="E100" s="162" t="str">
        <f>Swaps!K24</f>
        <v>obj_0035d#0002</v>
      </c>
      <c r="F100" s="162" t="str">
        <f>_xll.qlRateHelperQuoteName(E100)</f>
        <v>JPYSB6L17Y_Quote</v>
      </c>
      <c r="G100" s="163" t="e">
        <f>_xll.qlRateHelperQuoteValue($E100,Trigger)</f>
        <v>#NUM!</v>
      </c>
      <c r="H100" s="163">
        <f>_xll.qlSwapRateHelperSpread($E100,Trigger)</f>
        <v>0</v>
      </c>
      <c r="I100" s="164" t="b">
        <f t="shared" si="6"/>
        <v>0</v>
      </c>
      <c r="J100" s="164">
        <v>50</v>
      </c>
      <c r="K100" s="164">
        <v>1</v>
      </c>
      <c r="L100" s="181">
        <f>_xll.qlRateHelperEarliestDate($E100,Trigger)</f>
        <v>41800</v>
      </c>
      <c r="M100" s="182">
        <f>_xll.qlRateHelperLatestDate($E100,Trigger)</f>
        <v>48009</v>
      </c>
      <c r="O100" s="179"/>
    </row>
    <row r="101" spans="2:15" x14ac:dyDescent="0.2">
      <c r="B101" s="175">
        <f t="shared" si="4"/>
        <v>0</v>
      </c>
      <c r="C101" s="161" t="str">
        <f t="shared" si="5"/>
        <v>6L</v>
      </c>
      <c r="D101" s="162" t="s">
        <v>16</v>
      </c>
      <c r="E101" s="162" t="str">
        <f>Swaps!K25</f>
        <v>obj_00366#0002</v>
      </c>
      <c r="F101" s="162" t="str">
        <f>_xll.qlRateHelperQuoteName(E101)</f>
        <v>JPYSB6L18Y_Quote</v>
      </c>
      <c r="G101" s="163" t="e">
        <f>_xll.qlRateHelperQuoteValue($E101,Trigger)</f>
        <v>#NUM!</v>
      </c>
      <c r="H101" s="163">
        <f>_xll.qlSwapRateHelperSpread($E101,Trigger)</f>
        <v>0</v>
      </c>
      <c r="I101" s="164" t="b">
        <f t="shared" si="6"/>
        <v>0</v>
      </c>
      <c r="J101" s="164">
        <v>50</v>
      </c>
      <c r="K101" s="164">
        <v>1</v>
      </c>
      <c r="L101" s="181">
        <f>_xll.qlRateHelperEarliestDate($E101,Trigger)</f>
        <v>41800</v>
      </c>
      <c r="M101" s="182">
        <f>_xll.qlRateHelperLatestDate($E101,Trigger)</f>
        <v>48375</v>
      </c>
      <c r="O101" s="179"/>
    </row>
    <row r="102" spans="2:15" x14ac:dyDescent="0.2">
      <c r="B102" s="175">
        <f t="shared" si="4"/>
        <v>0</v>
      </c>
      <c r="C102" s="161" t="str">
        <f t="shared" si="5"/>
        <v>6L</v>
      </c>
      <c r="D102" s="162" t="s">
        <v>15</v>
      </c>
      <c r="E102" s="162" t="str">
        <f>Swaps!K26</f>
        <v>obj_00362#0002</v>
      </c>
      <c r="F102" s="162" t="str">
        <f>_xll.qlRateHelperQuoteName(E102)</f>
        <v>JPYSB6L19Y_Quote</v>
      </c>
      <c r="G102" s="163" t="e">
        <f>_xll.qlRateHelperQuoteValue($E102,Trigger)</f>
        <v>#NUM!</v>
      </c>
      <c r="H102" s="163">
        <f>_xll.qlSwapRateHelperSpread($E102,Trigger)</f>
        <v>0</v>
      </c>
      <c r="I102" s="164" t="b">
        <f t="shared" si="6"/>
        <v>0</v>
      </c>
      <c r="J102" s="164">
        <v>50</v>
      </c>
      <c r="K102" s="164">
        <v>1</v>
      </c>
      <c r="L102" s="181">
        <f>_xll.qlRateHelperEarliestDate($E102,Trigger)</f>
        <v>41800</v>
      </c>
      <c r="M102" s="182">
        <f>_xll.qlRateHelperLatestDate($E102,Trigger)</f>
        <v>48740</v>
      </c>
      <c r="O102" s="179"/>
    </row>
    <row r="103" spans="2:15" x14ac:dyDescent="0.2">
      <c r="B103" s="175">
        <f t="shared" si="4"/>
        <v>0</v>
      </c>
      <c r="C103" s="161" t="str">
        <f t="shared" si="5"/>
        <v>6L</v>
      </c>
      <c r="D103" s="162" t="s">
        <v>14</v>
      </c>
      <c r="E103" s="162" t="str">
        <f>Swaps!K27</f>
        <v>obj_00365#0002</v>
      </c>
      <c r="F103" s="162" t="str">
        <f>_xll.qlRateHelperQuoteName(E103)</f>
        <v>JPYSB6L20Y_Quote</v>
      </c>
      <c r="G103" s="163">
        <f>_xll.qlRateHelperQuoteValue($E103,Trigger)</f>
        <v>1.5175000000000001E-2</v>
      </c>
      <c r="H103" s="163">
        <f>_xll.qlSwapRateHelperSpread($E103,Trigger)</f>
        <v>0</v>
      </c>
      <c r="I103" s="164" t="b">
        <f t="shared" si="6"/>
        <v>1</v>
      </c>
      <c r="J103" s="164">
        <v>50</v>
      </c>
      <c r="K103" s="164">
        <v>1</v>
      </c>
      <c r="L103" s="181">
        <f>_xll.qlRateHelperEarliestDate($E103,Trigger)</f>
        <v>41800</v>
      </c>
      <c r="M103" s="182">
        <f>_xll.qlRateHelperLatestDate($E103,Trigger)</f>
        <v>49107</v>
      </c>
      <c r="O103" s="179"/>
    </row>
    <row r="104" spans="2:15" x14ac:dyDescent="0.2">
      <c r="B104" s="175">
        <f t="shared" si="4"/>
        <v>0</v>
      </c>
      <c r="C104" s="161" t="str">
        <f t="shared" si="5"/>
        <v>6L</v>
      </c>
      <c r="D104" s="162" t="s">
        <v>13</v>
      </c>
      <c r="E104" s="162" t="str">
        <f>Swaps!K28</f>
        <v>obj_0036c#0002</v>
      </c>
      <c r="F104" s="162" t="str">
        <f>_xll.qlRateHelperQuoteName(E104)</f>
        <v>JPYSB6L21Y_Quote</v>
      </c>
      <c r="G104" s="163" t="e">
        <f>_xll.qlRateHelperQuoteValue($E104,Trigger)</f>
        <v>#NUM!</v>
      </c>
      <c r="H104" s="163">
        <f>_xll.qlSwapRateHelperSpread($E104,Trigger)</f>
        <v>0</v>
      </c>
      <c r="I104" s="164" t="b">
        <f t="shared" si="6"/>
        <v>0</v>
      </c>
      <c r="J104" s="164">
        <v>50</v>
      </c>
      <c r="K104" s="164">
        <v>1</v>
      </c>
      <c r="L104" s="181">
        <f>_xll.qlRateHelperEarliestDate($E104,Trigger)</f>
        <v>41800</v>
      </c>
      <c r="M104" s="182">
        <f>_xll.qlRateHelperLatestDate($E104,Trigger)</f>
        <v>49471</v>
      </c>
      <c r="O104" s="179"/>
    </row>
    <row r="105" spans="2:15" x14ac:dyDescent="0.2">
      <c r="B105" s="175">
        <f t="shared" si="4"/>
        <v>0</v>
      </c>
      <c r="C105" s="161" t="str">
        <f t="shared" si="5"/>
        <v>6L</v>
      </c>
      <c r="D105" s="162" t="s">
        <v>12</v>
      </c>
      <c r="E105" s="162" t="str">
        <f>Swaps!K29</f>
        <v>obj_0036f#0002</v>
      </c>
      <c r="F105" s="162" t="str">
        <f>_xll.qlRateHelperQuoteName(E105)</f>
        <v>JPYSB6L22Y_Quote</v>
      </c>
      <c r="G105" s="163" t="e">
        <f>_xll.qlRateHelperQuoteValue($E105,Trigger)</f>
        <v>#NUM!</v>
      </c>
      <c r="H105" s="163">
        <f>_xll.qlSwapRateHelperSpread($E105,Trigger)</f>
        <v>0</v>
      </c>
      <c r="I105" s="164" t="b">
        <f t="shared" si="6"/>
        <v>0</v>
      </c>
      <c r="J105" s="164">
        <v>50</v>
      </c>
      <c r="K105" s="164">
        <v>1</v>
      </c>
      <c r="L105" s="181">
        <f>_xll.qlRateHelperEarliestDate($E105,Trigger)</f>
        <v>41800</v>
      </c>
      <c r="M105" s="182">
        <f>_xll.qlRateHelperLatestDate($E105,Trigger)</f>
        <v>49836</v>
      </c>
      <c r="O105" s="179"/>
    </row>
    <row r="106" spans="2:15" x14ac:dyDescent="0.2">
      <c r="B106" s="175">
        <f t="shared" si="4"/>
        <v>0</v>
      </c>
      <c r="C106" s="161" t="str">
        <f t="shared" si="5"/>
        <v>6L</v>
      </c>
      <c r="D106" s="162" t="s">
        <v>11</v>
      </c>
      <c r="E106" s="162" t="str">
        <f>Swaps!K30</f>
        <v>obj_0035b#0002</v>
      </c>
      <c r="F106" s="162" t="str">
        <f>_xll.qlRateHelperQuoteName(E106)</f>
        <v>JPYSB6L23Y_Quote</v>
      </c>
      <c r="G106" s="163" t="e">
        <f>_xll.qlRateHelperQuoteValue($E106,Trigger)</f>
        <v>#NUM!</v>
      </c>
      <c r="H106" s="163">
        <f>_xll.qlSwapRateHelperSpread($E106,Trigger)</f>
        <v>0</v>
      </c>
      <c r="I106" s="164" t="b">
        <f t="shared" si="6"/>
        <v>0</v>
      </c>
      <c r="J106" s="164">
        <v>50</v>
      </c>
      <c r="K106" s="164">
        <v>1</v>
      </c>
      <c r="L106" s="181">
        <f>_xll.qlRateHelperEarliestDate($E106,Trigger)</f>
        <v>41800</v>
      </c>
      <c r="M106" s="182">
        <f>_xll.qlRateHelperLatestDate($E106,Trigger)</f>
        <v>50201</v>
      </c>
      <c r="O106" s="179"/>
    </row>
    <row r="107" spans="2:15" x14ac:dyDescent="0.2">
      <c r="B107" s="175">
        <f t="shared" si="4"/>
        <v>0</v>
      </c>
      <c r="C107" s="161" t="str">
        <f t="shared" si="5"/>
        <v>6L</v>
      </c>
      <c r="D107" s="162" t="s">
        <v>10</v>
      </c>
      <c r="E107" s="162" t="str">
        <f>Swaps!K31</f>
        <v>obj_00356#0002</v>
      </c>
      <c r="F107" s="162" t="str">
        <f>_xll.qlRateHelperQuoteName(E107)</f>
        <v>JPYSB6L24Y_Quote</v>
      </c>
      <c r="G107" s="163" t="e">
        <f>_xll.qlRateHelperQuoteValue($E107,Trigger)</f>
        <v>#NUM!</v>
      </c>
      <c r="H107" s="163">
        <f>_xll.qlSwapRateHelperSpread($E107,Trigger)</f>
        <v>0</v>
      </c>
      <c r="I107" s="164" t="b">
        <f t="shared" si="6"/>
        <v>0</v>
      </c>
      <c r="J107" s="164">
        <v>50</v>
      </c>
      <c r="K107" s="164">
        <v>1</v>
      </c>
      <c r="L107" s="181">
        <f>_xll.qlRateHelperEarliestDate($E107,Trigger)</f>
        <v>41800</v>
      </c>
      <c r="M107" s="182">
        <f>_xll.qlRateHelperLatestDate($E107,Trigger)</f>
        <v>50566</v>
      </c>
      <c r="O107" s="179"/>
    </row>
    <row r="108" spans="2:15" x14ac:dyDescent="0.2">
      <c r="B108" s="175">
        <f t="shared" si="4"/>
        <v>0</v>
      </c>
      <c r="C108" s="161" t="str">
        <f t="shared" si="5"/>
        <v>6L</v>
      </c>
      <c r="D108" s="162" t="s">
        <v>9</v>
      </c>
      <c r="E108" s="162" t="str">
        <f>Swaps!K32</f>
        <v>obj_0036a#0002</v>
      </c>
      <c r="F108" s="162" t="str">
        <f>_xll.qlRateHelperQuoteName(E108)</f>
        <v>JPYSB6L25Y_Quote</v>
      </c>
      <c r="G108" s="163">
        <f>_xll.qlRateHelperQuoteValue($E108,Trigger)</f>
        <v>1.6799999999999999E-2</v>
      </c>
      <c r="H108" s="163">
        <f>_xll.qlSwapRateHelperSpread($E108,Trigger)</f>
        <v>0</v>
      </c>
      <c r="I108" s="164" t="b">
        <f t="shared" si="6"/>
        <v>1</v>
      </c>
      <c r="J108" s="164">
        <v>50</v>
      </c>
      <c r="K108" s="164">
        <v>1</v>
      </c>
      <c r="L108" s="181">
        <f>_xll.qlRateHelperEarliestDate($E108,Trigger)</f>
        <v>41800</v>
      </c>
      <c r="M108" s="182">
        <f>_xll.qlRateHelperLatestDate($E108,Trigger)</f>
        <v>50931</v>
      </c>
      <c r="O108" s="179"/>
    </row>
    <row r="109" spans="2:15" x14ac:dyDescent="0.2">
      <c r="B109" s="175">
        <f t="shared" si="4"/>
        <v>0</v>
      </c>
      <c r="C109" s="161" t="str">
        <f t="shared" si="5"/>
        <v>6L</v>
      </c>
      <c r="D109" s="162" t="s">
        <v>8</v>
      </c>
      <c r="E109" s="162" t="str">
        <f>Swaps!K33</f>
        <v>obj_00361#0002</v>
      </c>
      <c r="F109" s="162" t="str">
        <f>_xll.qlRateHelperQuoteName(E109)</f>
        <v>JPYSB6L26Y_Quote</v>
      </c>
      <c r="G109" s="163" t="e">
        <f>_xll.qlRateHelperQuoteValue($E109,Trigger)</f>
        <v>#NUM!</v>
      </c>
      <c r="H109" s="163">
        <f>_xll.qlSwapRateHelperSpread($E109,Trigger)</f>
        <v>0</v>
      </c>
      <c r="I109" s="164" t="b">
        <f t="shared" si="6"/>
        <v>0</v>
      </c>
      <c r="J109" s="164">
        <v>50</v>
      </c>
      <c r="K109" s="164">
        <v>1</v>
      </c>
      <c r="L109" s="181">
        <f>_xll.qlRateHelperEarliestDate($E109,Trigger)</f>
        <v>41800</v>
      </c>
      <c r="M109" s="182">
        <f>_xll.qlRateHelperLatestDate($E109,Trigger)</f>
        <v>51298</v>
      </c>
      <c r="O109" s="179"/>
    </row>
    <row r="110" spans="2:15" x14ac:dyDescent="0.2">
      <c r="B110" s="175">
        <f t="shared" si="4"/>
        <v>0</v>
      </c>
      <c r="C110" s="161" t="str">
        <f t="shared" si="5"/>
        <v>6L</v>
      </c>
      <c r="D110" s="162" t="s">
        <v>7</v>
      </c>
      <c r="E110" s="162" t="str">
        <f>Swaps!K34</f>
        <v>obj_0035c#0002</v>
      </c>
      <c r="F110" s="162" t="str">
        <f>_xll.qlRateHelperQuoteName(E110)</f>
        <v>JPYSB6L27Y_Quote</v>
      </c>
      <c r="G110" s="163" t="e">
        <f>_xll.qlRateHelperQuoteValue($E110,Trigger)</f>
        <v>#NUM!</v>
      </c>
      <c r="H110" s="163">
        <f>_xll.qlSwapRateHelperSpread($E110,Trigger)</f>
        <v>0</v>
      </c>
      <c r="I110" s="164" t="b">
        <f t="shared" si="6"/>
        <v>0</v>
      </c>
      <c r="J110" s="164">
        <v>50</v>
      </c>
      <c r="K110" s="164">
        <v>1</v>
      </c>
      <c r="L110" s="181">
        <f>_xll.qlRateHelperEarliestDate($E110,Trigger)</f>
        <v>41800</v>
      </c>
      <c r="M110" s="182">
        <f>_xll.qlRateHelperLatestDate($E110,Trigger)</f>
        <v>51662</v>
      </c>
      <c r="O110" s="179"/>
    </row>
    <row r="111" spans="2:15" x14ac:dyDescent="0.2">
      <c r="B111" s="175">
        <f t="shared" si="4"/>
        <v>0</v>
      </c>
      <c r="C111" s="161" t="str">
        <f t="shared" si="5"/>
        <v>6L</v>
      </c>
      <c r="D111" s="162" t="s">
        <v>6</v>
      </c>
      <c r="E111" s="162" t="str">
        <f>Swaps!K35</f>
        <v>obj_00370#0002</v>
      </c>
      <c r="F111" s="162" t="str">
        <f>_xll.qlRateHelperQuoteName(E111)</f>
        <v>JPYSB6L28Y_Quote</v>
      </c>
      <c r="G111" s="163" t="e">
        <f>_xll.qlRateHelperQuoteValue($E111,Trigger)</f>
        <v>#NUM!</v>
      </c>
      <c r="H111" s="163">
        <f>_xll.qlSwapRateHelperSpread($E111,Trigger)</f>
        <v>0</v>
      </c>
      <c r="I111" s="164" t="b">
        <f t="shared" si="6"/>
        <v>0</v>
      </c>
      <c r="J111" s="164">
        <v>50</v>
      </c>
      <c r="K111" s="164">
        <v>1</v>
      </c>
      <c r="L111" s="181">
        <f>_xll.qlRateHelperEarliestDate($E111,Trigger)</f>
        <v>41800</v>
      </c>
      <c r="M111" s="182">
        <f>_xll.qlRateHelperLatestDate($E111,Trigger)</f>
        <v>52027</v>
      </c>
      <c r="O111" s="179"/>
    </row>
    <row r="112" spans="2:15" x14ac:dyDescent="0.2">
      <c r="B112" s="175">
        <f t="shared" si="4"/>
        <v>0</v>
      </c>
      <c r="C112" s="161" t="str">
        <f t="shared" si="5"/>
        <v>6L</v>
      </c>
      <c r="D112" s="162" t="s">
        <v>5</v>
      </c>
      <c r="E112" s="162" t="str">
        <f>Swaps!K36</f>
        <v>obj_00360#0002</v>
      </c>
      <c r="F112" s="162" t="str">
        <f>_xll.qlRateHelperQuoteName(E112)</f>
        <v>JPYSB6L29Y_Quote</v>
      </c>
      <c r="G112" s="163" t="e">
        <f>_xll.qlRateHelperQuoteValue($E112,Trigger)</f>
        <v>#NUM!</v>
      </c>
      <c r="H112" s="163">
        <f>_xll.qlSwapRateHelperSpread($E112,Trigger)</f>
        <v>0</v>
      </c>
      <c r="I112" s="164" t="b">
        <f t="shared" si="6"/>
        <v>0</v>
      </c>
      <c r="J112" s="164">
        <v>50</v>
      </c>
      <c r="K112" s="164">
        <v>1</v>
      </c>
      <c r="L112" s="181">
        <f>_xll.qlRateHelperEarliestDate($E112,Trigger)</f>
        <v>41800</v>
      </c>
      <c r="M112" s="182">
        <f>_xll.qlRateHelperLatestDate($E112,Trigger)</f>
        <v>52392</v>
      </c>
      <c r="O112" s="179"/>
    </row>
    <row r="113" spans="2:15" x14ac:dyDescent="0.2">
      <c r="B113" s="175">
        <f t="shared" ref="B113:B117" si="7">SwapFixedFreq</f>
        <v>0</v>
      </c>
      <c r="C113" s="161" t="str">
        <f t="shared" si="5"/>
        <v>6L</v>
      </c>
      <c r="D113" s="162" t="s">
        <v>4</v>
      </c>
      <c r="E113" s="162" t="str">
        <f>Swaps!K37</f>
        <v>obj_00374#0002</v>
      </c>
      <c r="F113" s="162" t="str">
        <f>_xll.qlRateHelperQuoteName(E113)</f>
        <v>JPYSB6L30Y_Quote</v>
      </c>
      <c r="G113" s="163">
        <f>_xll.qlRateHelperQuoteValue($E113,Trigger)</f>
        <v>1.7675E-2</v>
      </c>
      <c r="H113" s="163">
        <f>_xll.qlSwapRateHelperSpread($E113,Trigger)</f>
        <v>0</v>
      </c>
      <c r="I113" s="164" t="b">
        <f t="shared" si="6"/>
        <v>1</v>
      </c>
      <c r="J113" s="164">
        <v>50</v>
      </c>
      <c r="K113" s="164">
        <v>1</v>
      </c>
      <c r="L113" s="181">
        <f>_xll.qlRateHelperEarliestDate($E113,Trigger)</f>
        <v>41800</v>
      </c>
      <c r="M113" s="182">
        <f>_xll.qlRateHelperLatestDate($E113,Trigger)</f>
        <v>52758</v>
      </c>
      <c r="O113" s="179"/>
    </row>
    <row r="114" spans="2:15" x14ac:dyDescent="0.2">
      <c r="B114" s="175">
        <f t="shared" si="7"/>
        <v>0</v>
      </c>
      <c r="C114" s="161" t="str">
        <f t="shared" si="5"/>
        <v>6L</v>
      </c>
      <c r="D114" s="162" t="s">
        <v>3</v>
      </c>
      <c r="E114" s="162" t="str">
        <f>Swaps!K38</f>
        <v>obj_00373#0002</v>
      </c>
      <c r="F114" s="162" t="str">
        <f>_xll.qlRateHelperQuoteName(E114)</f>
        <v>JPYSB6L35Y_Quote</v>
      </c>
      <c r="G114" s="163" t="e">
        <f>_xll.qlRateHelperQuoteValue($E114,Trigger)</f>
        <v>#NUM!</v>
      </c>
      <c r="H114" s="163">
        <f>_xll.qlSwapRateHelperSpread($E114,Trigger)</f>
        <v>0</v>
      </c>
      <c r="I114" s="164" t="b">
        <f t="shared" si="6"/>
        <v>0</v>
      </c>
      <c r="J114" s="164">
        <v>50</v>
      </c>
      <c r="K114" s="164">
        <v>1</v>
      </c>
      <c r="L114" s="181">
        <f>_xll.qlRateHelperEarliestDate($E114,Trigger)</f>
        <v>41800</v>
      </c>
      <c r="M114" s="182">
        <f>_xll.qlRateHelperLatestDate($E114,Trigger)</f>
        <v>54584</v>
      </c>
      <c r="O114" s="179"/>
    </row>
    <row r="115" spans="2:15" x14ac:dyDescent="0.2">
      <c r="B115" s="175">
        <f t="shared" si="7"/>
        <v>0</v>
      </c>
      <c r="C115" s="161" t="str">
        <f t="shared" si="5"/>
        <v>6L</v>
      </c>
      <c r="D115" s="162" t="s">
        <v>2</v>
      </c>
      <c r="E115" s="162" t="str">
        <f>Swaps!K39</f>
        <v>obj_00353#0002</v>
      </c>
      <c r="F115" s="162" t="str">
        <f>_xll.qlRateHelperQuoteName(E115)</f>
        <v>JPYSB6L40Y_Quote</v>
      </c>
      <c r="G115" s="163" t="e">
        <f>_xll.qlRateHelperQuoteValue($E115,Trigger)</f>
        <v>#NUM!</v>
      </c>
      <c r="H115" s="163">
        <f>_xll.qlSwapRateHelperSpread($E115,Trigger)</f>
        <v>0</v>
      </c>
      <c r="I115" s="164" t="b">
        <f t="shared" si="6"/>
        <v>0</v>
      </c>
      <c r="J115" s="164">
        <v>50</v>
      </c>
      <c r="K115" s="164">
        <v>1</v>
      </c>
      <c r="L115" s="181">
        <f>_xll.qlRateHelperEarliestDate($E115,Trigger)</f>
        <v>41800</v>
      </c>
      <c r="M115" s="182">
        <f>_xll.qlRateHelperLatestDate($E115,Trigger)</f>
        <v>56410</v>
      </c>
      <c r="O115" s="179"/>
    </row>
    <row r="116" spans="2:15" x14ac:dyDescent="0.2">
      <c r="B116" s="175">
        <f t="shared" si="7"/>
        <v>0</v>
      </c>
      <c r="C116" s="161" t="str">
        <f t="shared" si="5"/>
        <v>6L</v>
      </c>
      <c r="D116" s="162" t="s">
        <v>1</v>
      </c>
      <c r="E116" s="162" t="str">
        <f>Swaps!K40</f>
        <v>obj_0035a#0002</v>
      </c>
      <c r="F116" s="162" t="str">
        <f>_xll.qlRateHelperQuoteName(E116)</f>
        <v>JPYSB6L50Y_Quote</v>
      </c>
      <c r="G116" s="163" t="e">
        <f>_xll.qlRateHelperQuoteValue($E116,Trigger)</f>
        <v>#NUM!</v>
      </c>
      <c r="H116" s="163">
        <f>_xll.qlSwapRateHelperSpread($E116,Trigger)</f>
        <v>0</v>
      </c>
      <c r="I116" s="164" t="b">
        <f t="shared" si="6"/>
        <v>0</v>
      </c>
      <c r="J116" s="164">
        <v>50</v>
      </c>
      <c r="K116" s="164">
        <v>1</v>
      </c>
      <c r="L116" s="181">
        <f>_xll.qlRateHelperEarliestDate($E116,Trigger)</f>
        <v>41800</v>
      </c>
      <c r="M116" s="182">
        <f>_xll.qlRateHelperLatestDate($E116,Trigger)</f>
        <v>60063</v>
      </c>
      <c r="O116" s="179"/>
    </row>
    <row r="117" spans="2:15" x14ac:dyDescent="0.2">
      <c r="B117" s="175">
        <f t="shared" si="7"/>
        <v>0</v>
      </c>
      <c r="C117" s="161" t="str">
        <f t="shared" si="5"/>
        <v>6L</v>
      </c>
      <c r="D117" s="162" t="s">
        <v>0</v>
      </c>
      <c r="E117" s="162" t="str">
        <f>Swaps!K41</f>
        <v>obj_00352#0002</v>
      </c>
      <c r="F117" s="162" t="str">
        <f>_xll.qlRateHelperQuoteName(E117)</f>
        <v>JPYSB6L60Y_Quote</v>
      </c>
      <c r="G117" s="163" t="e">
        <f>_xll.qlRateHelperQuoteValue($E117,Trigger)</f>
        <v>#NUM!</v>
      </c>
      <c r="H117" s="163">
        <f>_xll.qlSwapRateHelperSpread($E117,Trigger)</f>
        <v>0</v>
      </c>
      <c r="I117" s="164" t="b">
        <f t="shared" si="6"/>
        <v>0</v>
      </c>
      <c r="J117" s="164">
        <v>50</v>
      </c>
      <c r="K117" s="164">
        <v>1</v>
      </c>
      <c r="L117" s="181">
        <f>_xll.qlRateHelperEarliestDate($E117,Trigger)</f>
        <v>41800</v>
      </c>
      <c r="M117" s="182">
        <f>_xll.qlRateHelperLatestDate($E117,Trigger)</f>
        <v>63716</v>
      </c>
      <c r="O117" s="179"/>
    </row>
    <row r="118" spans="2:15" x14ac:dyDescent="0.2">
      <c r="B118" s="189"/>
      <c r="C118" s="189"/>
      <c r="D118" s="189"/>
      <c r="E118" s="189"/>
      <c r="F118" s="189"/>
      <c r="G118" s="189"/>
      <c r="H118" s="189"/>
      <c r="I118" s="189"/>
      <c r="J118" s="189"/>
      <c r="K118" s="189"/>
      <c r="L118" s="189"/>
      <c r="M118" s="189"/>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J126"/>
  <sheetViews>
    <sheetView tabSelected="1" workbookViewId="0">
      <selection activeCell="G1" sqref="G1"/>
    </sheetView>
  </sheetViews>
  <sheetFormatPr defaultRowHeight="11.25" x14ac:dyDescent="0.2"/>
  <cols>
    <col min="1" max="1" width="36.85546875" style="1" bestFit="1" customWidth="1"/>
    <col min="2" max="2" width="9" style="1" bestFit="1" customWidth="1"/>
    <col min="3" max="3" width="5.28515625" style="1" customWidth="1"/>
    <col min="4" max="4" width="19.28515625" style="2" hidden="1" customWidth="1"/>
    <col min="5" max="5" width="21.42578125" style="2" bestFit="1" customWidth="1"/>
    <col min="6" max="6" width="8" style="2" customWidth="1"/>
    <col min="7" max="7" width="8" style="2" bestFit="1" customWidth="1"/>
    <col min="8" max="9" width="17.28515625" style="2" bestFit="1" customWidth="1"/>
    <col min="10" max="10" width="12" style="1" bestFit="1" customWidth="1"/>
    <col min="11" max="16384" width="9.140625" style="1"/>
  </cols>
  <sheetData>
    <row r="1" spans="1:10" ht="23.25" thickBot="1" x14ac:dyDescent="0.25">
      <c r="A1" s="199" t="s">
        <v>60</v>
      </c>
      <c r="B1" s="200"/>
      <c r="D1" s="191" t="s">
        <v>59</v>
      </c>
      <c r="E1" s="22" t="s">
        <v>127</v>
      </c>
      <c r="F1" s="21" t="s">
        <v>58</v>
      </c>
      <c r="G1" s="21"/>
      <c r="H1" s="21" t="s">
        <v>44</v>
      </c>
      <c r="I1" s="20" t="s">
        <v>43</v>
      </c>
      <c r="J1" s="3">
        <f t="array" ref="J1:J126">_xll.qlPiecewiseYieldCurveData(YieldCurve)</f>
        <v>1</v>
      </c>
    </row>
    <row r="2" spans="1:10" x14ac:dyDescent="0.2">
      <c r="A2" s="19" t="s">
        <v>57</v>
      </c>
      <c r="B2" s="18">
        <v>8</v>
      </c>
      <c r="D2" s="11" t="str">
        <f t="array" ref="D2:D126">_xll.qlRateHelperSelection(_xll.ohFilter(RateHelpers,RateHelpersIncluded),_xll.ohFilter(RateHelpersPriority,RateHelpersIncluded),nIMMFutures,nSerialFutures,FrontFuturesRollingDays,DepoInclusionCriteria,_xll.ohFilter(MinDistance,RateHelpersIncluded),Trigger)</f>
        <v>obj_004c3</v>
      </c>
      <c r="E2" s="11" t="str">
        <f>_xll.qlRateHelperQuoteName(D2)</f>
        <v>JPY1MD_SYNTH6M_Quote</v>
      </c>
      <c r="F2" s="10">
        <f>_xll.qlRateHelperRate($D2)</f>
        <v>9.92E-3</v>
      </c>
      <c r="G2" s="10" t="str">
        <f>IF(ISERROR(_xll.qlSwapRateHelperSpread($D2)),IF(ISERROR(_xll.qlFuturesRateHelperConvexityAdjustment($D2)),"--",_xll.qlFuturesRateHelperConvexityAdjustment($D2)),_xll.qlSwapRateHelperSpread($D2))</f>
        <v>--</v>
      </c>
      <c r="H2" s="9">
        <f>_xll.qlRateHelperEarliestDate($D2)</f>
        <v>41800</v>
      </c>
      <c r="I2" s="8">
        <f>_xll.qlRateHelperLatestDate($D2)</f>
        <v>41830</v>
      </c>
      <c r="J2" s="3">
        <v>0.99917401614665202</v>
      </c>
    </row>
    <row r="3" spans="1:10" x14ac:dyDescent="0.2">
      <c r="A3" s="15" t="s">
        <v>56</v>
      </c>
      <c r="B3" s="17">
        <v>1</v>
      </c>
      <c r="D3" s="11" t="str">
        <v>obj_004bd</v>
      </c>
      <c r="E3" s="11" t="str">
        <f>_xll.qlRateHelperQuoteName(D3)</f>
        <v>JPY2MD_SYNTH6M_Quote</v>
      </c>
      <c r="F3" s="10">
        <f>_xll.qlRateHelperRate($D3)</f>
        <v>7.6220000000000003E-3</v>
      </c>
      <c r="G3" s="10" t="str">
        <f>IF(ISERROR(_xll.qlSwapRateHelperSpread($D3)),IF(ISERROR(_xll.qlFuturesRateHelperConvexityAdjustment($D3)),"--",_xll.qlFuturesRateHelperConvexityAdjustment($D3)),_xll.qlSwapRateHelperSpread($D3))</f>
        <v>--</v>
      </c>
      <c r="H3" s="9">
        <f>_xll.qlRateHelperEarliestDate($D3)</f>
        <v>41800</v>
      </c>
      <c r="I3" s="8">
        <f>_xll.qlRateHelperLatestDate($D3)</f>
        <v>41862</v>
      </c>
      <c r="J3" s="3">
        <v>0.9986890430862303</v>
      </c>
    </row>
    <row r="4" spans="1:10" x14ac:dyDescent="0.2">
      <c r="A4" s="15" t="s">
        <v>55</v>
      </c>
      <c r="B4" s="17">
        <v>2</v>
      </c>
      <c r="D4" s="11" t="str">
        <v>obj_004be</v>
      </c>
      <c r="E4" s="11" t="str">
        <f>_xll.qlRateHelperQuoteName(D4)</f>
        <v>JPY3MD_SYNTH6M_Quote</v>
      </c>
      <c r="F4" s="10">
        <f>_xll.qlRateHelperRate($D4)</f>
        <v>5.8830000000000002E-3</v>
      </c>
      <c r="G4" s="10" t="str">
        <f>IF(ISERROR(_xll.qlSwapRateHelperSpread($D4)),IF(ISERROR(_xll.qlFuturesRateHelperConvexityAdjustment($D4)),"--",_xll.qlFuturesRateHelperConvexityAdjustment($D4)),_xll.qlSwapRateHelperSpread($D4))</f>
        <v>--</v>
      </c>
      <c r="H4" s="9">
        <f>_xll.qlRateHelperEarliestDate($D4)</f>
        <v>41800</v>
      </c>
      <c r="I4" s="8">
        <f>_xll.qlRateHelperLatestDate($D4)</f>
        <v>41892</v>
      </c>
      <c r="J4" s="3">
        <v>0.99849882358532738</v>
      </c>
    </row>
    <row r="5" spans="1:10" x14ac:dyDescent="0.2">
      <c r="A5" s="15" t="s">
        <v>54</v>
      </c>
      <c r="B5" s="16" t="s">
        <v>53</v>
      </c>
      <c r="D5" s="11" t="str">
        <v>obj_004bf</v>
      </c>
      <c r="E5" s="11" t="str">
        <f>_xll.qlRateHelperQuoteName(D5)</f>
        <v>JPY4MD_SYNTH6M_Quote</v>
      </c>
      <c r="F5" s="10">
        <f>_xll.qlRateHelperRate($D5)</f>
        <v>4.5450000000000004E-3</v>
      </c>
      <c r="G5" s="10" t="str">
        <f>IF(ISERROR(_xll.qlSwapRateHelperSpread($D5)),IF(ISERROR(_xll.qlFuturesRateHelperConvexityAdjustment($D5)),"--",_xll.qlFuturesRateHelperConvexityAdjustment($D5)),_xll.qlSwapRateHelperSpread($D5))</f>
        <v>--</v>
      </c>
      <c r="H5" s="9">
        <f>_xll.qlRateHelperEarliestDate($D5)</f>
        <v>41800</v>
      </c>
      <c r="I5" s="8">
        <f>_xll.qlRateHelperLatestDate($D5)</f>
        <v>41922</v>
      </c>
      <c r="J5" s="3">
        <v>0.99846211872163859</v>
      </c>
    </row>
    <row r="6" spans="1:10" x14ac:dyDescent="0.2">
      <c r="A6" s="15" t="s">
        <v>52</v>
      </c>
      <c r="B6" s="14" t="str">
        <f>_xll.ohRangeRetrieveError(Selected!D2)</f>
        <v/>
      </c>
      <c r="D6" s="11" t="str">
        <v>obj_004c1</v>
      </c>
      <c r="E6" s="11" t="str">
        <f>_xll.qlRateHelperQuoteName(D6)</f>
        <v>JPY5MD_SYNTH6M_Quote</v>
      </c>
      <c r="F6" s="10">
        <f>_xll.qlRateHelperRate($D6)</f>
        <v>3.5839999999999999E-3</v>
      </c>
      <c r="G6" s="10" t="str">
        <f>IF(ISERROR(_xll.qlSwapRateHelperSpread($D6)),IF(ISERROR(_xll.qlFuturesRateHelperConvexityAdjustment($D6)),"--",_xll.qlFuturesRateHelperConvexityAdjustment($D6)),_xll.qlSwapRateHelperSpread($D6))</f>
        <v>--</v>
      </c>
      <c r="H6" s="9">
        <f>_xll.qlRateHelperEarliestDate($D6)</f>
        <v>41800</v>
      </c>
      <c r="I6" s="8">
        <f>_xll.qlRateHelperLatestDate($D6)</f>
        <v>41953</v>
      </c>
      <c r="J6" s="3">
        <v>0.99847911660958011</v>
      </c>
    </row>
    <row r="7" spans="1:10" ht="12" thickBot="1" x14ac:dyDescent="0.25">
      <c r="A7" s="13" t="str">
        <f>_xll.ohGroup(RateHelperPrefix&amp;"_RateHelpersSelected",_xll.ohPack(Selected!D2:D126),TRUE,,ObjectOverwrite)</f>
        <v>JPY_YC6MRH_RateHelpersSelected#0025</v>
      </c>
      <c r="B7" s="12" t="str">
        <f>_xll.ohRangeRetrieveError(RateHelpersSelected)</f>
        <v/>
      </c>
      <c r="D7" s="11" t="str">
        <v>obj_00357</v>
      </c>
      <c r="E7" s="11" t="str">
        <f>_xll.qlRateHelperQuoteName(D7)</f>
        <v>JPY6MD_SYNTH6M_Quote</v>
      </c>
      <c r="F7" s="10">
        <f>_xll.qlRateHelperRate($D7)</f>
        <v>3.0379999999999999E-3</v>
      </c>
      <c r="G7" s="10" t="str">
        <f>IF(ISERROR(_xll.qlSwapRateHelperSpread($D7)),IF(ISERROR(_xll.qlFuturesRateHelperConvexityAdjustment($D7)),"--",_xll.qlFuturesRateHelperConvexityAdjustment($D7)),_xll.qlSwapRateHelperSpread($D7))</f>
        <v>--</v>
      </c>
      <c r="H7" s="9">
        <f>_xll.qlRateHelperEarliestDate($D7)</f>
        <v>41800</v>
      </c>
      <c r="I7" s="8">
        <f>_xll.qlRateHelperLatestDate($D7)</f>
        <v>41983</v>
      </c>
      <c r="J7" s="3">
        <v>0.99845806456991693</v>
      </c>
    </row>
    <row r="8" spans="1:10" x14ac:dyDescent="0.2">
      <c r="D8" s="11" t="str">
        <v>obj_0034e</v>
      </c>
      <c r="E8" s="11" t="str">
        <f>_xll.qlRateHelperQuoteName(D8)</f>
        <v>JPY1x7F_Quote</v>
      </c>
      <c r="F8" s="10">
        <f>_xll.qlRateHelperRate($D8)</f>
        <v>1.8E-3</v>
      </c>
      <c r="G8" s="10" t="str">
        <f>IF(ISERROR(_xll.qlSwapRateHelperSpread($D8)),IF(ISERROR(_xll.qlFuturesRateHelperConvexityAdjustment($D8)),"--",_xll.qlFuturesRateHelperConvexityAdjustment($D8)),_xll.qlSwapRateHelperSpread($D8))</f>
        <v>--</v>
      </c>
      <c r="H8" s="9">
        <f>_xll.qlRateHelperEarliestDate($D8)</f>
        <v>41830</v>
      </c>
      <c r="I8" s="8">
        <f>_xll.qlRateHelperLatestDate($D8)</f>
        <v>42017</v>
      </c>
      <c r="J8" s="3">
        <v>0.99824066112849685</v>
      </c>
    </row>
    <row r="9" spans="1:10" x14ac:dyDescent="0.2">
      <c r="D9" s="11" t="str">
        <v>obj_00350</v>
      </c>
      <c r="E9" s="11" t="str">
        <f>_xll.qlRateHelperQuoteName(D9)</f>
        <v>JPY2x8F_Quote</v>
      </c>
      <c r="F9" s="10">
        <f>_xll.qlRateHelperRate($D9)</f>
        <v>1.8E-3</v>
      </c>
      <c r="G9" s="10" t="str">
        <f>IF(ISERROR(_xll.qlSwapRateHelperSpread($D9)),IF(ISERROR(_xll.qlFuturesRateHelperConvexityAdjustment($D9)),"--",_xll.qlFuturesRateHelperConvexityAdjustment($D9)),_xll.qlSwapRateHelperSpread($D9))</f>
        <v>--</v>
      </c>
      <c r="H9" s="9">
        <f>_xll.qlRateHelperEarliestDate($D9)</f>
        <v>41862</v>
      </c>
      <c r="I9" s="8">
        <f>_xll.qlRateHelperLatestDate($D9)</f>
        <v>42047</v>
      </c>
      <c r="J9" s="3">
        <v>0.99776610943500899</v>
      </c>
    </row>
    <row r="10" spans="1:10" x14ac:dyDescent="0.2">
      <c r="D10" s="11" t="str">
        <v>obj_00349</v>
      </c>
      <c r="E10" s="11" t="str">
        <f>_xll.qlRateHelperQuoteName(D10)</f>
        <v>JPY3x9F_Quote</v>
      </c>
      <c r="F10" s="10">
        <f>_xll.qlRateHelperRate($D10)</f>
        <v>1.8E-3</v>
      </c>
      <c r="G10" s="10" t="str">
        <f>IF(ISERROR(_xll.qlSwapRateHelperSpread($D10)),IF(ISERROR(_xll.qlFuturesRateHelperConvexityAdjustment($D10)),"--",_xll.qlFuturesRateHelperConvexityAdjustment($D10)),_xll.qlSwapRateHelperSpread($D10))</f>
        <v>--</v>
      </c>
      <c r="H10" s="9">
        <f>_xll.qlRateHelperEarliestDate($D10)</f>
        <v>41892</v>
      </c>
      <c r="I10" s="8">
        <f>_xll.qlRateHelperLatestDate($D10)</f>
        <v>42073</v>
      </c>
      <c r="J10" s="3">
        <v>0.99759599920604591</v>
      </c>
    </row>
    <row r="11" spans="1:10" x14ac:dyDescent="0.2">
      <c r="D11" s="11" t="str">
        <v>obj_00348</v>
      </c>
      <c r="E11" s="11" t="str">
        <f>_xll.qlRateHelperQuoteName(D11)</f>
        <v>JPY4x10F_Quote</v>
      </c>
      <c r="F11" s="10">
        <f>_xll.qlRateHelperRate($D11)</f>
        <v>1.8E-3</v>
      </c>
      <c r="G11" s="10" t="str">
        <f>IF(ISERROR(_xll.qlSwapRateHelperSpread($D11)),IF(ISERROR(_xll.qlFuturesRateHelperConvexityAdjustment($D11)),"--",_xll.qlFuturesRateHelperConvexityAdjustment($D11)),_xll.qlSwapRateHelperSpread($D11))</f>
        <v>--</v>
      </c>
      <c r="H11" s="9">
        <f>_xll.qlRateHelperEarliestDate($D11)</f>
        <v>41922</v>
      </c>
      <c r="I11" s="8">
        <f>_xll.qlRateHelperLatestDate($D11)</f>
        <v>42104</v>
      </c>
      <c r="J11" s="3">
        <v>0.99755434426835432</v>
      </c>
    </row>
    <row r="12" spans="1:10" x14ac:dyDescent="0.2">
      <c r="D12" s="11" t="str">
        <v>obj_0034f</v>
      </c>
      <c r="E12" s="11" t="str">
        <f>_xll.qlRateHelperQuoteName(D12)</f>
        <v>JPY5x11F_Quote</v>
      </c>
      <c r="F12" s="10">
        <f>_xll.qlRateHelperRate($D12)</f>
        <v>1.8E-3</v>
      </c>
      <c r="G12" s="10" t="str">
        <f>IF(ISERROR(_xll.qlSwapRateHelperSpread($D12)),IF(ISERROR(_xll.qlFuturesRateHelperConvexityAdjustment($D12)),"--",_xll.qlFuturesRateHelperConvexityAdjustment($D12)),_xll.qlSwapRateHelperSpread($D12))</f>
        <v>--</v>
      </c>
      <c r="H12" s="9">
        <f>_xll.qlRateHelperEarliestDate($D12)</f>
        <v>41953</v>
      </c>
      <c r="I12" s="8">
        <f>_xll.qlRateHelperLatestDate($D12)</f>
        <v>42135</v>
      </c>
      <c r="J12" s="3">
        <v>0.9975713267022811</v>
      </c>
    </row>
    <row r="13" spans="1:10" x14ac:dyDescent="0.2">
      <c r="D13" s="11" t="str">
        <v>obj_0034d</v>
      </c>
      <c r="E13" s="11" t="str">
        <f>_xll.qlRateHelperQuoteName(D13)</f>
        <v>JPY6x12F_Quote</v>
      </c>
      <c r="F13" s="10">
        <f>_xll.qlRateHelperRate($D13)</f>
        <v>1.8E-3</v>
      </c>
      <c r="G13" s="10" t="str">
        <f>IF(ISERROR(_xll.qlSwapRateHelperSpread($D13)),IF(ISERROR(_xll.qlFuturesRateHelperConvexityAdjustment($D13)),"--",_xll.qlFuturesRateHelperConvexityAdjustment($D13)),_xll.qlSwapRateHelperSpread($D13))</f>
        <v>--</v>
      </c>
      <c r="H13" s="9">
        <f>_xll.qlRateHelperEarliestDate($D13)</f>
        <v>41983</v>
      </c>
      <c r="I13" s="8">
        <f>_xll.qlRateHelperLatestDate($D13)</f>
        <v>42165</v>
      </c>
      <c r="J13" s="3">
        <v>0.99755029380255655</v>
      </c>
    </row>
    <row r="14" spans="1:10" x14ac:dyDescent="0.2">
      <c r="D14" s="11" t="str">
        <v>obj_0034a</v>
      </c>
      <c r="E14" s="11" t="str">
        <f>_xll.qlRateHelperQuoteName(D14)</f>
        <v>JPY12x18F_Quote</v>
      </c>
      <c r="F14" s="10">
        <f>_xll.qlRateHelperRate($D14)</f>
        <v>1.8E-3</v>
      </c>
      <c r="G14" s="10" t="str">
        <f>IF(ISERROR(_xll.qlSwapRateHelperSpread($D14)),IF(ISERROR(_xll.qlFuturesRateHelperConvexityAdjustment($D14)),"--",_xll.qlFuturesRateHelperConvexityAdjustment($D14)),_xll.qlSwapRateHelperSpread($D14))</f>
        <v>--</v>
      </c>
      <c r="H14" s="9">
        <f>_xll.qlRateHelperEarliestDate($D14)</f>
        <v>42165</v>
      </c>
      <c r="I14" s="8">
        <f>_xll.qlRateHelperLatestDate($D14)</f>
        <v>42348</v>
      </c>
      <c r="J14" s="3">
        <v>0.99663836969428199</v>
      </c>
    </row>
    <row r="15" spans="1:10" x14ac:dyDescent="0.2">
      <c r="D15" s="11" t="str">
        <v>obj_0034b</v>
      </c>
      <c r="E15" s="11" t="str">
        <f>_xll.qlRateHelperQuoteName(D15)</f>
        <v>JPY18x24F_Quote</v>
      </c>
      <c r="F15" s="10">
        <f>_xll.qlRateHelperRate($D15)</f>
        <v>1.8500000000000001E-3</v>
      </c>
      <c r="G15" s="10" t="str">
        <f>IF(ISERROR(_xll.qlSwapRateHelperSpread($D15)),IF(ISERROR(_xll.qlFuturesRateHelperConvexityAdjustment($D15)),"--",_xll.qlFuturesRateHelperConvexityAdjustment($D15)),_xll.qlSwapRateHelperSpread($D15))</f>
        <v>--</v>
      </c>
      <c r="H15" s="9">
        <f>_xll.qlRateHelperEarliestDate($D15)</f>
        <v>42348</v>
      </c>
      <c r="I15" s="8">
        <f>_xll.qlRateHelperLatestDate($D15)</f>
        <v>42531</v>
      </c>
      <c r="J15" s="3">
        <v>0.99570199494320366</v>
      </c>
    </row>
    <row r="16" spans="1:10" x14ac:dyDescent="0.2">
      <c r="D16" s="11" t="str">
        <v>obj_00372</v>
      </c>
      <c r="E16" s="11" t="str">
        <f>_xll.qlRateHelperQuoteName(D16)</f>
        <v>JPYSB6L3Y_Quote</v>
      </c>
      <c r="F16" s="10">
        <f>_xll.qlRateHelperRate($D16)</f>
        <v>2.0499999999999997E-3</v>
      </c>
      <c r="G16" s="10">
        <f>IF(ISERROR(_xll.qlSwapRateHelperSpread($D16)),IF(ISERROR(_xll.qlFuturesRateHelperConvexityAdjustment($D16)),"--",_xll.qlFuturesRateHelperConvexityAdjustment($D16)),_xll.qlSwapRateHelperSpread($D16))</f>
        <v>0</v>
      </c>
      <c r="H16" s="9">
        <f>_xll.qlRateHelperEarliestDate($D16)</f>
        <v>41800</v>
      </c>
      <c r="I16" s="8">
        <f>_xll.qlRateHelperLatestDate($D16)</f>
        <v>42898</v>
      </c>
      <c r="J16" s="3">
        <v>0.99385566264727454</v>
      </c>
    </row>
    <row r="17" spans="4:10" x14ac:dyDescent="0.2">
      <c r="D17" s="11" t="str">
        <v>obj_00355</v>
      </c>
      <c r="E17" s="11" t="str">
        <f>_xll.qlRateHelperQuoteName(D17)</f>
        <v>JPYSB6L4Y_Quote</v>
      </c>
      <c r="F17" s="10">
        <f>_xll.qlRateHelperRate($D17)</f>
        <v>2.4499999999999999E-3</v>
      </c>
      <c r="G17" s="10">
        <f>IF(ISERROR(_xll.qlSwapRateHelperSpread($D17)),IF(ISERROR(_xll.qlFuturesRateHelperConvexityAdjustment($D17)),"--",_xll.qlFuturesRateHelperConvexityAdjustment($D17)),_xll.qlSwapRateHelperSpread($D17))</f>
        <v>0</v>
      </c>
      <c r="H17" s="9">
        <f>_xll.qlRateHelperEarliestDate($D17)</f>
        <v>41800</v>
      </c>
      <c r="I17" s="8">
        <f>_xll.qlRateHelperLatestDate($D17)</f>
        <v>43262</v>
      </c>
      <c r="J17" s="3">
        <v>0.99023824323272247</v>
      </c>
    </row>
    <row r="18" spans="4:10" x14ac:dyDescent="0.2">
      <c r="D18" s="11" t="str">
        <v>obj_00375</v>
      </c>
      <c r="E18" s="11" t="str">
        <f>_xll.qlRateHelperQuoteName(D18)</f>
        <v>JPYSB6L5Y_Quote</v>
      </c>
      <c r="F18" s="10">
        <f>_xll.qlRateHelperRate($D18)</f>
        <v>3.0500000000000006E-3</v>
      </c>
      <c r="G18" s="10">
        <f>IF(ISERROR(_xll.qlSwapRateHelperSpread($D18)),IF(ISERROR(_xll.qlFuturesRateHelperConvexityAdjustment($D18)),"--",_xll.qlFuturesRateHelperConvexityAdjustment($D18)),_xll.qlSwapRateHelperSpread($D18))</f>
        <v>0</v>
      </c>
      <c r="H18" s="9">
        <f>_xll.qlRateHelperEarliestDate($D18)</f>
        <v>41800</v>
      </c>
      <c r="I18" s="8">
        <f>_xll.qlRateHelperLatestDate($D18)</f>
        <v>43626</v>
      </c>
      <c r="J18" s="3">
        <v>0.98485723848828666</v>
      </c>
    </row>
    <row r="19" spans="4:10" x14ac:dyDescent="0.2">
      <c r="D19" s="11" t="str">
        <v>obj_00364</v>
      </c>
      <c r="E19" s="11" t="str">
        <f>_xll.qlRateHelperQuoteName(D19)</f>
        <v>JPYSB6L6Y_Quote</v>
      </c>
      <c r="F19" s="10">
        <f>_xll.qlRateHelperRate($D19)</f>
        <v>3.8249999999999994E-3</v>
      </c>
      <c r="G19" s="10">
        <f>IF(ISERROR(_xll.qlSwapRateHelperSpread($D19)),IF(ISERROR(_xll.qlFuturesRateHelperConvexityAdjustment($D19)),"--",_xll.qlFuturesRateHelperConvexityAdjustment($D19)),_xll.qlSwapRateHelperSpread($D19))</f>
        <v>0</v>
      </c>
      <c r="H19" s="9">
        <f>_xll.qlRateHelperEarliestDate($D19)</f>
        <v>41800</v>
      </c>
      <c r="I19" s="8">
        <f>_xll.qlRateHelperLatestDate($D19)</f>
        <v>43992</v>
      </c>
      <c r="J19" s="3">
        <v>0.97727331302140685</v>
      </c>
    </row>
    <row r="20" spans="4:10" x14ac:dyDescent="0.2">
      <c r="D20" s="11" t="str">
        <v>obj_0035e</v>
      </c>
      <c r="E20" s="11" t="str">
        <f>_xll.qlRateHelperQuoteName(D20)</f>
        <v>JPYSB6L7Y_Quote</v>
      </c>
      <c r="F20" s="10">
        <f>_xll.qlRateHelperRate($D20)</f>
        <v>4.6999999999999993E-3</v>
      </c>
      <c r="G20" s="10">
        <f>IF(ISERROR(_xll.qlSwapRateHelperSpread($D20)),IF(ISERROR(_xll.qlFuturesRateHelperConvexityAdjustment($D20)),"--",_xll.qlFuturesRateHelperConvexityAdjustment($D20)),_xll.qlSwapRateHelperSpread($D20))</f>
        <v>0</v>
      </c>
      <c r="H20" s="9">
        <f>_xll.qlRateHelperEarliestDate($D20)</f>
        <v>41800</v>
      </c>
      <c r="I20" s="8">
        <f>_xll.qlRateHelperLatestDate($D20)</f>
        <v>44357</v>
      </c>
      <c r="J20" s="3">
        <v>0.96754921144158113</v>
      </c>
    </row>
    <row r="21" spans="4:10" x14ac:dyDescent="0.2">
      <c r="D21" s="11" t="str">
        <v>obj_0036d</v>
      </c>
      <c r="E21" s="11" t="str">
        <f>_xll.qlRateHelperQuoteName(D21)</f>
        <v>JPYSB6L8Y_Quote</v>
      </c>
      <c r="F21" s="10">
        <f>_xll.qlRateHelperRate($D21)</f>
        <v>5.6249999999999998E-3</v>
      </c>
      <c r="G21" s="10">
        <f>IF(ISERROR(_xll.qlSwapRateHelperSpread($D21)),IF(ISERROR(_xll.qlFuturesRateHelperConvexityAdjustment($D21)),"--",_xll.qlFuturesRateHelperConvexityAdjustment($D21)),_xll.qlSwapRateHelperSpread($D21))</f>
        <v>0</v>
      </c>
      <c r="H21" s="9">
        <f>_xll.qlRateHelperEarliestDate($D21)</f>
        <v>41800</v>
      </c>
      <c r="I21" s="8">
        <f>_xll.qlRateHelperLatestDate($D21)</f>
        <v>44722</v>
      </c>
      <c r="J21" s="3">
        <v>0.95582323679338965</v>
      </c>
    </row>
    <row r="22" spans="4:10" x14ac:dyDescent="0.2">
      <c r="D22" s="11" t="str">
        <v>obj_0036b</v>
      </c>
      <c r="E22" s="11" t="str">
        <f>_xll.qlRateHelperQuoteName(D22)</f>
        <v>JPYSB6L9Y_Quote</v>
      </c>
      <c r="F22" s="10">
        <f>_xll.qlRateHelperRate($D22)</f>
        <v>6.5500000000000003E-3</v>
      </c>
      <c r="G22" s="10">
        <f>IF(ISERROR(_xll.qlSwapRateHelperSpread($D22)),IF(ISERROR(_xll.qlFuturesRateHelperConvexityAdjustment($D22)),"--",_xll.qlFuturesRateHelperConvexityAdjustment($D22)),_xll.qlSwapRateHelperSpread($D22))</f>
        <v>0</v>
      </c>
      <c r="H22" s="9">
        <f>_xll.qlRateHelperEarliestDate($D22)</f>
        <v>41800</v>
      </c>
      <c r="I22" s="8">
        <f>_xll.qlRateHelperLatestDate($D22)</f>
        <v>45089</v>
      </c>
      <c r="J22" s="3">
        <v>0.9424039740865966</v>
      </c>
    </row>
    <row r="23" spans="4:10" x14ac:dyDescent="0.2">
      <c r="D23" s="11" t="str">
        <v>obj_00359</v>
      </c>
      <c r="E23" s="11" t="str">
        <f>_xll.qlRateHelperQuoteName(D23)</f>
        <v>JPYSB6L10Y_Quote</v>
      </c>
      <c r="F23" s="10">
        <f>_xll.qlRateHelperRate($D23)</f>
        <v>7.4750000000000007E-3</v>
      </c>
      <c r="G23" s="10">
        <f>IF(ISERROR(_xll.qlSwapRateHelperSpread($D23)),IF(ISERROR(_xll.qlFuturesRateHelperConvexityAdjustment($D23)),"--",_xll.qlFuturesRateHelperConvexityAdjustment($D23)),_xll.qlSwapRateHelperSpread($D23))</f>
        <v>0</v>
      </c>
      <c r="H23" s="9">
        <f>_xll.qlRateHelperEarliestDate($D23)</f>
        <v>41800</v>
      </c>
      <c r="I23" s="8">
        <f>_xll.qlRateHelperLatestDate($D23)</f>
        <v>45453</v>
      </c>
      <c r="J23" s="3">
        <v>0.92742762979390236</v>
      </c>
    </row>
    <row r="24" spans="4:10" x14ac:dyDescent="0.2">
      <c r="D24" s="11" t="str">
        <v>obj_00351</v>
      </c>
      <c r="E24" s="11" t="str">
        <f>_xll.qlRateHelperQuoteName(D24)</f>
        <v>JPYSB6L12Y_Quote</v>
      </c>
      <c r="F24" s="10">
        <f>_xll.qlRateHelperRate($D24)</f>
        <v>9.3500000000000007E-3</v>
      </c>
      <c r="G24" s="10">
        <f>IF(ISERROR(_xll.qlSwapRateHelperSpread($D24)),IF(ISERROR(_xll.qlFuturesRateHelperConvexityAdjustment($D24)),"--",_xll.qlFuturesRateHelperConvexityAdjustment($D24)),_xll.qlSwapRateHelperSpread($D24))</f>
        <v>0</v>
      </c>
      <c r="H24" s="9">
        <f>_xll.qlRateHelperEarliestDate($D24)</f>
        <v>41800</v>
      </c>
      <c r="I24" s="8">
        <f>_xll.qlRateHelperLatestDate($D24)</f>
        <v>46183</v>
      </c>
      <c r="J24" s="3">
        <v>0.89257378220447769</v>
      </c>
    </row>
    <row r="25" spans="4:10" x14ac:dyDescent="0.2">
      <c r="D25" s="11" t="str">
        <v>obj_00354</v>
      </c>
      <c r="E25" s="11" t="str">
        <f>_xll.qlRateHelperQuoteName(D25)</f>
        <v>JPYSB6L15Y_Quote</v>
      </c>
      <c r="F25" s="10">
        <f>_xll.qlRateHelperRate($D25)</f>
        <v>1.2E-2</v>
      </c>
      <c r="G25" s="10">
        <f>IF(ISERROR(_xll.qlSwapRateHelperSpread($D25)),IF(ISERROR(_xll.qlFuturesRateHelperConvexityAdjustment($D25)),"--",_xll.qlFuturesRateHelperConvexityAdjustment($D25)),_xll.qlSwapRateHelperSpread($D25))</f>
        <v>0</v>
      </c>
      <c r="H25" s="9">
        <f>_xll.qlRateHelperEarliestDate($D25)</f>
        <v>41800</v>
      </c>
      <c r="I25" s="8">
        <f>_xll.qlRateHelperLatestDate($D25)</f>
        <v>47280</v>
      </c>
      <c r="J25" s="3">
        <v>0.8317929635325888</v>
      </c>
    </row>
    <row r="26" spans="4:10" x14ac:dyDescent="0.2">
      <c r="D26" s="11" t="str">
        <v>obj_00365</v>
      </c>
      <c r="E26" s="11" t="str">
        <f>_xll.qlRateHelperQuoteName(D26)</f>
        <v>JPYSB6L20Y_Quote</v>
      </c>
      <c r="F26" s="10">
        <f>_xll.qlRateHelperRate($D26)</f>
        <v>1.5175000000000001E-2</v>
      </c>
      <c r="G26" s="10">
        <f>IF(ISERROR(_xll.qlSwapRateHelperSpread($D26)),IF(ISERROR(_xll.qlFuturesRateHelperConvexityAdjustment($D26)),"--",_xll.qlFuturesRateHelperConvexityAdjustment($D26)),_xll.qlSwapRateHelperSpread($D26))</f>
        <v>0</v>
      </c>
      <c r="H26" s="9">
        <f>_xll.qlRateHelperEarliestDate($D26)</f>
        <v>41800</v>
      </c>
      <c r="I26" s="8">
        <f>_xll.qlRateHelperLatestDate($D26)</f>
        <v>49107</v>
      </c>
      <c r="J26" s="3">
        <v>0.72957666810135735</v>
      </c>
    </row>
    <row r="27" spans="4:10" x14ac:dyDescent="0.2">
      <c r="D27" s="11" t="str">
        <v>obj_0036a</v>
      </c>
      <c r="E27" s="11" t="str">
        <f>_xll.qlRateHelperQuoteName(D27)</f>
        <v>JPYSB6L25Y_Quote</v>
      </c>
      <c r="F27" s="10">
        <f>_xll.qlRateHelperRate($D27)</f>
        <v>1.6799999999999999E-2</v>
      </c>
      <c r="G27" s="10">
        <f>IF(ISERROR(_xll.qlSwapRateHelperSpread($D27)),IF(ISERROR(_xll.qlFuturesRateHelperConvexityAdjustment($D27)),"--",_xll.qlFuturesRateHelperConvexityAdjustment($D27)),_xll.qlSwapRateHelperSpread($D27))</f>
        <v>0</v>
      </c>
      <c r="H27" s="9">
        <f>_xll.qlRateHelperEarliestDate($D27)</f>
        <v>41800</v>
      </c>
      <c r="I27" s="8">
        <f>_xll.qlRateHelperLatestDate($D27)</f>
        <v>50931</v>
      </c>
      <c r="J27" s="3">
        <v>0.64436192071198584</v>
      </c>
    </row>
    <row r="28" spans="4:10" x14ac:dyDescent="0.2">
      <c r="D28" s="11" t="str">
        <v>obj_00374</v>
      </c>
      <c r="E28" s="11" t="str">
        <f>_xll.qlRateHelperQuoteName(D28)</f>
        <v>JPYSB6L30Y_Quote</v>
      </c>
      <c r="F28" s="10">
        <f>_xll.qlRateHelperRate($D28)</f>
        <v>1.7675E-2</v>
      </c>
      <c r="G28" s="10">
        <f>IF(ISERROR(_xll.qlSwapRateHelperSpread($D28)),IF(ISERROR(_xll.qlFuturesRateHelperConvexityAdjustment($D28)),"--",_xll.qlFuturesRateHelperConvexityAdjustment($D28)),_xll.qlSwapRateHelperSpread($D28))</f>
        <v>0</v>
      </c>
      <c r="H28" s="9">
        <f>_xll.qlRateHelperEarliestDate($D28)</f>
        <v>41800</v>
      </c>
      <c r="I28" s="8">
        <f>_xll.qlRateHelperLatestDate($D28)</f>
        <v>52758</v>
      </c>
      <c r="J28" s="3">
        <v>0.57313431039955809</v>
      </c>
    </row>
    <row r="29" spans="4:10" x14ac:dyDescent="0.2">
      <c r="D29" s="11" t="e">
        <v>#N/A</v>
      </c>
      <c r="E29" s="11" t="e">
        <f>_xll.qlRateHelperQuoteName(D29)</f>
        <v>#VALUE!</v>
      </c>
      <c r="F29" s="10" t="e">
        <f>_xll.qlRateHelperRate($D29)</f>
        <v>#VALUE!</v>
      </c>
      <c r="G29" s="10" t="str">
        <f>IF(ISERROR(_xll.qlSwapRateHelperSpread($D29)),IF(ISERROR(_xll.qlFuturesRateHelperConvexityAdjustment($D29)),"--",_xll.qlFuturesRateHelperConvexityAdjustment($D29)),_xll.qlSwapRateHelperSpread($D29))</f>
        <v>--</v>
      </c>
      <c r="H29" s="9" t="e">
        <f>_xll.qlRateHelperEarliestDate($D29)</f>
        <v>#VALUE!</v>
      </c>
      <c r="I29" s="8" t="e">
        <f>_xll.qlRateHelperLatestDate($D29)</f>
        <v>#VALUE!</v>
      </c>
      <c r="J29" s="3" t="e">
        <v>#N/A</v>
      </c>
    </row>
    <row r="30" spans="4:10" x14ac:dyDescent="0.2">
      <c r="D30" s="11" t="e">
        <v>#N/A</v>
      </c>
      <c r="E30" s="11" t="e">
        <f>_xll.qlRateHelperQuoteName(D30)</f>
        <v>#VALUE!</v>
      </c>
      <c r="F30" s="10" t="e">
        <f>_xll.qlRateHelperRate($D30)</f>
        <v>#VALUE!</v>
      </c>
      <c r="G30" s="10" t="str">
        <f>IF(ISERROR(_xll.qlSwapRateHelperSpread($D30)),IF(ISERROR(_xll.qlFuturesRateHelperConvexityAdjustment($D30)),"--",_xll.qlFuturesRateHelperConvexityAdjustment($D30)),_xll.qlSwapRateHelperSpread($D30))</f>
        <v>--</v>
      </c>
      <c r="H30" s="9" t="e">
        <f>_xll.qlRateHelperEarliestDate($D30)</f>
        <v>#VALUE!</v>
      </c>
      <c r="I30" s="8" t="e">
        <f>_xll.qlRateHelperLatestDate($D30)</f>
        <v>#VALUE!</v>
      </c>
      <c r="J30" s="3" t="e">
        <v>#N/A</v>
      </c>
    </row>
    <row r="31" spans="4:10" x14ac:dyDescent="0.2">
      <c r="D31" s="11" t="e">
        <v>#N/A</v>
      </c>
      <c r="E31" s="11" t="e">
        <f>_xll.qlRateHelperQuoteName(D31)</f>
        <v>#VALUE!</v>
      </c>
      <c r="F31" s="10" t="e">
        <f>_xll.qlRateHelperRate($D31)</f>
        <v>#VALUE!</v>
      </c>
      <c r="G31" s="10" t="str">
        <f>IF(ISERROR(_xll.qlSwapRateHelperSpread($D31)),IF(ISERROR(_xll.qlFuturesRateHelperConvexityAdjustment($D31)),"--",_xll.qlFuturesRateHelperConvexityAdjustment($D31)),_xll.qlSwapRateHelperSpread($D31))</f>
        <v>--</v>
      </c>
      <c r="H31" s="9" t="e">
        <f>_xll.qlRateHelperEarliestDate($D31)</f>
        <v>#VALUE!</v>
      </c>
      <c r="I31" s="8" t="e">
        <f>_xll.qlRateHelperLatestDate($D31)</f>
        <v>#VALUE!</v>
      </c>
      <c r="J31" s="3" t="e">
        <v>#N/A</v>
      </c>
    </row>
    <row r="32" spans="4:10" x14ac:dyDescent="0.2">
      <c r="D32" s="11" t="e">
        <v>#N/A</v>
      </c>
      <c r="E32" s="11" t="e">
        <f>_xll.qlRateHelperQuoteName(D32)</f>
        <v>#VALUE!</v>
      </c>
      <c r="F32" s="10" t="e">
        <f>_xll.qlRateHelperRate($D32)</f>
        <v>#VALUE!</v>
      </c>
      <c r="G32" s="10" t="str">
        <f>IF(ISERROR(_xll.qlSwapRateHelperSpread($D32)),IF(ISERROR(_xll.qlFuturesRateHelperConvexityAdjustment($D32)),"--",_xll.qlFuturesRateHelperConvexityAdjustment($D32)),_xll.qlSwapRateHelperSpread($D32))</f>
        <v>--</v>
      </c>
      <c r="H32" s="9" t="e">
        <f>_xll.qlRateHelperEarliestDate($D32)</f>
        <v>#VALUE!</v>
      </c>
      <c r="I32" s="8" t="e">
        <f>_xll.qlRateHelperLatestDate($D32)</f>
        <v>#VALUE!</v>
      </c>
      <c r="J32" s="3" t="e">
        <v>#N/A</v>
      </c>
    </row>
    <row r="33" spans="4:10" x14ac:dyDescent="0.2">
      <c r="D33" s="11" t="e">
        <v>#N/A</v>
      </c>
      <c r="E33" s="11" t="e">
        <f>_xll.qlRateHelperQuoteName(D33)</f>
        <v>#VALUE!</v>
      </c>
      <c r="F33" s="10" t="e">
        <f>_xll.qlRateHelperRate($D33)</f>
        <v>#VALUE!</v>
      </c>
      <c r="G33" s="10" t="str">
        <f>IF(ISERROR(_xll.qlSwapRateHelperSpread($D33)),IF(ISERROR(_xll.qlFuturesRateHelperConvexityAdjustment($D33)),"--",_xll.qlFuturesRateHelperConvexityAdjustment($D33)),_xll.qlSwapRateHelperSpread($D33))</f>
        <v>--</v>
      </c>
      <c r="H33" s="9" t="e">
        <f>_xll.qlRateHelperEarliestDate($D33)</f>
        <v>#VALUE!</v>
      </c>
      <c r="I33" s="8" t="e">
        <f>_xll.qlRateHelperLatestDate($D33)</f>
        <v>#VALUE!</v>
      </c>
      <c r="J33" s="3" t="e">
        <v>#N/A</v>
      </c>
    </row>
    <row r="34" spans="4:10" x14ac:dyDescent="0.2">
      <c r="D34" s="11" t="e">
        <v>#N/A</v>
      </c>
      <c r="E34" s="11" t="e">
        <f>_xll.qlRateHelperQuoteName(D34)</f>
        <v>#VALUE!</v>
      </c>
      <c r="F34" s="10" t="e">
        <f>_xll.qlRateHelperRate($D34)</f>
        <v>#VALUE!</v>
      </c>
      <c r="G34" s="10" t="str">
        <f>IF(ISERROR(_xll.qlSwapRateHelperSpread($D34)),IF(ISERROR(_xll.qlFuturesRateHelperConvexityAdjustment($D34)),"--",_xll.qlFuturesRateHelperConvexityAdjustment($D34)),_xll.qlSwapRateHelperSpread($D34))</f>
        <v>--</v>
      </c>
      <c r="H34" s="9" t="e">
        <f>_xll.qlRateHelperEarliestDate($D34)</f>
        <v>#VALUE!</v>
      </c>
      <c r="I34" s="8" t="e">
        <f>_xll.qlRateHelperLatestDate($D34)</f>
        <v>#VALUE!</v>
      </c>
      <c r="J34" s="3" t="e">
        <v>#N/A</v>
      </c>
    </row>
    <row r="35" spans="4:10" x14ac:dyDescent="0.2">
      <c r="D35" s="11" t="e">
        <v>#N/A</v>
      </c>
      <c r="E35" s="11" t="e">
        <f>_xll.qlRateHelperQuoteName(D35)</f>
        <v>#VALUE!</v>
      </c>
      <c r="F35" s="10" t="e">
        <f>_xll.qlRateHelperRate($D35)</f>
        <v>#VALUE!</v>
      </c>
      <c r="G35" s="10" t="str">
        <f>IF(ISERROR(_xll.qlSwapRateHelperSpread($D35)),IF(ISERROR(_xll.qlFuturesRateHelperConvexityAdjustment($D35)),"--",_xll.qlFuturesRateHelperConvexityAdjustment($D35)),_xll.qlSwapRateHelperSpread($D35))</f>
        <v>--</v>
      </c>
      <c r="H35" s="9" t="e">
        <f>_xll.qlRateHelperEarliestDate($D35)</f>
        <v>#VALUE!</v>
      </c>
      <c r="I35" s="8" t="e">
        <f>_xll.qlRateHelperLatestDate($D35)</f>
        <v>#VALUE!</v>
      </c>
      <c r="J35" s="3" t="e">
        <v>#N/A</v>
      </c>
    </row>
    <row r="36" spans="4:10" x14ac:dyDescent="0.2">
      <c r="D36" s="11" t="e">
        <v>#N/A</v>
      </c>
      <c r="E36" s="11" t="e">
        <f>_xll.qlRateHelperQuoteName(D36)</f>
        <v>#VALUE!</v>
      </c>
      <c r="F36" s="10" t="e">
        <f>_xll.qlRateHelperRate($D36)</f>
        <v>#VALUE!</v>
      </c>
      <c r="G36" s="10" t="str">
        <f>IF(ISERROR(_xll.qlSwapRateHelperSpread($D36)),IF(ISERROR(_xll.qlFuturesRateHelperConvexityAdjustment($D36)),"--",_xll.qlFuturesRateHelperConvexityAdjustment($D36)),_xll.qlSwapRateHelperSpread($D36))</f>
        <v>--</v>
      </c>
      <c r="H36" s="9" t="e">
        <f>_xll.qlRateHelperEarliestDate($D36)</f>
        <v>#VALUE!</v>
      </c>
      <c r="I36" s="8" t="e">
        <f>_xll.qlRateHelperLatestDate($D36)</f>
        <v>#VALUE!</v>
      </c>
      <c r="J36" s="3" t="e">
        <v>#N/A</v>
      </c>
    </row>
    <row r="37" spans="4:10" x14ac:dyDescent="0.2">
      <c r="D37" s="11" t="e">
        <v>#N/A</v>
      </c>
      <c r="E37" s="11" t="e">
        <f>_xll.qlRateHelperQuoteName(D37)</f>
        <v>#VALUE!</v>
      </c>
      <c r="F37" s="10" t="e">
        <f>_xll.qlRateHelperRate($D37)</f>
        <v>#VALUE!</v>
      </c>
      <c r="G37" s="10" t="str">
        <f>IF(ISERROR(_xll.qlSwapRateHelperSpread($D37)),IF(ISERROR(_xll.qlFuturesRateHelperConvexityAdjustment($D37)),"--",_xll.qlFuturesRateHelperConvexityAdjustment($D37)),_xll.qlSwapRateHelperSpread($D37))</f>
        <v>--</v>
      </c>
      <c r="H37" s="9" t="e">
        <f>_xll.qlRateHelperEarliestDate($D37)</f>
        <v>#VALUE!</v>
      </c>
      <c r="I37" s="8" t="e">
        <f>_xll.qlRateHelperLatestDate($D37)</f>
        <v>#VALUE!</v>
      </c>
      <c r="J37" s="3" t="e">
        <v>#N/A</v>
      </c>
    </row>
    <row r="38" spans="4:10" x14ac:dyDescent="0.2">
      <c r="D38" s="11" t="e">
        <v>#N/A</v>
      </c>
      <c r="E38" s="11" t="e">
        <f>_xll.qlRateHelperQuoteName(D38)</f>
        <v>#VALUE!</v>
      </c>
      <c r="F38" s="10" t="e">
        <f>_xll.qlRateHelperRate($D38)</f>
        <v>#VALUE!</v>
      </c>
      <c r="G38" s="10" t="str">
        <f>IF(ISERROR(_xll.qlSwapRateHelperSpread($D38)),IF(ISERROR(_xll.qlFuturesRateHelperConvexityAdjustment($D38)),"--",_xll.qlFuturesRateHelperConvexityAdjustment($D38)),_xll.qlSwapRateHelperSpread($D38))</f>
        <v>--</v>
      </c>
      <c r="H38" s="9" t="e">
        <f>_xll.qlRateHelperEarliestDate($D38)</f>
        <v>#VALUE!</v>
      </c>
      <c r="I38" s="8" t="e">
        <f>_xll.qlRateHelperLatestDate($D38)</f>
        <v>#VALUE!</v>
      </c>
      <c r="J38" s="3" t="e">
        <v>#N/A</v>
      </c>
    </row>
    <row r="39" spans="4:10" x14ac:dyDescent="0.2">
      <c r="D39" s="11" t="e">
        <v>#N/A</v>
      </c>
      <c r="E39" s="11" t="e">
        <f>_xll.qlRateHelperQuoteName(D39)</f>
        <v>#VALUE!</v>
      </c>
      <c r="F39" s="10" t="e">
        <f>_xll.qlRateHelperRate($D39)</f>
        <v>#VALUE!</v>
      </c>
      <c r="G39" s="10" t="str">
        <f>IF(ISERROR(_xll.qlSwapRateHelperSpread($D39)),IF(ISERROR(_xll.qlFuturesRateHelperConvexityAdjustment($D39)),"--",_xll.qlFuturesRateHelperConvexityAdjustment($D39)),_xll.qlSwapRateHelperSpread($D39))</f>
        <v>--</v>
      </c>
      <c r="H39" s="9" t="e">
        <f>_xll.qlRateHelperEarliestDate($D39)</f>
        <v>#VALUE!</v>
      </c>
      <c r="I39" s="8" t="e">
        <f>_xll.qlRateHelperLatestDate($D39)</f>
        <v>#VALUE!</v>
      </c>
      <c r="J39" s="3" t="e">
        <v>#N/A</v>
      </c>
    </row>
    <row r="40" spans="4:10" x14ac:dyDescent="0.2">
      <c r="D40" s="11" t="e">
        <v>#N/A</v>
      </c>
      <c r="E40" s="11" t="e">
        <f>_xll.qlRateHelperQuoteName(D40)</f>
        <v>#VALUE!</v>
      </c>
      <c r="F40" s="10" t="e">
        <f>_xll.qlRateHelperRate($D40)</f>
        <v>#VALUE!</v>
      </c>
      <c r="G40" s="10" t="str">
        <f>IF(ISERROR(_xll.qlSwapRateHelperSpread($D40)),IF(ISERROR(_xll.qlFuturesRateHelperConvexityAdjustment($D40)),"--",_xll.qlFuturesRateHelperConvexityAdjustment($D40)),_xll.qlSwapRateHelperSpread($D40))</f>
        <v>--</v>
      </c>
      <c r="H40" s="9" t="e">
        <f>_xll.qlRateHelperEarliestDate($D40)</f>
        <v>#VALUE!</v>
      </c>
      <c r="I40" s="8" t="e">
        <f>_xll.qlRateHelperLatestDate($D40)</f>
        <v>#VALUE!</v>
      </c>
      <c r="J40" s="3" t="e">
        <v>#N/A</v>
      </c>
    </row>
    <row r="41" spans="4:10" x14ac:dyDescent="0.2">
      <c r="D41" s="11" t="e">
        <v>#N/A</v>
      </c>
      <c r="E41" s="11" t="e">
        <f>_xll.qlRateHelperQuoteName(D41)</f>
        <v>#VALUE!</v>
      </c>
      <c r="F41" s="10" t="e">
        <f>_xll.qlRateHelperRate($D41)</f>
        <v>#VALUE!</v>
      </c>
      <c r="G41" s="10" t="str">
        <f>IF(ISERROR(_xll.qlSwapRateHelperSpread($D41)),IF(ISERROR(_xll.qlFuturesRateHelperConvexityAdjustment($D41)),"--",_xll.qlFuturesRateHelperConvexityAdjustment($D41)),_xll.qlSwapRateHelperSpread($D41))</f>
        <v>--</v>
      </c>
      <c r="H41" s="9" t="e">
        <f>_xll.qlRateHelperEarliestDate($D41)</f>
        <v>#VALUE!</v>
      </c>
      <c r="I41" s="8" t="e">
        <f>_xll.qlRateHelperLatestDate($D41)</f>
        <v>#VALUE!</v>
      </c>
      <c r="J41" s="3" t="e">
        <v>#N/A</v>
      </c>
    </row>
    <row r="42" spans="4:10" x14ac:dyDescent="0.2">
      <c r="D42" s="11" t="e">
        <v>#N/A</v>
      </c>
      <c r="E42" s="11" t="e">
        <f>_xll.qlRateHelperQuoteName(D42)</f>
        <v>#VALUE!</v>
      </c>
      <c r="F42" s="10" t="e">
        <f>_xll.qlRateHelperRate($D42)</f>
        <v>#VALUE!</v>
      </c>
      <c r="G42" s="10" t="str">
        <f>IF(ISERROR(_xll.qlSwapRateHelperSpread($D42)),IF(ISERROR(_xll.qlFuturesRateHelperConvexityAdjustment($D42)),"--",_xll.qlFuturesRateHelperConvexityAdjustment($D42)),_xll.qlSwapRateHelperSpread($D42))</f>
        <v>--</v>
      </c>
      <c r="H42" s="9" t="e">
        <f>_xll.qlRateHelperEarliestDate($D42)</f>
        <v>#VALUE!</v>
      </c>
      <c r="I42" s="8" t="e">
        <f>_xll.qlRateHelperLatestDate($D42)</f>
        <v>#VALUE!</v>
      </c>
      <c r="J42" s="3" t="e">
        <v>#N/A</v>
      </c>
    </row>
    <row r="43" spans="4:10" x14ac:dyDescent="0.2">
      <c r="D43" s="11" t="e">
        <v>#N/A</v>
      </c>
      <c r="E43" s="11" t="e">
        <f>_xll.qlRateHelperQuoteName(D43)</f>
        <v>#VALUE!</v>
      </c>
      <c r="F43" s="10" t="e">
        <f>_xll.qlRateHelperRate($D43)</f>
        <v>#VALUE!</v>
      </c>
      <c r="G43" s="10" t="str">
        <f>IF(ISERROR(_xll.qlSwapRateHelperSpread($D43)),IF(ISERROR(_xll.qlFuturesRateHelperConvexityAdjustment($D43)),"--",_xll.qlFuturesRateHelperConvexityAdjustment($D43)),_xll.qlSwapRateHelperSpread($D43))</f>
        <v>--</v>
      </c>
      <c r="H43" s="9" t="e">
        <f>_xll.qlRateHelperEarliestDate($D43)</f>
        <v>#VALUE!</v>
      </c>
      <c r="I43" s="8" t="e">
        <f>_xll.qlRateHelperLatestDate($D43)</f>
        <v>#VALUE!</v>
      </c>
      <c r="J43" s="3" t="e">
        <v>#N/A</v>
      </c>
    </row>
    <row r="44" spans="4:10" x14ac:dyDescent="0.2">
      <c r="D44" s="11" t="e">
        <v>#N/A</v>
      </c>
      <c r="E44" s="11" t="e">
        <f>_xll.qlRateHelperQuoteName(D44)</f>
        <v>#VALUE!</v>
      </c>
      <c r="F44" s="10" t="e">
        <f>_xll.qlRateHelperRate($D44)</f>
        <v>#VALUE!</v>
      </c>
      <c r="G44" s="10" t="str">
        <f>IF(ISERROR(_xll.qlSwapRateHelperSpread($D44)),IF(ISERROR(_xll.qlFuturesRateHelperConvexityAdjustment($D44)),"--",_xll.qlFuturesRateHelperConvexityAdjustment($D44)),_xll.qlSwapRateHelperSpread($D44))</f>
        <v>--</v>
      </c>
      <c r="H44" s="9" t="e">
        <f>_xll.qlRateHelperEarliestDate($D44)</f>
        <v>#VALUE!</v>
      </c>
      <c r="I44" s="8" t="e">
        <f>_xll.qlRateHelperLatestDate($D44)</f>
        <v>#VALUE!</v>
      </c>
      <c r="J44" s="3" t="e">
        <v>#N/A</v>
      </c>
    </row>
    <row r="45" spans="4:10" x14ac:dyDescent="0.2">
      <c r="D45" s="11" t="e">
        <v>#N/A</v>
      </c>
      <c r="E45" s="11" t="e">
        <f>_xll.qlRateHelperQuoteName(D45)</f>
        <v>#VALUE!</v>
      </c>
      <c r="F45" s="10" t="e">
        <f>_xll.qlRateHelperRate($D45)</f>
        <v>#VALUE!</v>
      </c>
      <c r="G45" s="10" t="str">
        <f>IF(ISERROR(_xll.qlSwapRateHelperSpread($D45)),IF(ISERROR(_xll.qlFuturesRateHelperConvexityAdjustment($D45)),"--",_xll.qlFuturesRateHelperConvexityAdjustment($D45)),_xll.qlSwapRateHelperSpread($D45))</f>
        <v>--</v>
      </c>
      <c r="H45" s="9" t="e">
        <f>_xll.qlRateHelperEarliestDate($D45)</f>
        <v>#VALUE!</v>
      </c>
      <c r="I45" s="8" t="e">
        <f>_xll.qlRateHelperLatestDate($D45)</f>
        <v>#VALUE!</v>
      </c>
      <c r="J45" s="3" t="e">
        <v>#N/A</v>
      </c>
    </row>
    <row r="46" spans="4:10" x14ac:dyDescent="0.2">
      <c r="D46" s="11" t="e">
        <v>#N/A</v>
      </c>
      <c r="E46" s="11" t="e">
        <f>_xll.qlRateHelperQuoteName(D46)</f>
        <v>#VALUE!</v>
      </c>
      <c r="F46" s="10" t="e">
        <f>_xll.qlRateHelperRate($D46)</f>
        <v>#VALUE!</v>
      </c>
      <c r="G46" s="10" t="str">
        <f>IF(ISERROR(_xll.qlSwapRateHelperSpread($D46)),IF(ISERROR(_xll.qlFuturesRateHelperConvexityAdjustment($D46)),"--",_xll.qlFuturesRateHelperConvexityAdjustment($D46)),_xll.qlSwapRateHelperSpread($D46))</f>
        <v>--</v>
      </c>
      <c r="H46" s="9" t="e">
        <f>_xll.qlRateHelperEarliestDate($D46)</f>
        <v>#VALUE!</v>
      </c>
      <c r="I46" s="8" t="e">
        <f>_xll.qlRateHelperLatestDate($D46)</f>
        <v>#VALUE!</v>
      </c>
      <c r="J46" s="3" t="e">
        <v>#N/A</v>
      </c>
    </row>
    <row r="47" spans="4:10" x14ac:dyDescent="0.2">
      <c r="D47" s="11" t="e">
        <v>#N/A</v>
      </c>
      <c r="E47" s="11" t="e">
        <f>_xll.qlRateHelperQuoteName(D47)</f>
        <v>#VALUE!</v>
      </c>
      <c r="F47" s="10" t="e">
        <f>_xll.qlRateHelperRate($D47)</f>
        <v>#VALUE!</v>
      </c>
      <c r="G47" s="10" t="str">
        <f>IF(ISERROR(_xll.qlSwapRateHelperSpread($D47)),IF(ISERROR(_xll.qlFuturesRateHelperConvexityAdjustment($D47)),"--",_xll.qlFuturesRateHelperConvexityAdjustment($D47)),_xll.qlSwapRateHelperSpread($D47))</f>
        <v>--</v>
      </c>
      <c r="H47" s="9" t="e">
        <f>_xll.qlRateHelperEarliestDate($D47)</f>
        <v>#VALUE!</v>
      </c>
      <c r="I47" s="8" t="e">
        <f>_xll.qlRateHelperLatestDate($D47)</f>
        <v>#VALUE!</v>
      </c>
      <c r="J47" s="3" t="e">
        <v>#N/A</v>
      </c>
    </row>
    <row r="48" spans="4:10" x14ac:dyDescent="0.2">
      <c r="D48" s="11" t="e">
        <v>#N/A</v>
      </c>
      <c r="E48" s="11" t="e">
        <f>_xll.qlRateHelperQuoteName(D48)</f>
        <v>#VALUE!</v>
      </c>
      <c r="F48" s="10" t="e">
        <f>_xll.qlRateHelperRate($D48)</f>
        <v>#VALUE!</v>
      </c>
      <c r="G48" s="10" t="str">
        <f>IF(ISERROR(_xll.qlSwapRateHelperSpread($D48)),IF(ISERROR(_xll.qlFuturesRateHelperConvexityAdjustment($D48)),"--",_xll.qlFuturesRateHelperConvexityAdjustment($D48)),_xll.qlSwapRateHelperSpread($D48))</f>
        <v>--</v>
      </c>
      <c r="H48" s="9" t="e">
        <f>_xll.qlRateHelperEarliestDate($D48)</f>
        <v>#VALUE!</v>
      </c>
      <c r="I48" s="8" t="e">
        <f>_xll.qlRateHelperLatestDate($D48)</f>
        <v>#VALUE!</v>
      </c>
      <c r="J48" s="3" t="e">
        <v>#N/A</v>
      </c>
    </row>
    <row r="49" spans="4:10" x14ac:dyDescent="0.2">
      <c r="D49" s="11" t="e">
        <v>#N/A</v>
      </c>
      <c r="E49" s="11" t="e">
        <f>_xll.qlRateHelperQuoteName(D49)</f>
        <v>#VALUE!</v>
      </c>
      <c r="F49" s="10" t="e">
        <f>_xll.qlRateHelperRate($D49)</f>
        <v>#VALUE!</v>
      </c>
      <c r="G49" s="10" t="str">
        <f>IF(ISERROR(_xll.qlSwapRateHelperSpread($D49)),IF(ISERROR(_xll.qlFuturesRateHelperConvexityAdjustment($D49)),"--",_xll.qlFuturesRateHelperConvexityAdjustment($D49)),_xll.qlSwapRateHelperSpread($D49))</f>
        <v>--</v>
      </c>
      <c r="H49" s="9" t="e">
        <f>_xll.qlRateHelperEarliestDate($D49)</f>
        <v>#VALUE!</v>
      </c>
      <c r="I49" s="8" t="e">
        <f>_xll.qlRateHelperLatestDate($D49)</f>
        <v>#VALUE!</v>
      </c>
      <c r="J49" s="3" t="e">
        <v>#N/A</v>
      </c>
    </row>
    <row r="50" spans="4:10" x14ac:dyDescent="0.2">
      <c r="D50" s="11" t="e">
        <v>#N/A</v>
      </c>
      <c r="E50" s="11" t="e">
        <f>_xll.qlRateHelperQuoteName(D50)</f>
        <v>#VALUE!</v>
      </c>
      <c r="F50" s="10" t="e">
        <f>_xll.qlRateHelperRate($D50)</f>
        <v>#VALUE!</v>
      </c>
      <c r="G50" s="10" t="str">
        <f>IF(ISERROR(_xll.qlSwapRateHelperSpread($D50)),IF(ISERROR(_xll.qlFuturesRateHelperConvexityAdjustment($D50)),"--",_xll.qlFuturesRateHelperConvexityAdjustment($D50)),_xll.qlSwapRateHelperSpread($D50))</f>
        <v>--</v>
      </c>
      <c r="H50" s="9" t="e">
        <f>_xll.qlRateHelperEarliestDate($D50)</f>
        <v>#VALUE!</v>
      </c>
      <c r="I50" s="8" t="e">
        <f>_xll.qlRateHelperLatestDate($D50)</f>
        <v>#VALUE!</v>
      </c>
      <c r="J50" s="3" t="e">
        <v>#N/A</v>
      </c>
    </row>
    <row r="51" spans="4:10" x14ac:dyDescent="0.2">
      <c r="D51" s="11" t="e">
        <v>#N/A</v>
      </c>
      <c r="E51" s="11" t="e">
        <f>_xll.qlRateHelperQuoteName(D51)</f>
        <v>#VALUE!</v>
      </c>
      <c r="F51" s="10" t="e">
        <f>_xll.qlRateHelperRate($D51)</f>
        <v>#VALUE!</v>
      </c>
      <c r="G51" s="10" t="str">
        <f>IF(ISERROR(_xll.qlSwapRateHelperSpread($D51)),IF(ISERROR(_xll.qlFuturesRateHelperConvexityAdjustment($D51)),"--",_xll.qlFuturesRateHelperConvexityAdjustment($D51)),_xll.qlSwapRateHelperSpread($D51))</f>
        <v>--</v>
      </c>
      <c r="H51" s="9" t="e">
        <f>_xll.qlRateHelperEarliestDate($D51)</f>
        <v>#VALUE!</v>
      </c>
      <c r="I51" s="8" t="e">
        <f>_xll.qlRateHelperLatestDate($D51)</f>
        <v>#VALUE!</v>
      </c>
      <c r="J51" s="3" t="e">
        <v>#N/A</v>
      </c>
    </row>
    <row r="52" spans="4:10" x14ac:dyDescent="0.2">
      <c r="D52" s="11" t="e">
        <v>#N/A</v>
      </c>
      <c r="E52" s="11" t="e">
        <f>_xll.qlRateHelperQuoteName(D52)</f>
        <v>#VALUE!</v>
      </c>
      <c r="F52" s="10" t="e">
        <f>_xll.qlRateHelperRate($D52)</f>
        <v>#VALUE!</v>
      </c>
      <c r="G52" s="10" t="str">
        <f>IF(ISERROR(_xll.qlSwapRateHelperSpread($D52)),IF(ISERROR(_xll.qlFuturesRateHelperConvexityAdjustment($D52)),"--",_xll.qlFuturesRateHelperConvexityAdjustment($D52)),_xll.qlSwapRateHelperSpread($D52))</f>
        <v>--</v>
      </c>
      <c r="H52" s="9" t="e">
        <f>_xll.qlRateHelperEarliestDate($D52)</f>
        <v>#VALUE!</v>
      </c>
      <c r="I52" s="8" t="e">
        <f>_xll.qlRateHelperLatestDate($D52)</f>
        <v>#VALUE!</v>
      </c>
      <c r="J52" s="3" t="e">
        <v>#N/A</v>
      </c>
    </row>
    <row r="53" spans="4:10" x14ac:dyDescent="0.2">
      <c r="D53" s="11" t="e">
        <v>#N/A</v>
      </c>
      <c r="E53" s="11" t="e">
        <f>_xll.qlRateHelperQuoteName(D53)</f>
        <v>#VALUE!</v>
      </c>
      <c r="F53" s="10" t="e">
        <f>_xll.qlRateHelperRate($D53)</f>
        <v>#VALUE!</v>
      </c>
      <c r="G53" s="10" t="str">
        <f>IF(ISERROR(_xll.qlSwapRateHelperSpread($D53)),IF(ISERROR(_xll.qlFuturesRateHelperConvexityAdjustment($D53)),"--",_xll.qlFuturesRateHelperConvexityAdjustment($D53)),_xll.qlSwapRateHelperSpread($D53))</f>
        <v>--</v>
      </c>
      <c r="H53" s="9" t="e">
        <f>_xll.qlRateHelperEarliestDate($D53)</f>
        <v>#VALUE!</v>
      </c>
      <c r="I53" s="8" t="e">
        <f>_xll.qlRateHelperLatestDate($D53)</f>
        <v>#VALUE!</v>
      </c>
      <c r="J53" s="3" t="e">
        <v>#N/A</v>
      </c>
    </row>
    <row r="54" spans="4:10" x14ac:dyDescent="0.2">
      <c r="D54" s="11" t="e">
        <v>#N/A</v>
      </c>
      <c r="E54" s="11" t="e">
        <f>_xll.qlRateHelperQuoteName(D54)</f>
        <v>#VALUE!</v>
      </c>
      <c r="F54" s="10" t="e">
        <f>_xll.qlRateHelperRate($D54)</f>
        <v>#VALUE!</v>
      </c>
      <c r="G54" s="10" t="str">
        <f>IF(ISERROR(_xll.qlSwapRateHelperSpread($D54)),IF(ISERROR(_xll.qlFuturesRateHelperConvexityAdjustment($D54)),"--",_xll.qlFuturesRateHelperConvexityAdjustment($D54)),_xll.qlSwapRateHelperSpread($D54))</f>
        <v>--</v>
      </c>
      <c r="H54" s="9" t="e">
        <f>_xll.qlRateHelperEarliestDate($D54)</f>
        <v>#VALUE!</v>
      </c>
      <c r="I54" s="8" t="e">
        <f>_xll.qlRateHelperLatestDate($D54)</f>
        <v>#VALUE!</v>
      </c>
      <c r="J54" s="3" t="e">
        <v>#N/A</v>
      </c>
    </row>
    <row r="55" spans="4:10" x14ac:dyDescent="0.2">
      <c r="D55" s="11" t="e">
        <v>#N/A</v>
      </c>
      <c r="E55" s="11" t="e">
        <f>_xll.qlRateHelperQuoteName(D55)</f>
        <v>#VALUE!</v>
      </c>
      <c r="F55" s="10" t="e">
        <f>_xll.qlRateHelperRate($D55)</f>
        <v>#VALUE!</v>
      </c>
      <c r="G55" s="10" t="str">
        <f>IF(ISERROR(_xll.qlSwapRateHelperSpread($D55)),IF(ISERROR(_xll.qlFuturesRateHelperConvexityAdjustment($D55)),"--",_xll.qlFuturesRateHelperConvexityAdjustment($D55)),_xll.qlSwapRateHelperSpread($D55))</f>
        <v>--</v>
      </c>
      <c r="H55" s="9" t="e">
        <f>_xll.qlRateHelperEarliestDate($D55)</f>
        <v>#VALUE!</v>
      </c>
      <c r="I55" s="8" t="e">
        <f>_xll.qlRateHelperLatestDate($D55)</f>
        <v>#VALUE!</v>
      </c>
      <c r="J55" s="3" t="e">
        <v>#N/A</v>
      </c>
    </row>
    <row r="56" spans="4:10" x14ac:dyDescent="0.2">
      <c r="D56" s="11" t="e">
        <v>#N/A</v>
      </c>
      <c r="E56" s="11" t="e">
        <f>_xll.qlRateHelperQuoteName(D56)</f>
        <v>#VALUE!</v>
      </c>
      <c r="F56" s="10" t="e">
        <f>_xll.qlRateHelperRate($D56)</f>
        <v>#VALUE!</v>
      </c>
      <c r="G56" s="10" t="str">
        <f>IF(ISERROR(_xll.qlSwapRateHelperSpread($D56)),IF(ISERROR(_xll.qlFuturesRateHelperConvexityAdjustment($D56)),"--",_xll.qlFuturesRateHelperConvexityAdjustment($D56)),_xll.qlSwapRateHelperSpread($D56))</f>
        <v>--</v>
      </c>
      <c r="H56" s="9" t="e">
        <f>_xll.qlRateHelperEarliestDate($D56)</f>
        <v>#VALUE!</v>
      </c>
      <c r="I56" s="8" t="e">
        <f>_xll.qlRateHelperLatestDate($D56)</f>
        <v>#VALUE!</v>
      </c>
      <c r="J56" s="3" t="e">
        <v>#N/A</v>
      </c>
    </row>
    <row r="57" spans="4:10" x14ac:dyDescent="0.2">
      <c r="D57" s="11" t="e">
        <v>#N/A</v>
      </c>
      <c r="E57" s="11" t="e">
        <f>_xll.qlRateHelperQuoteName(D57)</f>
        <v>#VALUE!</v>
      </c>
      <c r="F57" s="10" t="e">
        <f>_xll.qlRateHelperRate($D57)</f>
        <v>#VALUE!</v>
      </c>
      <c r="G57" s="10" t="str">
        <f>IF(ISERROR(_xll.qlSwapRateHelperSpread($D57)),IF(ISERROR(_xll.qlFuturesRateHelperConvexityAdjustment($D57)),"--",_xll.qlFuturesRateHelperConvexityAdjustment($D57)),_xll.qlSwapRateHelperSpread($D57))</f>
        <v>--</v>
      </c>
      <c r="H57" s="9" t="e">
        <f>_xll.qlRateHelperEarliestDate($D57)</f>
        <v>#VALUE!</v>
      </c>
      <c r="I57" s="8" t="e">
        <f>_xll.qlRateHelperLatestDate($D57)</f>
        <v>#VALUE!</v>
      </c>
      <c r="J57" s="3" t="e">
        <v>#N/A</v>
      </c>
    </row>
    <row r="58" spans="4:10" x14ac:dyDescent="0.2">
      <c r="D58" s="11" t="e">
        <v>#N/A</v>
      </c>
      <c r="E58" s="11" t="e">
        <f>_xll.qlRateHelperQuoteName(D58)</f>
        <v>#VALUE!</v>
      </c>
      <c r="F58" s="10" t="e">
        <f>_xll.qlRateHelperRate($D58)</f>
        <v>#VALUE!</v>
      </c>
      <c r="G58" s="10" t="str">
        <f>IF(ISERROR(_xll.qlSwapRateHelperSpread($D58)),IF(ISERROR(_xll.qlFuturesRateHelperConvexityAdjustment($D58)),"--",_xll.qlFuturesRateHelperConvexityAdjustment($D58)),_xll.qlSwapRateHelperSpread($D58))</f>
        <v>--</v>
      </c>
      <c r="H58" s="9" t="e">
        <f>_xll.qlRateHelperEarliestDate($D58)</f>
        <v>#VALUE!</v>
      </c>
      <c r="I58" s="8" t="e">
        <f>_xll.qlRateHelperLatestDate($D58)</f>
        <v>#VALUE!</v>
      </c>
      <c r="J58" s="3" t="e">
        <v>#N/A</v>
      </c>
    </row>
    <row r="59" spans="4:10" x14ac:dyDescent="0.2">
      <c r="D59" s="11" t="e">
        <v>#N/A</v>
      </c>
      <c r="E59" s="11" t="e">
        <f>_xll.qlRateHelperQuoteName(D59)</f>
        <v>#VALUE!</v>
      </c>
      <c r="F59" s="10" t="e">
        <f>_xll.qlRateHelperRate($D59)</f>
        <v>#VALUE!</v>
      </c>
      <c r="G59" s="10" t="str">
        <f>IF(ISERROR(_xll.qlSwapRateHelperSpread($D59)),IF(ISERROR(_xll.qlFuturesRateHelperConvexityAdjustment($D59)),"--",_xll.qlFuturesRateHelperConvexityAdjustment($D59)),_xll.qlSwapRateHelperSpread($D59))</f>
        <v>--</v>
      </c>
      <c r="H59" s="9" t="e">
        <f>_xll.qlRateHelperEarliestDate($D59)</f>
        <v>#VALUE!</v>
      </c>
      <c r="I59" s="8" t="e">
        <f>_xll.qlRateHelperLatestDate($D59)</f>
        <v>#VALUE!</v>
      </c>
      <c r="J59" s="3" t="e">
        <v>#N/A</v>
      </c>
    </row>
    <row r="60" spans="4:10" x14ac:dyDescent="0.2">
      <c r="D60" s="11" t="e">
        <v>#N/A</v>
      </c>
      <c r="E60" s="11" t="e">
        <f>_xll.qlRateHelperQuoteName(D60)</f>
        <v>#VALUE!</v>
      </c>
      <c r="F60" s="10" t="e">
        <f>_xll.qlRateHelperRate($D60)</f>
        <v>#VALUE!</v>
      </c>
      <c r="G60" s="10" t="str">
        <f>IF(ISERROR(_xll.qlSwapRateHelperSpread($D60)),IF(ISERROR(_xll.qlFuturesRateHelperConvexityAdjustment($D60)),"--",_xll.qlFuturesRateHelperConvexityAdjustment($D60)),_xll.qlSwapRateHelperSpread($D60))</f>
        <v>--</v>
      </c>
      <c r="H60" s="9" t="e">
        <f>_xll.qlRateHelperEarliestDate($D60)</f>
        <v>#VALUE!</v>
      </c>
      <c r="I60" s="8" t="e">
        <f>_xll.qlRateHelperLatestDate($D60)</f>
        <v>#VALUE!</v>
      </c>
      <c r="J60" s="3" t="e">
        <v>#N/A</v>
      </c>
    </row>
    <row r="61" spans="4:10" x14ac:dyDescent="0.2">
      <c r="D61" s="11" t="e">
        <v>#N/A</v>
      </c>
      <c r="E61" s="11" t="e">
        <f>_xll.qlRateHelperQuoteName(D61)</f>
        <v>#VALUE!</v>
      </c>
      <c r="F61" s="10" t="e">
        <f>_xll.qlRateHelperRate($D61)</f>
        <v>#VALUE!</v>
      </c>
      <c r="G61" s="10" t="str">
        <f>IF(ISERROR(_xll.qlSwapRateHelperSpread($D61)),IF(ISERROR(_xll.qlFuturesRateHelperConvexityAdjustment($D61)),"--",_xll.qlFuturesRateHelperConvexityAdjustment($D61)),_xll.qlSwapRateHelperSpread($D61))</f>
        <v>--</v>
      </c>
      <c r="H61" s="9" t="e">
        <f>_xll.qlRateHelperEarliestDate($D61)</f>
        <v>#VALUE!</v>
      </c>
      <c r="I61" s="8" t="e">
        <f>_xll.qlRateHelperLatestDate($D61)</f>
        <v>#VALUE!</v>
      </c>
      <c r="J61" s="3" t="e">
        <v>#N/A</v>
      </c>
    </row>
    <row r="62" spans="4:10" x14ac:dyDescent="0.2">
      <c r="D62" s="11" t="e">
        <v>#N/A</v>
      </c>
      <c r="E62" s="11" t="e">
        <f>_xll.qlRateHelperQuoteName(D62)</f>
        <v>#VALUE!</v>
      </c>
      <c r="F62" s="10" t="e">
        <f>_xll.qlRateHelperRate($D62)</f>
        <v>#VALUE!</v>
      </c>
      <c r="G62" s="10" t="str">
        <f>IF(ISERROR(_xll.qlSwapRateHelperSpread($D62)),IF(ISERROR(_xll.qlFuturesRateHelperConvexityAdjustment($D62)),"--",_xll.qlFuturesRateHelperConvexityAdjustment($D62)),_xll.qlSwapRateHelperSpread($D62))</f>
        <v>--</v>
      </c>
      <c r="H62" s="9" t="e">
        <f>_xll.qlRateHelperEarliestDate($D62)</f>
        <v>#VALUE!</v>
      </c>
      <c r="I62" s="8" t="e">
        <f>_xll.qlRateHelperLatestDate($D62)</f>
        <v>#VALUE!</v>
      </c>
      <c r="J62" s="3" t="e">
        <v>#N/A</v>
      </c>
    </row>
    <row r="63" spans="4:10" x14ac:dyDescent="0.2">
      <c r="D63" s="11" t="e">
        <v>#N/A</v>
      </c>
      <c r="E63" s="11" t="e">
        <f>_xll.qlRateHelperQuoteName(D63)</f>
        <v>#VALUE!</v>
      </c>
      <c r="F63" s="10" t="e">
        <f>_xll.qlRateHelperRate($D63)</f>
        <v>#VALUE!</v>
      </c>
      <c r="G63" s="10" t="str">
        <f>IF(ISERROR(_xll.qlSwapRateHelperSpread($D63)),IF(ISERROR(_xll.qlFuturesRateHelperConvexityAdjustment($D63)),"--",_xll.qlFuturesRateHelperConvexityAdjustment($D63)),_xll.qlSwapRateHelperSpread($D63))</f>
        <v>--</v>
      </c>
      <c r="H63" s="9" t="e">
        <f>_xll.qlRateHelperEarliestDate($D63)</f>
        <v>#VALUE!</v>
      </c>
      <c r="I63" s="8" t="e">
        <f>_xll.qlRateHelperLatestDate($D63)</f>
        <v>#VALUE!</v>
      </c>
      <c r="J63" s="3" t="e">
        <v>#N/A</v>
      </c>
    </row>
    <row r="64" spans="4:10" x14ac:dyDescent="0.2">
      <c r="D64" s="11" t="e">
        <v>#N/A</v>
      </c>
      <c r="E64" s="11" t="e">
        <f>_xll.qlRateHelperQuoteName(D64)</f>
        <v>#VALUE!</v>
      </c>
      <c r="F64" s="10" t="e">
        <f>_xll.qlRateHelperRate($D64)</f>
        <v>#VALUE!</v>
      </c>
      <c r="G64" s="10" t="str">
        <f>IF(ISERROR(_xll.qlSwapRateHelperSpread($D64)),IF(ISERROR(_xll.qlFuturesRateHelperConvexityAdjustment($D64)),"--",_xll.qlFuturesRateHelperConvexityAdjustment($D64)),_xll.qlSwapRateHelperSpread($D64))</f>
        <v>--</v>
      </c>
      <c r="H64" s="9" t="e">
        <f>_xll.qlRateHelperEarliestDate($D64)</f>
        <v>#VALUE!</v>
      </c>
      <c r="I64" s="8" t="e">
        <f>_xll.qlRateHelperLatestDate($D64)</f>
        <v>#VALUE!</v>
      </c>
      <c r="J64" s="3" t="e">
        <v>#N/A</v>
      </c>
    </row>
    <row r="65" spans="4:10" x14ac:dyDescent="0.2">
      <c r="D65" s="11" t="e">
        <v>#N/A</v>
      </c>
      <c r="E65" s="11" t="e">
        <f>_xll.qlRateHelperQuoteName(D65)</f>
        <v>#VALUE!</v>
      </c>
      <c r="F65" s="10" t="e">
        <f>_xll.qlRateHelperRate($D65)</f>
        <v>#VALUE!</v>
      </c>
      <c r="G65" s="10" t="str">
        <f>IF(ISERROR(_xll.qlSwapRateHelperSpread($D65)),IF(ISERROR(_xll.qlFuturesRateHelperConvexityAdjustment($D65)),"--",_xll.qlFuturesRateHelperConvexityAdjustment($D65)),_xll.qlSwapRateHelperSpread($D65))</f>
        <v>--</v>
      </c>
      <c r="H65" s="9" t="e">
        <f>_xll.qlRateHelperEarliestDate($D65)</f>
        <v>#VALUE!</v>
      </c>
      <c r="I65" s="8" t="e">
        <f>_xll.qlRateHelperLatestDate($D65)</f>
        <v>#VALUE!</v>
      </c>
      <c r="J65" s="3" t="e">
        <v>#N/A</v>
      </c>
    </row>
    <row r="66" spans="4:10" x14ac:dyDescent="0.2">
      <c r="D66" s="11" t="e">
        <v>#N/A</v>
      </c>
      <c r="E66" s="11" t="e">
        <f>_xll.qlRateHelperQuoteName(D66)</f>
        <v>#VALUE!</v>
      </c>
      <c r="F66" s="10" t="e">
        <f>_xll.qlRateHelperRate($D66)</f>
        <v>#VALUE!</v>
      </c>
      <c r="G66" s="10" t="str">
        <f>IF(ISERROR(_xll.qlSwapRateHelperSpread($D66)),IF(ISERROR(_xll.qlFuturesRateHelperConvexityAdjustment($D66)),"--",_xll.qlFuturesRateHelperConvexityAdjustment($D66)),_xll.qlSwapRateHelperSpread($D66))</f>
        <v>--</v>
      </c>
      <c r="H66" s="9" t="e">
        <f>_xll.qlRateHelperEarliestDate($D66)</f>
        <v>#VALUE!</v>
      </c>
      <c r="I66" s="8" t="e">
        <f>_xll.qlRateHelperLatestDate($D66)</f>
        <v>#VALUE!</v>
      </c>
      <c r="J66" s="3" t="e">
        <v>#N/A</v>
      </c>
    </row>
    <row r="67" spans="4:10" x14ac:dyDescent="0.2">
      <c r="D67" s="11" t="e">
        <v>#N/A</v>
      </c>
      <c r="E67" s="11" t="e">
        <f>_xll.qlRateHelperQuoteName(D67)</f>
        <v>#VALUE!</v>
      </c>
      <c r="F67" s="10" t="e">
        <f>_xll.qlRateHelperRate($D67)</f>
        <v>#VALUE!</v>
      </c>
      <c r="G67" s="10" t="str">
        <f>IF(ISERROR(_xll.qlSwapRateHelperSpread($D67)),IF(ISERROR(_xll.qlFuturesRateHelperConvexityAdjustment($D67)),"--",_xll.qlFuturesRateHelperConvexityAdjustment($D67)),_xll.qlSwapRateHelperSpread($D67))</f>
        <v>--</v>
      </c>
      <c r="H67" s="9" t="e">
        <f>_xll.qlRateHelperEarliestDate($D67)</f>
        <v>#VALUE!</v>
      </c>
      <c r="I67" s="8" t="e">
        <f>_xll.qlRateHelperLatestDate($D67)</f>
        <v>#VALUE!</v>
      </c>
      <c r="J67" s="3" t="e">
        <v>#N/A</v>
      </c>
    </row>
    <row r="68" spans="4:10" x14ac:dyDescent="0.2">
      <c r="D68" s="11" t="e">
        <v>#N/A</v>
      </c>
      <c r="E68" s="11" t="e">
        <f>_xll.qlRateHelperQuoteName(D68)</f>
        <v>#VALUE!</v>
      </c>
      <c r="F68" s="10" t="e">
        <f>_xll.qlRateHelperRate($D68)</f>
        <v>#VALUE!</v>
      </c>
      <c r="G68" s="10" t="str">
        <f>IF(ISERROR(_xll.qlSwapRateHelperSpread($D68)),IF(ISERROR(_xll.qlFuturesRateHelperConvexityAdjustment($D68)),"--",_xll.qlFuturesRateHelperConvexityAdjustment($D68)),_xll.qlSwapRateHelperSpread($D68))</f>
        <v>--</v>
      </c>
      <c r="H68" s="9" t="e">
        <f>_xll.qlRateHelperEarliestDate($D68)</f>
        <v>#VALUE!</v>
      </c>
      <c r="I68" s="8" t="e">
        <f>_xll.qlRateHelperLatestDate($D68)</f>
        <v>#VALUE!</v>
      </c>
      <c r="J68" s="3" t="e">
        <v>#N/A</v>
      </c>
    </row>
    <row r="69" spans="4:10" x14ac:dyDescent="0.2">
      <c r="D69" s="11" t="e">
        <v>#N/A</v>
      </c>
      <c r="E69" s="11" t="e">
        <f>_xll.qlRateHelperQuoteName(D69)</f>
        <v>#VALUE!</v>
      </c>
      <c r="F69" s="10" t="e">
        <f>_xll.qlRateHelperRate($D69)</f>
        <v>#VALUE!</v>
      </c>
      <c r="G69" s="10" t="str">
        <f>IF(ISERROR(_xll.qlSwapRateHelperSpread($D69)),IF(ISERROR(_xll.qlFuturesRateHelperConvexityAdjustment($D69)),"--",_xll.qlFuturesRateHelperConvexityAdjustment($D69)),_xll.qlSwapRateHelperSpread($D69))</f>
        <v>--</v>
      </c>
      <c r="H69" s="9" t="e">
        <f>_xll.qlRateHelperEarliestDate($D69)</f>
        <v>#VALUE!</v>
      </c>
      <c r="I69" s="8" t="e">
        <f>_xll.qlRateHelperLatestDate($D69)</f>
        <v>#VALUE!</v>
      </c>
      <c r="J69" s="3" t="e">
        <v>#N/A</v>
      </c>
    </row>
    <row r="70" spans="4:10" x14ac:dyDescent="0.2">
      <c r="D70" s="11" t="e">
        <v>#N/A</v>
      </c>
      <c r="E70" s="11" t="e">
        <f>_xll.qlRateHelperQuoteName(D70)</f>
        <v>#VALUE!</v>
      </c>
      <c r="F70" s="10" t="e">
        <f>_xll.qlRateHelperRate($D70)</f>
        <v>#VALUE!</v>
      </c>
      <c r="G70" s="10" t="str">
        <f>IF(ISERROR(_xll.qlSwapRateHelperSpread($D70)),IF(ISERROR(_xll.qlFuturesRateHelperConvexityAdjustment($D70)),"--",_xll.qlFuturesRateHelperConvexityAdjustment($D70)),_xll.qlSwapRateHelperSpread($D70))</f>
        <v>--</v>
      </c>
      <c r="H70" s="9" t="e">
        <f>_xll.qlRateHelperEarliestDate($D70)</f>
        <v>#VALUE!</v>
      </c>
      <c r="I70" s="8" t="e">
        <f>_xll.qlRateHelperLatestDate($D70)</f>
        <v>#VALUE!</v>
      </c>
      <c r="J70" s="3" t="e">
        <v>#N/A</v>
      </c>
    </row>
    <row r="71" spans="4:10" x14ac:dyDescent="0.2">
      <c r="D71" s="11" t="e">
        <v>#N/A</v>
      </c>
      <c r="E71" s="11" t="e">
        <f>_xll.qlRateHelperQuoteName(D71)</f>
        <v>#VALUE!</v>
      </c>
      <c r="F71" s="10" t="e">
        <f>_xll.qlRateHelperRate($D71)</f>
        <v>#VALUE!</v>
      </c>
      <c r="G71" s="10" t="str">
        <f>IF(ISERROR(_xll.qlSwapRateHelperSpread($D71)),IF(ISERROR(_xll.qlFuturesRateHelperConvexityAdjustment($D71)),"--",_xll.qlFuturesRateHelperConvexityAdjustment($D71)),_xll.qlSwapRateHelperSpread($D71))</f>
        <v>--</v>
      </c>
      <c r="H71" s="9" t="e">
        <f>_xll.qlRateHelperEarliestDate($D71)</f>
        <v>#VALUE!</v>
      </c>
      <c r="I71" s="8" t="e">
        <f>_xll.qlRateHelperLatestDate($D71)</f>
        <v>#VALUE!</v>
      </c>
      <c r="J71" s="3" t="e">
        <v>#N/A</v>
      </c>
    </row>
    <row r="72" spans="4:10" x14ac:dyDescent="0.2">
      <c r="D72" s="11" t="e">
        <v>#N/A</v>
      </c>
      <c r="E72" s="11" t="e">
        <f>_xll.qlRateHelperQuoteName(D72)</f>
        <v>#VALUE!</v>
      </c>
      <c r="F72" s="10" t="e">
        <f>_xll.qlRateHelperRate($D72)</f>
        <v>#VALUE!</v>
      </c>
      <c r="G72" s="10" t="str">
        <f>IF(ISERROR(_xll.qlSwapRateHelperSpread($D72)),IF(ISERROR(_xll.qlFuturesRateHelperConvexityAdjustment($D72)),"--",_xll.qlFuturesRateHelperConvexityAdjustment($D72)),_xll.qlSwapRateHelperSpread($D72))</f>
        <v>--</v>
      </c>
      <c r="H72" s="9" t="e">
        <f>_xll.qlRateHelperEarliestDate($D72)</f>
        <v>#VALUE!</v>
      </c>
      <c r="I72" s="8" t="e">
        <f>_xll.qlRateHelperLatestDate($D72)</f>
        <v>#VALUE!</v>
      </c>
      <c r="J72" s="3" t="e">
        <v>#N/A</v>
      </c>
    </row>
    <row r="73" spans="4:10" x14ac:dyDescent="0.2">
      <c r="D73" s="11" t="e">
        <v>#N/A</v>
      </c>
      <c r="E73" s="11" t="e">
        <f>_xll.qlRateHelperQuoteName(D73)</f>
        <v>#VALUE!</v>
      </c>
      <c r="F73" s="10" t="e">
        <f>_xll.qlRateHelperRate($D73)</f>
        <v>#VALUE!</v>
      </c>
      <c r="G73" s="10" t="str">
        <f>IF(ISERROR(_xll.qlSwapRateHelperSpread($D73)),IF(ISERROR(_xll.qlFuturesRateHelperConvexityAdjustment($D73)),"--",_xll.qlFuturesRateHelperConvexityAdjustment($D73)),_xll.qlSwapRateHelperSpread($D73))</f>
        <v>--</v>
      </c>
      <c r="H73" s="9" t="e">
        <f>_xll.qlRateHelperEarliestDate($D73)</f>
        <v>#VALUE!</v>
      </c>
      <c r="I73" s="8" t="e">
        <f>_xll.qlRateHelperLatestDate($D73)</f>
        <v>#VALUE!</v>
      </c>
      <c r="J73" s="3" t="e">
        <v>#N/A</v>
      </c>
    </row>
    <row r="74" spans="4:10" x14ac:dyDescent="0.2">
      <c r="D74" s="11" t="e">
        <v>#N/A</v>
      </c>
      <c r="E74" s="11" t="e">
        <f>_xll.qlRateHelperQuoteName(D74)</f>
        <v>#VALUE!</v>
      </c>
      <c r="F74" s="10" t="e">
        <f>_xll.qlRateHelperRate($D74)</f>
        <v>#VALUE!</v>
      </c>
      <c r="G74" s="10" t="str">
        <f>IF(ISERROR(_xll.qlSwapRateHelperSpread($D74)),IF(ISERROR(_xll.qlFuturesRateHelperConvexityAdjustment($D74)),"--",_xll.qlFuturesRateHelperConvexityAdjustment($D74)),_xll.qlSwapRateHelperSpread($D74))</f>
        <v>--</v>
      </c>
      <c r="H74" s="9" t="e">
        <f>_xll.qlRateHelperEarliestDate($D74)</f>
        <v>#VALUE!</v>
      </c>
      <c r="I74" s="8" t="e">
        <f>_xll.qlRateHelperLatestDate($D74)</f>
        <v>#VALUE!</v>
      </c>
      <c r="J74" s="3" t="e">
        <v>#N/A</v>
      </c>
    </row>
    <row r="75" spans="4:10" x14ac:dyDescent="0.2">
      <c r="D75" s="11" t="e">
        <v>#N/A</v>
      </c>
      <c r="E75" s="11" t="e">
        <f>_xll.qlRateHelperQuoteName(D75)</f>
        <v>#VALUE!</v>
      </c>
      <c r="F75" s="10" t="e">
        <f>_xll.qlRateHelperRate($D75)</f>
        <v>#VALUE!</v>
      </c>
      <c r="G75" s="10" t="str">
        <f>IF(ISERROR(_xll.qlSwapRateHelperSpread($D75)),IF(ISERROR(_xll.qlFuturesRateHelperConvexityAdjustment($D75)),"--",_xll.qlFuturesRateHelperConvexityAdjustment($D75)),_xll.qlSwapRateHelperSpread($D75))</f>
        <v>--</v>
      </c>
      <c r="H75" s="9" t="e">
        <f>_xll.qlRateHelperEarliestDate($D75)</f>
        <v>#VALUE!</v>
      </c>
      <c r="I75" s="8" t="e">
        <f>_xll.qlRateHelperLatestDate($D75)</f>
        <v>#VALUE!</v>
      </c>
      <c r="J75" s="3" t="e">
        <v>#N/A</v>
      </c>
    </row>
    <row r="76" spans="4:10" x14ac:dyDescent="0.2">
      <c r="D76" s="11" t="e">
        <v>#N/A</v>
      </c>
      <c r="E76" s="11" t="e">
        <f>_xll.qlRateHelperQuoteName(D76)</f>
        <v>#VALUE!</v>
      </c>
      <c r="F76" s="10" t="e">
        <f>_xll.qlRateHelperRate($D76)</f>
        <v>#VALUE!</v>
      </c>
      <c r="G76" s="10" t="str">
        <f>IF(ISERROR(_xll.qlSwapRateHelperSpread($D76)),IF(ISERROR(_xll.qlFuturesRateHelperConvexityAdjustment($D76)),"--",_xll.qlFuturesRateHelperConvexityAdjustment($D76)),_xll.qlSwapRateHelperSpread($D76))</f>
        <v>--</v>
      </c>
      <c r="H76" s="9" t="e">
        <f>_xll.qlRateHelperEarliestDate($D76)</f>
        <v>#VALUE!</v>
      </c>
      <c r="I76" s="8" t="e">
        <f>_xll.qlRateHelperLatestDate($D76)</f>
        <v>#VALUE!</v>
      </c>
      <c r="J76" s="3" t="e">
        <v>#N/A</v>
      </c>
    </row>
    <row r="77" spans="4:10" x14ac:dyDescent="0.2">
      <c r="D77" s="11" t="e">
        <v>#N/A</v>
      </c>
      <c r="E77" s="11" t="e">
        <f>_xll.qlRateHelperQuoteName(D77)</f>
        <v>#VALUE!</v>
      </c>
      <c r="F77" s="10" t="e">
        <f>_xll.qlRateHelperRate($D77)</f>
        <v>#VALUE!</v>
      </c>
      <c r="G77" s="10" t="str">
        <f>IF(ISERROR(_xll.qlSwapRateHelperSpread($D77)),IF(ISERROR(_xll.qlFuturesRateHelperConvexityAdjustment($D77)),"--",_xll.qlFuturesRateHelperConvexityAdjustment($D77)),_xll.qlSwapRateHelperSpread($D77))</f>
        <v>--</v>
      </c>
      <c r="H77" s="9" t="e">
        <f>_xll.qlRateHelperEarliestDate($D77)</f>
        <v>#VALUE!</v>
      </c>
      <c r="I77" s="8" t="e">
        <f>_xll.qlRateHelperLatestDate($D77)</f>
        <v>#VALUE!</v>
      </c>
      <c r="J77" s="3" t="e">
        <v>#N/A</v>
      </c>
    </row>
    <row r="78" spans="4:10" x14ac:dyDescent="0.2">
      <c r="D78" s="11" t="e">
        <v>#N/A</v>
      </c>
      <c r="E78" s="11" t="e">
        <f>_xll.qlRateHelperQuoteName(D78)</f>
        <v>#VALUE!</v>
      </c>
      <c r="F78" s="10" t="e">
        <f>_xll.qlRateHelperRate($D78)</f>
        <v>#VALUE!</v>
      </c>
      <c r="G78" s="10" t="str">
        <f>IF(ISERROR(_xll.qlSwapRateHelperSpread($D78)),IF(ISERROR(_xll.qlFuturesRateHelperConvexityAdjustment($D78)),"--",_xll.qlFuturesRateHelperConvexityAdjustment($D78)),_xll.qlSwapRateHelperSpread($D78))</f>
        <v>--</v>
      </c>
      <c r="H78" s="9" t="e">
        <f>_xll.qlRateHelperEarliestDate($D78)</f>
        <v>#VALUE!</v>
      </c>
      <c r="I78" s="8" t="e">
        <f>_xll.qlRateHelperLatestDate($D78)</f>
        <v>#VALUE!</v>
      </c>
      <c r="J78" s="3" t="e">
        <v>#N/A</v>
      </c>
    </row>
    <row r="79" spans="4:10" x14ac:dyDescent="0.2">
      <c r="D79" s="11" t="e">
        <v>#N/A</v>
      </c>
      <c r="E79" s="11" t="e">
        <f>_xll.qlRateHelperQuoteName(D79)</f>
        <v>#VALUE!</v>
      </c>
      <c r="F79" s="10" t="e">
        <f>_xll.qlRateHelperRate($D79)</f>
        <v>#VALUE!</v>
      </c>
      <c r="G79" s="10" t="str">
        <f>IF(ISERROR(_xll.qlSwapRateHelperSpread($D79)),IF(ISERROR(_xll.qlFuturesRateHelperConvexityAdjustment($D79)),"--",_xll.qlFuturesRateHelperConvexityAdjustment($D79)),_xll.qlSwapRateHelperSpread($D79))</f>
        <v>--</v>
      </c>
      <c r="H79" s="9" t="e">
        <f>_xll.qlRateHelperEarliestDate($D79)</f>
        <v>#VALUE!</v>
      </c>
      <c r="I79" s="8" t="e">
        <f>_xll.qlRateHelperLatestDate($D79)</f>
        <v>#VALUE!</v>
      </c>
      <c r="J79" s="3" t="e">
        <v>#N/A</v>
      </c>
    </row>
    <row r="80" spans="4:10" x14ac:dyDescent="0.2">
      <c r="D80" s="11" t="e">
        <v>#N/A</v>
      </c>
      <c r="E80" s="11" t="e">
        <f>_xll.qlRateHelperQuoteName(D80)</f>
        <v>#VALUE!</v>
      </c>
      <c r="F80" s="10" t="e">
        <f>_xll.qlRateHelperRate($D80)</f>
        <v>#VALUE!</v>
      </c>
      <c r="G80" s="10" t="str">
        <f>IF(ISERROR(_xll.qlSwapRateHelperSpread($D80)),IF(ISERROR(_xll.qlFuturesRateHelperConvexityAdjustment($D80)),"--",_xll.qlFuturesRateHelperConvexityAdjustment($D80)),_xll.qlSwapRateHelperSpread($D80))</f>
        <v>--</v>
      </c>
      <c r="H80" s="9" t="e">
        <f>_xll.qlRateHelperEarliestDate($D80)</f>
        <v>#VALUE!</v>
      </c>
      <c r="I80" s="8" t="e">
        <f>_xll.qlRateHelperLatestDate($D80)</f>
        <v>#VALUE!</v>
      </c>
      <c r="J80" s="3" t="e">
        <v>#N/A</v>
      </c>
    </row>
    <row r="81" spans="4:10" x14ac:dyDescent="0.2">
      <c r="D81" s="11" t="e">
        <v>#N/A</v>
      </c>
      <c r="E81" s="11" t="e">
        <f>_xll.qlRateHelperQuoteName(D81)</f>
        <v>#VALUE!</v>
      </c>
      <c r="F81" s="10" t="e">
        <f>_xll.qlRateHelperRate($D81)</f>
        <v>#VALUE!</v>
      </c>
      <c r="G81" s="10" t="str">
        <f>IF(ISERROR(_xll.qlSwapRateHelperSpread($D81)),IF(ISERROR(_xll.qlFuturesRateHelperConvexityAdjustment($D81)),"--",_xll.qlFuturesRateHelperConvexityAdjustment($D81)),_xll.qlSwapRateHelperSpread($D81))</f>
        <v>--</v>
      </c>
      <c r="H81" s="9" t="e">
        <f>_xll.qlRateHelperEarliestDate($D81)</f>
        <v>#VALUE!</v>
      </c>
      <c r="I81" s="8" t="e">
        <f>_xll.qlRateHelperLatestDate($D81)</f>
        <v>#VALUE!</v>
      </c>
      <c r="J81" s="3" t="e">
        <v>#N/A</v>
      </c>
    </row>
    <row r="82" spans="4:10" x14ac:dyDescent="0.2">
      <c r="D82" s="11" t="e">
        <v>#N/A</v>
      </c>
      <c r="E82" s="11" t="e">
        <f>_xll.qlRateHelperQuoteName(D82)</f>
        <v>#VALUE!</v>
      </c>
      <c r="F82" s="10" t="e">
        <f>_xll.qlRateHelperRate($D82)</f>
        <v>#VALUE!</v>
      </c>
      <c r="G82" s="10" t="str">
        <f>IF(ISERROR(_xll.qlSwapRateHelperSpread($D82)),IF(ISERROR(_xll.qlFuturesRateHelperConvexityAdjustment($D82)),"--",_xll.qlFuturesRateHelperConvexityAdjustment($D82)),_xll.qlSwapRateHelperSpread($D82))</f>
        <v>--</v>
      </c>
      <c r="H82" s="9" t="e">
        <f>_xll.qlRateHelperEarliestDate($D82)</f>
        <v>#VALUE!</v>
      </c>
      <c r="I82" s="8" t="e">
        <f>_xll.qlRateHelperLatestDate($D82)</f>
        <v>#VALUE!</v>
      </c>
      <c r="J82" s="3" t="e">
        <v>#N/A</v>
      </c>
    </row>
    <row r="83" spans="4:10" x14ac:dyDescent="0.2">
      <c r="D83" s="11" t="e">
        <v>#N/A</v>
      </c>
      <c r="E83" s="11" t="e">
        <f>_xll.qlRateHelperQuoteName(D83)</f>
        <v>#VALUE!</v>
      </c>
      <c r="F83" s="10" t="e">
        <f>_xll.qlRateHelperRate($D83)</f>
        <v>#VALUE!</v>
      </c>
      <c r="G83" s="10" t="str">
        <f>IF(ISERROR(_xll.qlSwapRateHelperSpread($D83)),IF(ISERROR(_xll.qlFuturesRateHelperConvexityAdjustment($D83)),"--",_xll.qlFuturesRateHelperConvexityAdjustment($D83)),_xll.qlSwapRateHelperSpread($D83))</f>
        <v>--</v>
      </c>
      <c r="H83" s="9" t="e">
        <f>_xll.qlRateHelperEarliestDate($D83)</f>
        <v>#VALUE!</v>
      </c>
      <c r="I83" s="8" t="e">
        <f>_xll.qlRateHelperLatestDate($D83)</f>
        <v>#VALUE!</v>
      </c>
      <c r="J83" s="3" t="e">
        <v>#N/A</v>
      </c>
    </row>
    <row r="84" spans="4:10" x14ac:dyDescent="0.2">
      <c r="D84" s="11" t="e">
        <v>#N/A</v>
      </c>
      <c r="E84" s="11" t="e">
        <f>_xll.qlRateHelperQuoteName(D84)</f>
        <v>#VALUE!</v>
      </c>
      <c r="F84" s="10" t="e">
        <f>_xll.qlRateHelperRate($D84)</f>
        <v>#VALUE!</v>
      </c>
      <c r="G84" s="10" t="str">
        <f>IF(ISERROR(_xll.qlSwapRateHelperSpread($D84)),IF(ISERROR(_xll.qlFuturesRateHelperConvexityAdjustment($D84)),"--",_xll.qlFuturesRateHelperConvexityAdjustment($D84)),_xll.qlSwapRateHelperSpread($D84))</f>
        <v>--</v>
      </c>
      <c r="H84" s="9" t="e">
        <f>_xll.qlRateHelperEarliestDate($D84)</f>
        <v>#VALUE!</v>
      </c>
      <c r="I84" s="8" t="e">
        <f>_xll.qlRateHelperLatestDate($D84)</f>
        <v>#VALUE!</v>
      </c>
      <c r="J84" s="3" t="e">
        <v>#N/A</v>
      </c>
    </row>
    <row r="85" spans="4:10" x14ac:dyDescent="0.2">
      <c r="D85" s="11" t="e">
        <v>#N/A</v>
      </c>
      <c r="E85" s="11" t="e">
        <f>_xll.qlRateHelperQuoteName(D85)</f>
        <v>#VALUE!</v>
      </c>
      <c r="F85" s="10" t="e">
        <f>_xll.qlRateHelperRate($D85)</f>
        <v>#VALUE!</v>
      </c>
      <c r="G85" s="10" t="str">
        <f>IF(ISERROR(_xll.qlSwapRateHelperSpread($D85)),IF(ISERROR(_xll.qlFuturesRateHelperConvexityAdjustment($D85)),"--",_xll.qlFuturesRateHelperConvexityAdjustment($D85)),_xll.qlSwapRateHelperSpread($D85))</f>
        <v>--</v>
      </c>
      <c r="H85" s="9" t="e">
        <f>_xll.qlRateHelperEarliestDate($D85)</f>
        <v>#VALUE!</v>
      </c>
      <c r="I85" s="8" t="e">
        <f>_xll.qlRateHelperLatestDate($D85)</f>
        <v>#VALUE!</v>
      </c>
      <c r="J85" s="3" t="e">
        <v>#N/A</v>
      </c>
    </row>
    <row r="86" spans="4:10" x14ac:dyDescent="0.2">
      <c r="D86" s="11" t="e">
        <v>#N/A</v>
      </c>
      <c r="E86" s="11" t="e">
        <f>_xll.qlRateHelperQuoteName(D86)</f>
        <v>#VALUE!</v>
      </c>
      <c r="F86" s="10" t="e">
        <f>_xll.qlRateHelperRate($D86)</f>
        <v>#VALUE!</v>
      </c>
      <c r="G86" s="10" t="str">
        <f>IF(ISERROR(_xll.qlSwapRateHelperSpread($D86)),IF(ISERROR(_xll.qlFuturesRateHelperConvexityAdjustment($D86)),"--",_xll.qlFuturesRateHelperConvexityAdjustment($D86)),_xll.qlSwapRateHelperSpread($D86))</f>
        <v>--</v>
      </c>
      <c r="H86" s="9" t="e">
        <f>_xll.qlRateHelperEarliestDate($D86)</f>
        <v>#VALUE!</v>
      </c>
      <c r="I86" s="8" t="e">
        <f>_xll.qlRateHelperLatestDate($D86)</f>
        <v>#VALUE!</v>
      </c>
      <c r="J86" s="3" t="e">
        <v>#N/A</v>
      </c>
    </row>
    <row r="87" spans="4:10" x14ac:dyDescent="0.2">
      <c r="D87" s="11" t="e">
        <v>#N/A</v>
      </c>
      <c r="E87" s="11" t="e">
        <f>_xll.qlRateHelperQuoteName(D87)</f>
        <v>#VALUE!</v>
      </c>
      <c r="F87" s="10" t="e">
        <f>_xll.qlRateHelperRate($D87)</f>
        <v>#VALUE!</v>
      </c>
      <c r="G87" s="10" t="str">
        <f>IF(ISERROR(_xll.qlSwapRateHelperSpread($D87)),IF(ISERROR(_xll.qlFuturesRateHelperConvexityAdjustment($D87)),"--",_xll.qlFuturesRateHelperConvexityAdjustment($D87)),_xll.qlSwapRateHelperSpread($D87))</f>
        <v>--</v>
      </c>
      <c r="H87" s="9" t="e">
        <f>_xll.qlRateHelperEarliestDate($D87)</f>
        <v>#VALUE!</v>
      </c>
      <c r="I87" s="8" t="e">
        <f>_xll.qlRateHelperLatestDate($D87)</f>
        <v>#VALUE!</v>
      </c>
      <c r="J87" s="3" t="e">
        <v>#N/A</v>
      </c>
    </row>
    <row r="88" spans="4:10" x14ac:dyDescent="0.2">
      <c r="D88" s="11" t="e">
        <v>#N/A</v>
      </c>
      <c r="E88" s="11" t="e">
        <f>_xll.qlRateHelperQuoteName(D88)</f>
        <v>#VALUE!</v>
      </c>
      <c r="F88" s="10" t="e">
        <f>_xll.qlRateHelperRate($D88)</f>
        <v>#VALUE!</v>
      </c>
      <c r="G88" s="10" t="str">
        <f>IF(ISERROR(_xll.qlSwapRateHelperSpread($D88)),IF(ISERROR(_xll.qlFuturesRateHelperConvexityAdjustment($D88)),"--",_xll.qlFuturesRateHelperConvexityAdjustment($D88)),_xll.qlSwapRateHelperSpread($D88))</f>
        <v>--</v>
      </c>
      <c r="H88" s="9" t="e">
        <f>_xll.qlRateHelperEarliestDate($D88)</f>
        <v>#VALUE!</v>
      </c>
      <c r="I88" s="8" t="e">
        <f>_xll.qlRateHelperLatestDate($D88)</f>
        <v>#VALUE!</v>
      </c>
      <c r="J88" s="3" t="e">
        <v>#N/A</v>
      </c>
    </row>
    <row r="89" spans="4:10" x14ac:dyDescent="0.2">
      <c r="D89" s="11" t="e">
        <v>#N/A</v>
      </c>
      <c r="E89" s="11" t="e">
        <f>_xll.qlRateHelperQuoteName(D89)</f>
        <v>#VALUE!</v>
      </c>
      <c r="F89" s="10" t="e">
        <f>_xll.qlRateHelperRate($D89)</f>
        <v>#VALUE!</v>
      </c>
      <c r="G89" s="10" t="str">
        <f>IF(ISERROR(_xll.qlSwapRateHelperSpread($D89)),IF(ISERROR(_xll.qlFuturesRateHelperConvexityAdjustment($D89)),"--",_xll.qlFuturesRateHelperConvexityAdjustment($D89)),_xll.qlSwapRateHelperSpread($D89))</f>
        <v>--</v>
      </c>
      <c r="H89" s="9" t="e">
        <f>_xll.qlRateHelperEarliestDate($D89)</f>
        <v>#VALUE!</v>
      </c>
      <c r="I89" s="8" t="e">
        <f>_xll.qlRateHelperLatestDate($D89)</f>
        <v>#VALUE!</v>
      </c>
      <c r="J89" s="3" t="e">
        <v>#N/A</v>
      </c>
    </row>
    <row r="90" spans="4:10" x14ac:dyDescent="0.2">
      <c r="D90" s="11" t="e">
        <v>#N/A</v>
      </c>
      <c r="E90" s="11" t="e">
        <f>_xll.qlRateHelperQuoteName(D90)</f>
        <v>#VALUE!</v>
      </c>
      <c r="F90" s="10" t="e">
        <f>_xll.qlRateHelperRate($D90)</f>
        <v>#VALUE!</v>
      </c>
      <c r="G90" s="10" t="str">
        <f>IF(ISERROR(_xll.qlSwapRateHelperSpread($D90)),IF(ISERROR(_xll.qlFuturesRateHelperConvexityAdjustment($D90)),"--",_xll.qlFuturesRateHelperConvexityAdjustment($D90)),_xll.qlSwapRateHelperSpread($D90))</f>
        <v>--</v>
      </c>
      <c r="H90" s="9" t="e">
        <f>_xll.qlRateHelperEarliestDate($D90)</f>
        <v>#VALUE!</v>
      </c>
      <c r="I90" s="8" t="e">
        <f>_xll.qlRateHelperLatestDate($D90)</f>
        <v>#VALUE!</v>
      </c>
      <c r="J90" s="3" t="e">
        <v>#N/A</v>
      </c>
    </row>
    <row r="91" spans="4:10" x14ac:dyDescent="0.2">
      <c r="D91" s="11" t="e">
        <v>#N/A</v>
      </c>
      <c r="E91" s="11" t="e">
        <f>_xll.qlRateHelperQuoteName(D91)</f>
        <v>#VALUE!</v>
      </c>
      <c r="F91" s="10" t="e">
        <f>_xll.qlRateHelperRate($D91)</f>
        <v>#VALUE!</v>
      </c>
      <c r="G91" s="10" t="str">
        <f>IF(ISERROR(_xll.qlSwapRateHelperSpread($D91)),IF(ISERROR(_xll.qlFuturesRateHelperConvexityAdjustment($D91)),"--",_xll.qlFuturesRateHelperConvexityAdjustment($D91)),_xll.qlSwapRateHelperSpread($D91))</f>
        <v>--</v>
      </c>
      <c r="H91" s="9" t="e">
        <f>_xll.qlRateHelperEarliestDate($D91)</f>
        <v>#VALUE!</v>
      </c>
      <c r="I91" s="8" t="e">
        <f>_xll.qlRateHelperLatestDate($D91)</f>
        <v>#VALUE!</v>
      </c>
      <c r="J91" s="3" t="e">
        <v>#N/A</v>
      </c>
    </row>
    <row r="92" spans="4:10" x14ac:dyDescent="0.2">
      <c r="D92" s="11" t="e">
        <v>#N/A</v>
      </c>
      <c r="E92" s="11" t="e">
        <f>_xll.qlRateHelperQuoteName(D92)</f>
        <v>#VALUE!</v>
      </c>
      <c r="F92" s="10" t="e">
        <f>_xll.qlRateHelperRate($D92)</f>
        <v>#VALUE!</v>
      </c>
      <c r="G92" s="10" t="str">
        <f>IF(ISERROR(_xll.qlSwapRateHelperSpread($D92)),IF(ISERROR(_xll.qlFuturesRateHelperConvexityAdjustment($D92)),"--",_xll.qlFuturesRateHelperConvexityAdjustment($D92)),_xll.qlSwapRateHelperSpread($D92))</f>
        <v>--</v>
      </c>
      <c r="H92" s="9" t="e">
        <f>_xll.qlRateHelperEarliestDate($D92)</f>
        <v>#VALUE!</v>
      </c>
      <c r="I92" s="8" t="e">
        <f>_xll.qlRateHelperLatestDate($D92)</f>
        <v>#VALUE!</v>
      </c>
      <c r="J92" s="3" t="e">
        <v>#N/A</v>
      </c>
    </row>
    <row r="93" spans="4:10" x14ac:dyDescent="0.2">
      <c r="D93" s="11" t="e">
        <v>#N/A</v>
      </c>
      <c r="E93" s="11" t="e">
        <f>_xll.qlRateHelperQuoteName(D93)</f>
        <v>#VALUE!</v>
      </c>
      <c r="F93" s="10" t="e">
        <f>_xll.qlRateHelperRate($D93)</f>
        <v>#VALUE!</v>
      </c>
      <c r="G93" s="10" t="str">
        <f>IF(ISERROR(_xll.qlSwapRateHelperSpread($D93)),IF(ISERROR(_xll.qlFuturesRateHelperConvexityAdjustment($D93)),"--",_xll.qlFuturesRateHelperConvexityAdjustment($D93)),_xll.qlSwapRateHelperSpread($D93))</f>
        <v>--</v>
      </c>
      <c r="H93" s="9" t="e">
        <f>_xll.qlRateHelperEarliestDate($D93)</f>
        <v>#VALUE!</v>
      </c>
      <c r="I93" s="8" t="e">
        <f>_xll.qlRateHelperLatestDate($D93)</f>
        <v>#VALUE!</v>
      </c>
      <c r="J93" s="3" t="e">
        <v>#N/A</v>
      </c>
    </row>
    <row r="94" spans="4:10" x14ac:dyDescent="0.2">
      <c r="D94" s="11" t="e">
        <v>#N/A</v>
      </c>
      <c r="E94" s="11" t="e">
        <f>_xll.qlRateHelperQuoteName(D94)</f>
        <v>#VALUE!</v>
      </c>
      <c r="F94" s="10" t="e">
        <f>_xll.qlRateHelperRate($D94)</f>
        <v>#VALUE!</v>
      </c>
      <c r="G94" s="10" t="str">
        <f>IF(ISERROR(_xll.qlSwapRateHelperSpread($D94)),IF(ISERROR(_xll.qlFuturesRateHelperConvexityAdjustment($D94)),"--",_xll.qlFuturesRateHelperConvexityAdjustment($D94)),_xll.qlSwapRateHelperSpread($D94))</f>
        <v>--</v>
      </c>
      <c r="H94" s="9" t="e">
        <f>_xll.qlRateHelperEarliestDate($D94)</f>
        <v>#VALUE!</v>
      </c>
      <c r="I94" s="8" t="e">
        <f>_xll.qlRateHelperLatestDate($D94)</f>
        <v>#VALUE!</v>
      </c>
      <c r="J94" s="3" t="e">
        <v>#N/A</v>
      </c>
    </row>
    <row r="95" spans="4:10" x14ac:dyDescent="0.2">
      <c r="D95" s="11" t="e">
        <v>#N/A</v>
      </c>
      <c r="E95" s="11" t="e">
        <f>_xll.qlRateHelperQuoteName(D95)</f>
        <v>#VALUE!</v>
      </c>
      <c r="F95" s="10" t="e">
        <f>_xll.qlRateHelperRate($D95)</f>
        <v>#VALUE!</v>
      </c>
      <c r="G95" s="10" t="str">
        <f>IF(ISERROR(_xll.qlSwapRateHelperSpread($D95)),IF(ISERROR(_xll.qlFuturesRateHelperConvexityAdjustment($D95)),"--",_xll.qlFuturesRateHelperConvexityAdjustment($D95)),_xll.qlSwapRateHelperSpread($D95))</f>
        <v>--</v>
      </c>
      <c r="H95" s="9" t="e">
        <f>_xll.qlRateHelperEarliestDate($D95)</f>
        <v>#VALUE!</v>
      </c>
      <c r="I95" s="8" t="e">
        <f>_xll.qlRateHelperLatestDate($D95)</f>
        <v>#VALUE!</v>
      </c>
      <c r="J95" s="3" t="e">
        <v>#N/A</v>
      </c>
    </row>
    <row r="96" spans="4:10" x14ac:dyDescent="0.2">
      <c r="D96" s="11" t="e">
        <v>#N/A</v>
      </c>
      <c r="E96" s="11" t="e">
        <f>_xll.qlRateHelperQuoteName(D96)</f>
        <v>#VALUE!</v>
      </c>
      <c r="F96" s="10" t="e">
        <f>_xll.qlRateHelperRate($D96)</f>
        <v>#VALUE!</v>
      </c>
      <c r="G96" s="10" t="str">
        <f>IF(ISERROR(_xll.qlSwapRateHelperSpread($D96)),IF(ISERROR(_xll.qlFuturesRateHelperConvexityAdjustment($D96)),"--",_xll.qlFuturesRateHelperConvexityAdjustment($D96)),_xll.qlSwapRateHelperSpread($D96))</f>
        <v>--</v>
      </c>
      <c r="H96" s="9" t="e">
        <f>_xll.qlRateHelperEarliestDate($D96)</f>
        <v>#VALUE!</v>
      </c>
      <c r="I96" s="8" t="e">
        <f>_xll.qlRateHelperLatestDate($D96)</f>
        <v>#VALUE!</v>
      </c>
      <c r="J96" s="3" t="e">
        <v>#N/A</v>
      </c>
    </row>
    <row r="97" spans="4:10" x14ac:dyDescent="0.2">
      <c r="D97" s="11" t="e">
        <v>#N/A</v>
      </c>
      <c r="E97" s="11" t="e">
        <f>_xll.qlRateHelperQuoteName(D97)</f>
        <v>#VALUE!</v>
      </c>
      <c r="F97" s="10" t="e">
        <f>_xll.qlRateHelperRate($D97)</f>
        <v>#VALUE!</v>
      </c>
      <c r="G97" s="10" t="str">
        <f>IF(ISERROR(_xll.qlSwapRateHelperSpread($D97)),IF(ISERROR(_xll.qlFuturesRateHelperConvexityAdjustment($D97)),"--",_xll.qlFuturesRateHelperConvexityAdjustment($D97)),_xll.qlSwapRateHelperSpread($D97))</f>
        <v>--</v>
      </c>
      <c r="H97" s="9" t="e">
        <f>_xll.qlRateHelperEarliestDate($D97)</f>
        <v>#VALUE!</v>
      </c>
      <c r="I97" s="8" t="e">
        <f>_xll.qlRateHelperLatestDate($D97)</f>
        <v>#VALUE!</v>
      </c>
      <c r="J97" s="3" t="e">
        <v>#N/A</v>
      </c>
    </row>
    <row r="98" spans="4:10" x14ac:dyDescent="0.2">
      <c r="D98" s="11" t="e">
        <v>#N/A</v>
      </c>
      <c r="E98" s="11" t="e">
        <f>_xll.qlRateHelperQuoteName(D98)</f>
        <v>#VALUE!</v>
      </c>
      <c r="F98" s="10" t="e">
        <f>_xll.qlRateHelperRate($D98)</f>
        <v>#VALUE!</v>
      </c>
      <c r="G98" s="10" t="str">
        <f>IF(ISERROR(_xll.qlSwapRateHelperSpread($D98)),IF(ISERROR(_xll.qlFuturesRateHelperConvexityAdjustment($D98)),"--",_xll.qlFuturesRateHelperConvexityAdjustment($D98)),_xll.qlSwapRateHelperSpread($D98))</f>
        <v>--</v>
      </c>
      <c r="H98" s="9" t="e">
        <f>_xll.qlRateHelperEarliestDate($D98)</f>
        <v>#VALUE!</v>
      </c>
      <c r="I98" s="8" t="e">
        <f>_xll.qlRateHelperLatestDate($D98)</f>
        <v>#VALUE!</v>
      </c>
      <c r="J98" s="3" t="e">
        <v>#N/A</v>
      </c>
    </row>
    <row r="99" spans="4:10" x14ac:dyDescent="0.2">
      <c r="D99" s="11" t="e">
        <v>#N/A</v>
      </c>
      <c r="E99" s="11" t="e">
        <f>_xll.qlRateHelperQuoteName(D99)</f>
        <v>#VALUE!</v>
      </c>
      <c r="F99" s="10" t="e">
        <f>_xll.qlRateHelperRate($D99)</f>
        <v>#VALUE!</v>
      </c>
      <c r="G99" s="10" t="str">
        <f>IF(ISERROR(_xll.qlSwapRateHelperSpread($D99)),IF(ISERROR(_xll.qlFuturesRateHelperConvexityAdjustment($D99)),"--",_xll.qlFuturesRateHelperConvexityAdjustment($D99)),_xll.qlSwapRateHelperSpread($D99))</f>
        <v>--</v>
      </c>
      <c r="H99" s="9" t="e">
        <f>_xll.qlRateHelperEarliestDate($D99)</f>
        <v>#VALUE!</v>
      </c>
      <c r="I99" s="8" t="e">
        <f>_xll.qlRateHelperLatestDate($D99)</f>
        <v>#VALUE!</v>
      </c>
      <c r="J99" s="3" t="e">
        <v>#N/A</v>
      </c>
    </row>
    <row r="100" spans="4:10" x14ac:dyDescent="0.2">
      <c r="D100" s="11" t="e">
        <v>#N/A</v>
      </c>
      <c r="E100" s="11" t="e">
        <f>_xll.qlRateHelperQuoteName(D100)</f>
        <v>#VALUE!</v>
      </c>
      <c r="F100" s="10" t="e">
        <f>_xll.qlRateHelperRate($D100)</f>
        <v>#VALUE!</v>
      </c>
      <c r="G100" s="10" t="str">
        <f>IF(ISERROR(_xll.qlSwapRateHelperSpread($D100)),IF(ISERROR(_xll.qlFuturesRateHelperConvexityAdjustment($D100)),"--",_xll.qlFuturesRateHelperConvexityAdjustment($D100)),_xll.qlSwapRateHelperSpread($D100))</f>
        <v>--</v>
      </c>
      <c r="H100" s="9" t="e">
        <f>_xll.qlRateHelperEarliestDate($D100)</f>
        <v>#VALUE!</v>
      </c>
      <c r="I100" s="8" t="e">
        <f>_xll.qlRateHelperLatestDate($D100)</f>
        <v>#VALUE!</v>
      </c>
      <c r="J100" s="3" t="e">
        <v>#N/A</v>
      </c>
    </row>
    <row r="101" spans="4:10" x14ac:dyDescent="0.2">
      <c r="D101" s="11" t="e">
        <v>#N/A</v>
      </c>
      <c r="E101" s="11" t="e">
        <f>_xll.qlRateHelperQuoteName(D101)</f>
        <v>#VALUE!</v>
      </c>
      <c r="F101" s="10" t="e">
        <f>_xll.qlRateHelperRate($D101)</f>
        <v>#VALUE!</v>
      </c>
      <c r="G101" s="10" t="str">
        <f>IF(ISERROR(_xll.qlSwapRateHelperSpread($D101)),IF(ISERROR(_xll.qlFuturesRateHelperConvexityAdjustment($D101)),"--",_xll.qlFuturesRateHelperConvexityAdjustment($D101)),_xll.qlSwapRateHelperSpread($D101))</f>
        <v>--</v>
      </c>
      <c r="H101" s="9" t="e">
        <f>_xll.qlRateHelperEarliestDate($D101)</f>
        <v>#VALUE!</v>
      </c>
      <c r="I101" s="8" t="e">
        <f>_xll.qlRateHelperLatestDate($D101)</f>
        <v>#VALUE!</v>
      </c>
      <c r="J101" s="3" t="e">
        <v>#N/A</v>
      </c>
    </row>
    <row r="102" spans="4:10" x14ac:dyDescent="0.2">
      <c r="D102" s="11" t="e">
        <v>#N/A</v>
      </c>
      <c r="E102" s="11" t="e">
        <f>_xll.qlRateHelperQuoteName(D102)</f>
        <v>#VALUE!</v>
      </c>
      <c r="F102" s="10" t="e">
        <f>_xll.qlRateHelperRate($D102)</f>
        <v>#VALUE!</v>
      </c>
      <c r="G102" s="10" t="str">
        <f>IF(ISERROR(_xll.qlSwapRateHelperSpread($D102)),IF(ISERROR(_xll.qlFuturesRateHelperConvexityAdjustment($D102)),"--",_xll.qlFuturesRateHelperConvexityAdjustment($D102)),_xll.qlSwapRateHelperSpread($D102))</f>
        <v>--</v>
      </c>
      <c r="H102" s="9" t="e">
        <f>_xll.qlRateHelperEarliestDate($D102)</f>
        <v>#VALUE!</v>
      </c>
      <c r="I102" s="8" t="e">
        <f>_xll.qlRateHelperLatestDate($D102)</f>
        <v>#VALUE!</v>
      </c>
      <c r="J102" s="3" t="e">
        <v>#N/A</v>
      </c>
    </row>
    <row r="103" spans="4:10" x14ac:dyDescent="0.2">
      <c r="D103" s="11" t="e">
        <v>#N/A</v>
      </c>
      <c r="E103" s="11" t="e">
        <f>_xll.qlRateHelperQuoteName(D103)</f>
        <v>#VALUE!</v>
      </c>
      <c r="F103" s="10" t="e">
        <f>_xll.qlRateHelperRate($D103)</f>
        <v>#VALUE!</v>
      </c>
      <c r="G103" s="10" t="str">
        <f>IF(ISERROR(_xll.qlSwapRateHelperSpread($D103)),IF(ISERROR(_xll.qlFuturesRateHelperConvexityAdjustment($D103)),"--",_xll.qlFuturesRateHelperConvexityAdjustment($D103)),_xll.qlSwapRateHelperSpread($D103))</f>
        <v>--</v>
      </c>
      <c r="H103" s="9" t="e">
        <f>_xll.qlRateHelperEarliestDate($D103)</f>
        <v>#VALUE!</v>
      </c>
      <c r="I103" s="8" t="e">
        <f>_xll.qlRateHelperLatestDate($D103)</f>
        <v>#VALUE!</v>
      </c>
      <c r="J103" s="3" t="e">
        <v>#N/A</v>
      </c>
    </row>
    <row r="104" spans="4:10" x14ac:dyDescent="0.2">
      <c r="D104" s="11" t="e">
        <v>#N/A</v>
      </c>
      <c r="E104" s="11" t="e">
        <f>_xll.qlRateHelperQuoteName(D104)</f>
        <v>#VALUE!</v>
      </c>
      <c r="F104" s="10" t="e">
        <f>_xll.qlRateHelperRate($D104)</f>
        <v>#VALUE!</v>
      </c>
      <c r="G104" s="10" t="str">
        <f>IF(ISERROR(_xll.qlSwapRateHelperSpread($D104)),IF(ISERROR(_xll.qlFuturesRateHelperConvexityAdjustment($D104)),"--",_xll.qlFuturesRateHelperConvexityAdjustment($D104)),_xll.qlSwapRateHelperSpread($D104))</f>
        <v>--</v>
      </c>
      <c r="H104" s="9" t="e">
        <f>_xll.qlRateHelperEarliestDate($D104)</f>
        <v>#VALUE!</v>
      </c>
      <c r="I104" s="8" t="e">
        <f>_xll.qlRateHelperLatestDate($D104)</f>
        <v>#VALUE!</v>
      </c>
      <c r="J104" s="3" t="e">
        <v>#N/A</v>
      </c>
    </row>
    <row r="105" spans="4:10" x14ac:dyDescent="0.2">
      <c r="D105" s="11" t="e">
        <v>#N/A</v>
      </c>
      <c r="E105" s="11" t="e">
        <f>_xll.qlRateHelperQuoteName(D105)</f>
        <v>#VALUE!</v>
      </c>
      <c r="F105" s="10" t="e">
        <f>_xll.qlRateHelperRate($D105)</f>
        <v>#VALUE!</v>
      </c>
      <c r="G105" s="10" t="str">
        <f>IF(ISERROR(_xll.qlSwapRateHelperSpread($D105)),IF(ISERROR(_xll.qlFuturesRateHelperConvexityAdjustment($D105)),"--",_xll.qlFuturesRateHelperConvexityAdjustment($D105)),_xll.qlSwapRateHelperSpread($D105))</f>
        <v>--</v>
      </c>
      <c r="H105" s="9" t="e">
        <f>_xll.qlRateHelperEarliestDate($D105)</f>
        <v>#VALUE!</v>
      </c>
      <c r="I105" s="8" t="e">
        <f>_xll.qlRateHelperLatestDate($D105)</f>
        <v>#VALUE!</v>
      </c>
      <c r="J105" s="3" t="e">
        <v>#N/A</v>
      </c>
    </row>
    <row r="106" spans="4:10" x14ac:dyDescent="0.2">
      <c r="D106" s="11" t="e">
        <v>#N/A</v>
      </c>
      <c r="E106" s="11" t="e">
        <f>_xll.qlRateHelperQuoteName(D106)</f>
        <v>#VALUE!</v>
      </c>
      <c r="F106" s="10" t="e">
        <f>_xll.qlRateHelperRate($D106)</f>
        <v>#VALUE!</v>
      </c>
      <c r="G106" s="10" t="str">
        <f>IF(ISERROR(_xll.qlSwapRateHelperSpread($D106)),IF(ISERROR(_xll.qlFuturesRateHelperConvexityAdjustment($D106)),"--",_xll.qlFuturesRateHelperConvexityAdjustment($D106)),_xll.qlSwapRateHelperSpread($D106))</f>
        <v>--</v>
      </c>
      <c r="H106" s="9" t="e">
        <f>_xll.qlRateHelperEarliestDate($D106)</f>
        <v>#VALUE!</v>
      </c>
      <c r="I106" s="8" t="e">
        <f>_xll.qlRateHelperLatestDate($D106)</f>
        <v>#VALUE!</v>
      </c>
      <c r="J106" s="3" t="e">
        <v>#N/A</v>
      </c>
    </row>
    <row r="107" spans="4:10" x14ac:dyDescent="0.2">
      <c r="D107" s="11" t="e">
        <v>#N/A</v>
      </c>
      <c r="E107" s="11" t="e">
        <f>_xll.qlRateHelperQuoteName(D107)</f>
        <v>#VALUE!</v>
      </c>
      <c r="F107" s="10" t="e">
        <f>_xll.qlRateHelperRate($D107)</f>
        <v>#VALUE!</v>
      </c>
      <c r="G107" s="10" t="str">
        <f>IF(ISERROR(_xll.qlSwapRateHelperSpread($D107)),IF(ISERROR(_xll.qlFuturesRateHelperConvexityAdjustment($D107)),"--",_xll.qlFuturesRateHelperConvexityAdjustment($D107)),_xll.qlSwapRateHelperSpread($D107))</f>
        <v>--</v>
      </c>
      <c r="H107" s="9" t="e">
        <f>_xll.qlRateHelperEarliestDate($D107)</f>
        <v>#VALUE!</v>
      </c>
      <c r="I107" s="8" t="e">
        <f>_xll.qlRateHelperLatestDate($D107)</f>
        <v>#VALUE!</v>
      </c>
      <c r="J107" s="3" t="e">
        <v>#N/A</v>
      </c>
    </row>
    <row r="108" spans="4:10" x14ac:dyDescent="0.2">
      <c r="D108" s="11" t="e">
        <v>#N/A</v>
      </c>
      <c r="E108" s="11" t="e">
        <f>_xll.qlRateHelperQuoteName(D108)</f>
        <v>#VALUE!</v>
      </c>
      <c r="F108" s="10" t="e">
        <f>_xll.qlRateHelperRate($D108)</f>
        <v>#VALUE!</v>
      </c>
      <c r="G108" s="10" t="str">
        <f>IF(ISERROR(_xll.qlSwapRateHelperSpread($D108)),IF(ISERROR(_xll.qlFuturesRateHelperConvexityAdjustment($D108)),"--",_xll.qlFuturesRateHelperConvexityAdjustment($D108)),_xll.qlSwapRateHelperSpread($D108))</f>
        <v>--</v>
      </c>
      <c r="H108" s="9" t="e">
        <f>_xll.qlRateHelperEarliestDate($D108)</f>
        <v>#VALUE!</v>
      </c>
      <c r="I108" s="8" t="e">
        <f>_xll.qlRateHelperLatestDate($D108)</f>
        <v>#VALUE!</v>
      </c>
      <c r="J108" s="3" t="e">
        <v>#N/A</v>
      </c>
    </row>
    <row r="109" spans="4:10" x14ac:dyDescent="0.2">
      <c r="D109" s="11" t="e">
        <v>#N/A</v>
      </c>
      <c r="E109" s="11" t="e">
        <f>_xll.qlRateHelperQuoteName(D109)</f>
        <v>#VALUE!</v>
      </c>
      <c r="F109" s="10" t="e">
        <f>_xll.qlRateHelperRate($D109)</f>
        <v>#VALUE!</v>
      </c>
      <c r="G109" s="10" t="str">
        <f>IF(ISERROR(_xll.qlSwapRateHelperSpread($D109)),IF(ISERROR(_xll.qlFuturesRateHelperConvexityAdjustment($D109)),"--",_xll.qlFuturesRateHelperConvexityAdjustment($D109)),_xll.qlSwapRateHelperSpread($D109))</f>
        <v>--</v>
      </c>
      <c r="H109" s="9" t="e">
        <f>_xll.qlRateHelperEarliestDate($D109)</f>
        <v>#VALUE!</v>
      </c>
      <c r="I109" s="8" t="e">
        <f>_xll.qlRateHelperLatestDate($D109)</f>
        <v>#VALUE!</v>
      </c>
      <c r="J109" s="3" t="e">
        <v>#N/A</v>
      </c>
    </row>
    <row r="110" spans="4:10" x14ac:dyDescent="0.2">
      <c r="D110" s="11" t="e">
        <v>#N/A</v>
      </c>
      <c r="E110" s="11" t="e">
        <f>_xll.qlRateHelperQuoteName(D110)</f>
        <v>#VALUE!</v>
      </c>
      <c r="F110" s="10" t="e">
        <f>_xll.qlRateHelperRate($D110)</f>
        <v>#VALUE!</v>
      </c>
      <c r="G110" s="10" t="str">
        <f>IF(ISERROR(_xll.qlSwapRateHelperSpread($D110)),IF(ISERROR(_xll.qlFuturesRateHelperConvexityAdjustment($D110)),"--",_xll.qlFuturesRateHelperConvexityAdjustment($D110)),_xll.qlSwapRateHelperSpread($D110))</f>
        <v>--</v>
      </c>
      <c r="H110" s="9" t="e">
        <f>_xll.qlRateHelperEarliestDate($D110)</f>
        <v>#VALUE!</v>
      </c>
      <c r="I110" s="8" t="e">
        <f>_xll.qlRateHelperLatestDate($D110)</f>
        <v>#VALUE!</v>
      </c>
      <c r="J110" s="3" t="e">
        <v>#N/A</v>
      </c>
    </row>
    <row r="111" spans="4:10" x14ac:dyDescent="0.2">
      <c r="D111" s="11" t="e">
        <v>#N/A</v>
      </c>
      <c r="E111" s="11" t="e">
        <f>_xll.qlRateHelperQuoteName(D111)</f>
        <v>#VALUE!</v>
      </c>
      <c r="F111" s="10" t="e">
        <f>_xll.qlRateHelperRate($D111)</f>
        <v>#VALUE!</v>
      </c>
      <c r="G111" s="10" t="str">
        <f>IF(ISERROR(_xll.qlSwapRateHelperSpread($D111)),IF(ISERROR(_xll.qlFuturesRateHelperConvexityAdjustment($D111)),"--",_xll.qlFuturesRateHelperConvexityAdjustment($D111)),_xll.qlSwapRateHelperSpread($D111))</f>
        <v>--</v>
      </c>
      <c r="H111" s="9" t="e">
        <f>_xll.qlRateHelperEarliestDate($D111)</f>
        <v>#VALUE!</v>
      </c>
      <c r="I111" s="8" t="e">
        <f>_xll.qlRateHelperLatestDate($D111)</f>
        <v>#VALUE!</v>
      </c>
      <c r="J111" s="3" t="e">
        <v>#N/A</v>
      </c>
    </row>
    <row r="112" spans="4:10" x14ac:dyDescent="0.2">
      <c r="D112" s="11" t="e">
        <v>#N/A</v>
      </c>
      <c r="E112" s="11" t="e">
        <f>_xll.qlRateHelperQuoteName(D112)</f>
        <v>#VALUE!</v>
      </c>
      <c r="F112" s="10" t="e">
        <f>_xll.qlRateHelperRate($D112)</f>
        <v>#VALUE!</v>
      </c>
      <c r="G112" s="10" t="str">
        <f>IF(ISERROR(_xll.qlSwapRateHelperSpread($D112)),IF(ISERROR(_xll.qlFuturesRateHelperConvexityAdjustment($D112)),"--",_xll.qlFuturesRateHelperConvexityAdjustment($D112)),_xll.qlSwapRateHelperSpread($D112))</f>
        <v>--</v>
      </c>
      <c r="H112" s="9" t="e">
        <f>_xll.qlRateHelperEarliestDate($D112)</f>
        <v>#VALUE!</v>
      </c>
      <c r="I112" s="8" t="e">
        <f>_xll.qlRateHelperLatestDate($D112)</f>
        <v>#VALUE!</v>
      </c>
      <c r="J112" s="3" t="e">
        <v>#N/A</v>
      </c>
    </row>
    <row r="113" spans="4:10" x14ac:dyDescent="0.2">
      <c r="D113" s="11" t="e">
        <v>#N/A</v>
      </c>
      <c r="E113" s="11" t="e">
        <f>_xll.qlRateHelperQuoteName(D113)</f>
        <v>#VALUE!</v>
      </c>
      <c r="F113" s="10" t="e">
        <f>_xll.qlRateHelperRate($D113)</f>
        <v>#VALUE!</v>
      </c>
      <c r="G113" s="10" t="str">
        <f>IF(ISERROR(_xll.qlSwapRateHelperSpread($D113)),IF(ISERROR(_xll.qlFuturesRateHelperConvexityAdjustment($D113)),"--",_xll.qlFuturesRateHelperConvexityAdjustment($D113)),_xll.qlSwapRateHelperSpread($D113))</f>
        <v>--</v>
      </c>
      <c r="H113" s="9" t="e">
        <f>_xll.qlRateHelperEarliestDate($D113)</f>
        <v>#VALUE!</v>
      </c>
      <c r="I113" s="8" t="e">
        <f>_xll.qlRateHelperLatestDate($D113)</f>
        <v>#VALUE!</v>
      </c>
      <c r="J113" s="3" t="e">
        <v>#N/A</v>
      </c>
    </row>
    <row r="114" spans="4:10" x14ac:dyDescent="0.2">
      <c r="D114" s="11" t="e">
        <v>#N/A</v>
      </c>
      <c r="E114" s="11" t="e">
        <f>_xll.qlRateHelperQuoteName(D114)</f>
        <v>#VALUE!</v>
      </c>
      <c r="F114" s="10" t="e">
        <f>_xll.qlRateHelperRate($D114)</f>
        <v>#VALUE!</v>
      </c>
      <c r="G114" s="10" t="str">
        <f>IF(ISERROR(_xll.qlSwapRateHelperSpread($D114)),IF(ISERROR(_xll.qlFuturesRateHelperConvexityAdjustment($D114)),"--",_xll.qlFuturesRateHelperConvexityAdjustment($D114)),_xll.qlSwapRateHelperSpread($D114))</f>
        <v>--</v>
      </c>
      <c r="H114" s="9" t="e">
        <f>_xll.qlRateHelperEarliestDate($D114)</f>
        <v>#VALUE!</v>
      </c>
      <c r="I114" s="8" t="e">
        <f>_xll.qlRateHelperLatestDate($D114)</f>
        <v>#VALUE!</v>
      </c>
      <c r="J114" s="3" t="e">
        <v>#N/A</v>
      </c>
    </row>
    <row r="115" spans="4:10" x14ac:dyDescent="0.2">
      <c r="D115" s="11" t="e">
        <v>#N/A</v>
      </c>
      <c r="E115" s="11" t="e">
        <f>_xll.qlRateHelperQuoteName(D115)</f>
        <v>#VALUE!</v>
      </c>
      <c r="F115" s="10" t="e">
        <f>_xll.qlRateHelperRate($D115)</f>
        <v>#VALUE!</v>
      </c>
      <c r="G115" s="10" t="str">
        <f>IF(ISERROR(_xll.qlSwapRateHelperSpread($D115)),IF(ISERROR(_xll.qlFuturesRateHelperConvexityAdjustment($D115)),"--",_xll.qlFuturesRateHelperConvexityAdjustment($D115)),_xll.qlSwapRateHelperSpread($D115))</f>
        <v>--</v>
      </c>
      <c r="H115" s="9" t="e">
        <f>_xll.qlRateHelperEarliestDate($D115)</f>
        <v>#VALUE!</v>
      </c>
      <c r="I115" s="8" t="e">
        <f>_xll.qlRateHelperLatestDate($D115)</f>
        <v>#VALUE!</v>
      </c>
      <c r="J115" s="3" t="e">
        <v>#N/A</v>
      </c>
    </row>
    <row r="116" spans="4:10" x14ac:dyDescent="0.2">
      <c r="D116" s="11" t="e">
        <v>#N/A</v>
      </c>
      <c r="E116" s="11" t="e">
        <f>_xll.qlRateHelperQuoteName(D116)</f>
        <v>#VALUE!</v>
      </c>
      <c r="F116" s="10" t="e">
        <f>_xll.qlRateHelperRate($D116)</f>
        <v>#VALUE!</v>
      </c>
      <c r="G116" s="10" t="str">
        <f>IF(ISERROR(_xll.qlSwapRateHelperSpread($D116)),IF(ISERROR(_xll.qlFuturesRateHelperConvexityAdjustment($D116)),"--",_xll.qlFuturesRateHelperConvexityAdjustment($D116)),_xll.qlSwapRateHelperSpread($D116))</f>
        <v>--</v>
      </c>
      <c r="H116" s="9" t="e">
        <f>_xll.qlRateHelperEarliestDate($D116)</f>
        <v>#VALUE!</v>
      </c>
      <c r="I116" s="8" t="e">
        <f>_xll.qlRateHelperLatestDate($D116)</f>
        <v>#VALUE!</v>
      </c>
      <c r="J116" s="3" t="e">
        <v>#N/A</v>
      </c>
    </row>
    <row r="117" spans="4:10" x14ac:dyDescent="0.2">
      <c r="D117" s="11" t="e">
        <v>#N/A</v>
      </c>
      <c r="E117" s="11" t="e">
        <f>_xll.qlRateHelperQuoteName(D117)</f>
        <v>#VALUE!</v>
      </c>
      <c r="F117" s="10" t="e">
        <f>_xll.qlRateHelperRate($D117)</f>
        <v>#VALUE!</v>
      </c>
      <c r="G117" s="10" t="str">
        <f>IF(ISERROR(_xll.qlSwapRateHelperSpread($D117)),IF(ISERROR(_xll.qlFuturesRateHelperConvexityAdjustment($D117)),"--",_xll.qlFuturesRateHelperConvexityAdjustment($D117)),_xll.qlSwapRateHelperSpread($D117))</f>
        <v>--</v>
      </c>
      <c r="H117" s="9" t="e">
        <f>_xll.qlRateHelperEarliestDate($D117)</f>
        <v>#VALUE!</v>
      </c>
      <c r="I117" s="8" t="e">
        <f>_xll.qlRateHelperLatestDate($D117)</f>
        <v>#VALUE!</v>
      </c>
      <c r="J117" s="3" t="e">
        <v>#N/A</v>
      </c>
    </row>
    <row r="118" spans="4:10" x14ac:dyDescent="0.2">
      <c r="D118" s="11" t="e">
        <v>#N/A</v>
      </c>
      <c r="E118" s="11" t="e">
        <f>_xll.qlRateHelperQuoteName(D118)</f>
        <v>#VALUE!</v>
      </c>
      <c r="F118" s="10" t="e">
        <f>_xll.qlRateHelperRate($D118)</f>
        <v>#VALUE!</v>
      </c>
      <c r="G118" s="10" t="str">
        <f>IF(ISERROR(_xll.qlSwapRateHelperSpread($D118)),IF(ISERROR(_xll.qlFuturesRateHelperConvexityAdjustment($D118)),"--",_xll.qlFuturesRateHelperConvexityAdjustment($D118)),_xll.qlSwapRateHelperSpread($D118))</f>
        <v>--</v>
      </c>
      <c r="H118" s="9" t="e">
        <f>_xll.qlRateHelperEarliestDate($D118)</f>
        <v>#VALUE!</v>
      </c>
      <c r="I118" s="8" t="e">
        <f>_xll.qlRateHelperLatestDate($D118)</f>
        <v>#VALUE!</v>
      </c>
      <c r="J118" s="3" t="e">
        <v>#N/A</v>
      </c>
    </row>
    <row r="119" spans="4:10" x14ac:dyDescent="0.2">
      <c r="D119" s="11" t="e">
        <v>#N/A</v>
      </c>
      <c r="E119" s="11" t="e">
        <f>_xll.qlRateHelperQuoteName(D119)</f>
        <v>#VALUE!</v>
      </c>
      <c r="F119" s="10" t="e">
        <f>_xll.qlRateHelperRate($D119)</f>
        <v>#VALUE!</v>
      </c>
      <c r="G119" s="10" t="str">
        <f>IF(ISERROR(_xll.qlSwapRateHelperSpread($D119)),IF(ISERROR(_xll.qlFuturesRateHelperConvexityAdjustment($D119)),"--",_xll.qlFuturesRateHelperConvexityAdjustment($D119)),_xll.qlSwapRateHelperSpread($D119))</f>
        <v>--</v>
      </c>
      <c r="H119" s="9" t="e">
        <f>_xll.qlRateHelperEarliestDate($D119)</f>
        <v>#VALUE!</v>
      </c>
      <c r="I119" s="8" t="e">
        <f>_xll.qlRateHelperLatestDate($D119)</f>
        <v>#VALUE!</v>
      </c>
      <c r="J119" s="3" t="e">
        <v>#N/A</v>
      </c>
    </row>
    <row r="120" spans="4:10" x14ac:dyDescent="0.2">
      <c r="D120" s="11" t="e">
        <v>#N/A</v>
      </c>
      <c r="E120" s="11" t="e">
        <f>_xll.qlRateHelperQuoteName(D120)</f>
        <v>#VALUE!</v>
      </c>
      <c r="F120" s="10" t="e">
        <f>_xll.qlRateHelperRate($D120)</f>
        <v>#VALUE!</v>
      </c>
      <c r="G120" s="10" t="str">
        <f>IF(ISERROR(_xll.qlSwapRateHelperSpread($D120)),IF(ISERROR(_xll.qlFuturesRateHelperConvexityAdjustment($D120)),"--",_xll.qlFuturesRateHelperConvexityAdjustment($D120)),_xll.qlSwapRateHelperSpread($D120))</f>
        <v>--</v>
      </c>
      <c r="H120" s="9" t="e">
        <f>_xll.qlRateHelperEarliestDate($D120)</f>
        <v>#VALUE!</v>
      </c>
      <c r="I120" s="8" t="e">
        <f>_xll.qlRateHelperLatestDate($D120)</f>
        <v>#VALUE!</v>
      </c>
      <c r="J120" s="3" t="e">
        <v>#N/A</v>
      </c>
    </row>
    <row r="121" spans="4:10" x14ac:dyDescent="0.2">
      <c r="D121" s="11" t="e">
        <v>#N/A</v>
      </c>
      <c r="E121" s="11" t="e">
        <f>_xll.qlRateHelperQuoteName(D121)</f>
        <v>#VALUE!</v>
      </c>
      <c r="F121" s="10" t="e">
        <f>_xll.qlRateHelperRate($D121)</f>
        <v>#VALUE!</v>
      </c>
      <c r="G121" s="10" t="str">
        <f>IF(ISERROR(_xll.qlSwapRateHelperSpread($D121)),IF(ISERROR(_xll.qlFuturesRateHelperConvexityAdjustment($D121)),"--",_xll.qlFuturesRateHelperConvexityAdjustment($D121)),_xll.qlSwapRateHelperSpread($D121))</f>
        <v>--</v>
      </c>
      <c r="H121" s="9" t="e">
        <f>_xll.qlRateHelperEarliestDate($D121)</f>
        <v>#VALUE!</v>
      </c>
      <c r="I121" s="8" t="e">
        <f>_xll.qlRateHelperLatestDate($D121)</f>
        <v>#VALUE!</v>
      </c>
      <c r="J121" s="3" t="e">
        <v>#N/A</v>
      </c>
    </row>
    <row r="122" spans="4:10" x14ac:dyDescent="0.2">
      <c r="D122" s="11" t="e">
        <v>#N/A</v>
      </c>
      <c r="E122" s="11" t="e">
        <f>_xll.qlRateHelperQuoteName(D122)</f>
        <v>#VALUE!</v>
      </c>
      <c r="F122" s="10" t="e">
        <f>_xll.qlRateHelperRate($D122)</f>
        <v>#VALUE!</v>
      </c>
      <c r="G122" s="10" t="str">
        <f>IF(ISERROR(_xll.qlSwapRateHelperSpread($D122)),IF(ISERROR(_xll.qlFuturesRateHelperConvexityAdjustment($D122)),"--",_xll.qlFuturesRateHelperConvexityAdjustment($D122)),_xll.qlSwapRateHelperSpread($D122))</f>
        <v>--</v>
      </c>
      <c r="H122" s="9" t="e">
        <f>_xll.qlRateHelperEarliestDate($D122)</f>
        <v>#VALUE!</v>
      </c>
      <c r="I122" s="8" t="e">
        <f>_xll.qlRateHelperLatestDate($D122)</f>
        <v>#VALUE!</v>
      </c>
      <c r="J122" s="3" t="e">
        <v>#N/A</v>
      </c>
    </row>
    <row r="123" spans="4:10" x14ac:dyDescent="0.2">
      <c r="D123" s="11" t="e">
        <v>#N/A</v>
      </c>
      <c r="E123" s="11" t="e">
        <f>_xll.qlRateHelperQuoteName(D123)</f>
        <v>#VALUE!</v>
      </c>
      <c r="F123" s="10" t="e">
        <f>_xll.qlRateHelperRate($D123)</f>
        <v>#VALUE!</v>
      </c>
      <c r="G123" s="10" t="str">
        <f>IF(ISERROR(_xll.qlSwapRateHelperSpread($D123)),IF(ISERROR(_xll.qlFuturesRateHelperConvexityAdjustment($D123)),"--",_xll.qlFuturesRateHelperConvexityAdjustment($D123)),_xll.qlSwapRateHelperSpread($D123))</f>
        <v>--</v>
      </c>
      <c r="H123" s="9" t="e">
        <f>_xll.qlRateHelperEarliestDate($D123)</f>
        <v>#VALUE!</v>
      </c>
      <c r="I123" s="8" t="e">
        <f>_xll.qlRateHelperLatestDate($D123)</f>
        <v>#VALUE!</v>
      </c>
      <c r="J123" s="3" t="e">
        <v>#N/A</v>
      </c>
    </row>
    <row r="124" spans="4:10" x14ac:dyDescent="0.2">
      <c r="D124" s="11" t="e">
        <v>#N/A</v>
      </c>
      <c r="E124" s="11" t="e">
        <f>_xll.qlRateHelperQuoteName(D124)</f>
        <v>#VALUE!</v>
      </c>
      <c r="F124" s="10" t="e">
        <f>_xll.qlRateHelperRate($D124)</f>
        <v>#VALUE!</v>
      </c>
      <c r="G124" s="10" t="str">
        <f>IF(ISERROR(_xll.qlSwapRateHelperSpread($D124)),IF(ISERROR(_xll.qlFuturesRateHelperConvexityAdjustment($D124)),"--",_xll.qlFuturesRateHelperConvexityAdjustment($D124)),_xll.qlSwapRateHelperSpread($D124))</f>
        <v>--</v>
      </c>
      <c r="H124" s="9" t="e">
        <f>_xll.qlRateHelperEarliestDate($D124)</f>
        <v>#VALUE!</v>
      </c>
      <c r="I124" s="8" t="e">
        <f>_xll.qlRateHelperLatestDate($D124)</f>
        <v>#VALUE!</v>
      </c>
      <c r="J124" s="3" t="e">
        <v>#N/A</v>
      </c>
    </row>
    <row r="125" spans="4:10" x14ac:dyDescent="0.2">
      <c r="D125" s="11" t="e">
        <v>#N/A</v>
      </c>
      <c r="E125" s="11" t="e">
        <f>_xll.qlRateHelperQuoteName(D125)</f>
        <v>#VALUE!</v>
      </c>
      <c r="F125" s="10" t="e">
        <f>_xll.qlRateHelperRate($D125)</f>
        <v>#VALUE!</v>
      </c>
      <c r="G125" s="10" t="str">
        <f>IF(ISERROR(_xll.qlSwapRateHelperSpread($D125)),IF(ISERROR(_xll.qlFuturesRateHelperConvexityAdjustment($D125)),"--",_xll.qlFuturesRateHelperConvexityAdjustment($D125)),_xll.qlSwapRateHelperSpread($D125))</f>
        <v>--</v>
      </c>
      <c r="H125" s="9" t="e">
        <f>_xll.qlRateHelperEarliestDate($D125)</f>
        <v>#VALUE!</v>
      </c>
      <c r="I125" s="8" t="e">
        <f>_xll.qlRateHelperLatestDate($D125)</f>
        <v>#VALUE!</v>
      </c>
      <c r="J125" s="3" t="e">
        <v>#N/A</v>
      </c>
    </row>
    <row r="126" spans="4:10" ht="12" thickBot="1" x14ac:dyDescent="0.25">
      <c r="D126" s="7" t="e">
        <v>#N/A</v>
      </c>
      <c r="E126" s="7" t="e">
        <f>_xll.qlRateHelperQuoteName(D126)</f>
        <v>#VALUE!</v>
      </c>
      <c r="F126" s="6" t="e">
        <f>_xll.qlRateHelperRate($D126)</f>
        <v>#VALUE!</v>
      </c>
      <c r="G126" s="6" t="str">
        <f>IF(ISERROR(_xll.qlSwapRateHelperSpread($D126)),IF(ISERROR(_xll.qlFuturesRateHelperConvexityAdjustment($D126)),"--",_xll.qlFuturesRateHelperConvexityAdjustment($D126)),_xll.qlSwapRateHelperSpread($D126))</f>
        <v>--</v>
      </c>
      <c r="H126" s="5" t="e">
        <f>_xll.qlRateHelperEarliestDate($D126)</f>
        <v>#VALUE!</v>
      </c>
      <c r="I126" s="4" t="e">
        <f>_xll.qlRateHelperLatestDate($D126)</f>
        <v>#VALUE!</v>
      </c>
      <c r="J126" s="3" t="e">
        <v>#N/A</v>
      </c>
    </row>
  </sheetData>
  <mergeCells count="1">
    <mergeCell ref="A1:B1"/>
  </mergeCells>
  <dataValidations disablePrompts="1" count="1">
    <dataValidation type="list" allowBlank="1" showInputMessage="1" showErrorMessage="1" sqref="B5 B65541 B131077 B196613 B262149 B327685 B393221 B458757 B524293 B589829 B655365 B720901 B786437 B851973 B917509 B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8"/>
  <sheetViews>
    <sheetView workbookViewId="0">
      <selection activeCell="J2" sqref="J2"/>
    </sheetView>
  </sheetViews>
  <sheetFormatPr defaultRowHeight="12.75" x14ac:dyDescent="0.2"/>
  <cols>
    <col min="1" max="1" width="3" style="61" customWidth="1"/>
    <col min="2" max="2" width="6.28515625" style="61" customWidth="1"/>
    <col min="3" max="3" width="5.28515625" style="61" bestFit="1" customWidth="1"/>
    <col min="4" max="4" width="5.42578125" style="61" customWidth="1"/>
    <col min="5" max="5" width="17.85546875" style="61" bestFit="1" customWidth="1"/>
    <col min="6" max="6" width="13.85546875" style="61" bestFit="1" customWidth="1"/>
    <col min="7" max="7" width="9.5703125" style="61" customWidth="1"/>
    <col min="8" max="8" width="10.140625" style="61" bestFit="1" customWidth="1"/>
    <col min="9" max="9" width="20.42578125" style="61" bestFit="1" customWidth="1"/>
    <col min="10" max="10" width="19.7109375" style="61" bestFit="1" customWidth="1"/>
    <col min="11" max="11" width="23.5703125" style="61" customWidth="1"/>
    <col min="12" max="12" width="4.7109375" style="61" customWidth="1"/>
    <col min="13" max="16384" width="9.140625" style="61"/>
  </cols>
  <sheetData>
    <row r="1" spans="1:12" x14ac:dyDescent="0.2">
      <c r="A1" s="80"/>
      <c r="B1" s="79"/>
      <c r="C1" s="79"/>
      <c r="D1" s="79"/>
      <c r="E1" s="79"/>
      <c r="F1" s="70" t="str">
        <f>PROPER(Currency)&amp;FamilyName&amp;H1</f>
        <v>JpyLibor6M</v>
      </c>
      <c r="G1" s="79"/>
      <c r="H1" s="63" t="s">
        <v>91</v>
      </c>
      <c r="I1" s="78" t="str">
        <f>Currency&amp;"_YC"&amp;$H$1&amp;"RH"</f>
        <v>JPY_YC6MRH</v>
      </c>
      <c r="J1" s="75" t="str">
        <f>$I$1&amp;"_Deposits.xml"</f>
        <v>JPY_YC6MRH_Deposits.xml</v>
      </c>
      <c r="K1" s="77"/>
      <c r="L1" s="66"/>
    </row>
    <row r="2" spans="1:12" ht="23.25" customHeight="1" x14ac:dyDescent="0.2">
      <c r="A2" s="72"/>
      <c r="B2" s="76" t="s">
        <v>122</v>
      </c>
      <c r="C2" s="76" t="s">
        <v>123</v>
      </c>
      <c r="D2" s="76" t="s">
        <v>117</v>
      </c>
      <c r="E2" s="76" t="s">
        <v>118</v>
      </c>
      <c r="F2" s="76" t="s">
        <v>119</v>
      </c>
      <c r="G2" s="76" t="s">
        <v>120</v>
      </c>
      <c r="H2" s="76" t="s">
        <v>121</v>
      </c>
      <c r="I2" s="76" t="s">
        <v>92</v>
      </c>
      <c r="J2" s="74" t="str">
        <f>IF(Serialize,_xll.ohObjectSave(J12:J12,SerializationPath&amp;J1,FileOverwrite,Serialize),"---")</f>
        <v>---</v>
      </c>
      <c r="K2" s="73" t="str">
        <f>_xll.ohRangeRetrieveError(J2)</f>
        <v/>
      </c>
      <c r="L2" s="66"/>
    </row>
    <row r="3" spans="1:12" x14ac:dyDescent="0.2">
      <c r="A3" s="72"/>
      <c r="B3" s="201" t="s">
        <v>130</v>
      </c>
      <c r="C3" s="70" t="s">
        <v>139</v>
      </c>
      <c r="D3" s="159">
        <f>_xll.qlInterestRateIndexFixingDays($F$1,Trigger)</f>
        <v>2</v>
      </c>
      <c r="E3" s="70" t="str">
        <f>_xll.qlIndexFixingCalendar($F$1,Trigger)</f>
        <v>London stock exchange</v>
      </c>
      <c r="F3" s="70" t="str">
        <f>_xll.qlIborIndexBusinessDayConv($F$1,Trigger)</f>
        <v>Modified Following</v>
      </c>
      <c r="G3" s="70" t="b">
        <f>_xll.qlIborIndexEndOfMonth($F$1,Trigger)</f>
        <v>1</v>
      </c>
      <c r="H3" s="159" t="str">
        <f>_xll.qlInterestRateIndexDayCounter($F$1,Trigger)</f>
        <v>Actual/360</v>
      </c>
      <c r="I3" s="69" t="str">
        <f>Currency&amp;B3&amp;"D"&amp;"_SYNTH"&amp;$H$1&amp;QuoteSuffix</f>
        <v>JPYSND_SYNTH6M_Quote</v>
      </c>
      <c r="J3" s="68" t="str">
        <f>_xll.qlDepositRateHelper2(,I3,C3,D3,E3,F3,G3,H3,Permanent,Trigger,ObjectOverwrite)</f>
        <v>obj_004bb#0004</v>
      </c>
      <c r="K3" s="202"/>
      <c r="L3" s="66"/>
    </row>
    <row r="4" spans="1:12" x14ac:dyDescent="0.2">
      <c r="A4" s="72"/>
      <c r="B4" s="201" t="s">
        <v>131</v>
      </c>
      <c r="C4" s="70" t="s">
        <v>140</v>
      </c>
      <c r="D4" s="159">
        <f>_xll.qlInterestRateIndexFixingDays($F$1,Trigger)</f>
        <v>2</v>
      </c>
      <c r="E4" s="70" t="str">
        <f>_xll.qlIndexFixingCalendar($F$1,Trigger)</f>
        <v>London stock exchange</v>
      </c>
      <c r="F4" s="70" t="str">
        <f>_xll.qlIborIndexBusinessDayConv($F$1,Trigger)</f>
        <v>Modified Following</v>
      </c>
      <c r="G4" s="70" t="b">
        <f>_xll.qlIborIndexEndOfMonth($F$1,Trigger)</f>
        <v>1</v>
      </c>
      <c r="H4" s="159" t="str">
        <f>_xll.qlInterestRateIndexDayCounter($F$1,Trigger)</f>
        <v>Actual/360</v>
      </c>
      <c r="I4" s="69" t="str">
        <f>Currency&amp;B4&amp;"D"&amp;"_SYNTH"&amp;$H$1&amp;QuoteSuffix</f>
        <v>JPYSWD_SYNTH6M_Quote</v>
      </c>
      <c r="J4" s="68" t="str">
        <f>_xll.qlDepositRateHelper2(,I4,C4,D4,E4,F4,G4,H4,Permanent,Trigger,ObjectOverwrite)</f>
        <v>obj_004c2#0002</v>
      </c>
      <c r="K4" s="202"/>
      <c r="L4" s="66"/>
    </row>
    <row r="5" spans="1:12" x14ac:dyDescent="0.2">
      <c r="A5" s="72"/>
      <c r="B5" s="201" t="s">
        <v>132</v>
      </c>
      <c r="C5" s="70" t="s">
        <v>132</v>
      </c>
      <c r="D5" s="159">
        <f>_xll.qlInterestRateIndexFixingDays($F$1,Trigger)</f>
        <v>2</v>
      </c>
      <c r="E5" s="70" t="str">
        <f>_xll.qlIndexFixingCalendar($F$1,Trigger)</f>
        <v>London stock exchange</v>
      </c>
      <c r="F5" s="70" t="str">
        <f>_xll.qlIborIndexBusinessDayConv($F$1,Trigger)</f>
        <v>Modified Following</v>
      </c>
      <c r="G5" s="70" t="b">
        <f>_xll.qlIborIndexEndOfMonth($F$1,Trigger)</f>
        <v>1</v>
      </c>
      <c r="H5" s="159" t="str">
        <f>_xll.qlInterestRateIndexDayCounter($F$1,Trigger)</f>
        <v>Actual/360</v>
      </c>
      <c r="I5" s="69" t="str">
        <f>Currency&amp;B5&amp;"D"&amp;"_SYNTH"&amp;$H$1&amp;QuoteSuffix</f>
        <v>JPY2WD_SYNTH6M_Quote</v>
      </c>
      <c r="J5" s="68" t="str">
        <f>_xll.qlDepositRateHelper2(,I5,C5,D5,E5,F5,G5,H5,Permanent,Trigger,ObjectOverwrite)</f>
        <v>obj_004bc#0002</v>
      </c>
      <c r="K5" s="202"/>
      <c r="L5" s="66"/>
    </row>
    <row r="6" spans="1:12" x14ac:dyDescent="0.2">
      <c r="A6" s="72"/>
      <c r="B6" s="201" t="s">
        <v>133</v>
      </c>
      <c r="C6" s="70" t="s">
        <v>133</v>
      </c>
      <c r="D6" s="159">
        <f>_xll.qlInterestRateIndexFixingDays($F$1,Trigger)</f>
        <v>2</v>
      </c>
      <c r="E6" s="70" t="str">
        <f>_xll.qlIndexFixingCalendar($F$1,Trigger)</f>
        <v>London stock exchange</v>
      </c>
      <c r="F6" s="70" t="str">
        <f>_xll.qlIborIndexBusinessDayConv($F$1,Trigger)</f>
        <v>Modified Following</v>
      </c>
      <c r="G6" s="70" t="b">
        <f>_xll.qlIborIndexEndOfMonth($F$1,Trigger)</f>
        <v>1</v>
      </c>
      <c r="H6" s="159" t="str">
        <f>_xll.qlInterestRateIndexDayCounter($F$1,Trigger)</f>
        <v>Actual/360</v>
      </c>
      <c r="I6" s="69" t="str">
        <f>Currency&amp;B6&amp;"D"&amp;"_SYNTH"&amp;$H$1&amp;QuoteSuffix</f>
        <v>JPY3WD_SYNTH6M_Quote</v>
      </c>
      <c r="J6" s="68" t="str">
        <f>_xll.qlDepositRateHelper2(,I6,C6,D6,E6,F6,G6,H6,Permanent,Trigger,ObjectOverwrite)</f>
        <v>obj_004c0#0002</v>
      </c>
      <c r="K6" s="202"/>
      <c r="L6" s="66"/>
    </row>
    <row r="7" spans="1:12" x14ac:dyDescent="0.2">
      <c r="A7" s="72"/>
      <c r="B7" s="201" t="s">
        <v>134</v>
      </c>
      <c r="C7" s="70" t="s">
        <v>134</v>
      </c>
      <c r="D7" s="159">
        <f>_xll.qlInterestRateIndexFixingDays($F$1,Trigger)</f>
        <v>2</v>
      </c>
      <c r="E7" s="70" t="str">
        <f>_xll.qlIndexFixingCalendar($F$1,Trigger)</f>
        <v>London stock exchange</v>
      </c>
      <c r="F7" s="70" t="str">
        <f>_xll.qlIborIndexBusinessDayConv($F$1,Trigger)</f>
        <v>Modified Following</v>
      </c>
      <c r="G7" s="70" t="b">
        <f>_xll.qlIborIndexEndOfMonth($F$1,Trigger)</f>
        <v>1</v>
      </c>
      <c r="H7" s="159" t="str">
        <f>_xll.qlInterestRateIndexDayCounter($F$1,Trigger)</f>
        <v>Actual/360</v>
      </c>
      <c r="I7" s="69" t="str">
        <f>Currency&amp;B7&amp;"D"&amp;"_SYNTH"&amp;$H$1&amp;QuoteSuffix</f>
        <v>JPY1MD_SYNTH6M_Quote</v>
      </c>
      <c r="J7" s="68" t="str">
        <f>_xll.qlDepositRateHelper2(,I7,C7,D7,E7,F7,G7,H7,Permanent,Trigger,ObjectOverwrite)</f>
        <v>obj_004c3#0002</v>
      </c>
      <c r="K7" s="202"/>
      <c r="L7" s="66"/>
    </row>
    <row r="8" spans="1:12" x14ac:dyDescent="0.2">
      <c r="A8" s="72"/>
      <c r="B8" s="201" t="s">
        <v>135</v>
      </c>
      <c r="C8" s="70" t="s">
        <v>135</v>
      </c>
      <c r="D8" s="159">
        <f>_xll.qlInterestRateIndexFixingDays($F$1,Trigger)</f>
        <v>2</v>
      </c>
      <c r="E8" s="70" t="str">
        <f>_xll.qlIndexFixingCalendar($F$1,Trigger)</f>
        <v>London stock exchange</v>
      </c>
      <c r="F8" s="70" t="str">
        <f>_xll.qlIborIndexBusinessDayConv($F$1,Trigger)</f>
        <v>Modified Following</v>
      </c>
      <c r="G8" s="70" t="b">
        <f>_xll.qlIborIndexEndOfMonth($F$1,Trigger)</f>
        <v>1</v>
      </c>
      <c r="H8" s="159" t="str">
        <f>_xll.qlInterestRateIndexDayCounter($F$1,Trigger)</f>
        <v>Actual/360</v>
      </c>
      <c r="I8" s="69" t="str">
        <f>Currency&amp;B8&amp;"D"&amp;"_SYNTH"&amp;$H$1&amp;QuoteSuffix</f>
        <v>JPY2MD_SYNTH6M_Quote</v>
      </c>
      <c r="J8" s="68" t="str">
        <f>_xll.qlDepositRateHelper2(,I8,C8,D8,E8,F8,G8,H8,Permanent,Trigger,ObjectOverwrite)</f>
        <v>obj_004bd#0002</v>
      </c>
      <c r="K8" s="202"/>
      <c r="L8" s="66"/>
    </row>
    <row r="9" spans="1:12" x14ac:dyDescent="0.2">
      <c r="A9" s="72"/>
      <c r="B9" s="201" t="s">
        <v>136</v>
      </c>
      <c r="C9" s="70" t="s">
        <v>136</v>
      </c>
      <c r="D9" s="159">
        <f>_xll.qlInterestRateIndexFixingDays($F$1,Trigger)</f>
        <v>2</v>
      </c>
      <c r="E9" s="70" t="str">
        <f>_xll.qlIndexFixingCalendar($F$1,Trigger)</f>
        <v>London stock exchange</v>
      </c>
      <c r="F9" s="70" t="str">
        <f>_xll.qlIborIndexBusinessDayConv($F$1,Trigger)</f>
        <v>Modified Following</v>
      </c>
      <c r="G9" s="70" t="b">
        <f>_xll.qlIborIndexEndOfMonth($F$1,Trigger)</f>
        <v>1</v>
      </c>
      <c r="H9" s="159" t="str">
        <f>_xll.qlInterestRateIndexDayCounter($F$1,Trigger)</f>
        <v>Actual/360</v>
      </c>
      <c r="I9" s="69" t="str">
        <f>Currency&amp;B9&amp;"D"&amp;"_SYNTH"&amp;$H$1&amp;QuoteSuffix</f>
        <v>JPY3MD_SYNTH6M_Quote</v>
      </c>
      <c r="J9" s="68" t="str">
        <f>_xll.qlDepositRateHelper2(,I9,C9,D9,E9,F9,G9,H9,Permanent,Trigger,ObjectOverwrite)</f>
        <v>obj_004be#0002</v>
      </c>
      <c r="K9" s="202"/>
      <c r="L9" s="66"/>
    </row>
    <row r="10" spans="1:12" x14ac:dyDescent="0.2">
      <c r="A10" s="72"/>
      <c r="B10" s="201" t="s">
        <v>137</v>
      </c>
      <c r="C10" s="70" t="s">
        <v>137</v>
      </c>
      <c r="D10" s="159">
        <f>_xll.qlInterestRateIndexFixingDays($F$1,Trigger)</f>
        <v>2</v>
      </c>
      <c r="E10" s="70" t="str">
        <f>_xll.qlIndexFixingCalendar($F$1,Trigger)</f>
        <v>London stock exchange</v>
      </c>
      <c r="F10" s="70" t="str">
        <f>_xll.qlIborIndexBusinessDayConv($F$1,Trigger)</f>
        <v>Modified Following</v>
      </c>
      <c r="G10" s="70" t="b">
        <f>_xll.qlIborIndexEndOfMonth($F$1,Trigger)</f>
        <v>1</v>
      </c>
      <c r="H10" s="159" t="str">
        <f>_xll.qlInterestRateIndexDayCounter($F$1,Trigger)</f>
        <v>Actual/360</v>
      </c>
      <c r="I10" s="69" t="str">
        <f>Currency&amp;B10&amp;"D"&amp;"_SYNTH"&amp;$H$1&amp;QuoteSuffix</f>
        <v>JPY4MD_SYNTH6M_Quote</v>
      </c>
      <c r="J10" s="68" t="str">
        <f>_xll.qlDepositRateHelper2(,I10,C10,D10,E10,F10,G10,H10,Permanent,Trigger,ObjectOverwrite)</f>
        <v>obj_004bf#0002</v>
      </c>
      <c r="K10" s="202"/>
      <c r="L10" s="66"/>
    </row>
    <row r="11" spans="1:12" x14ac:dyDescent="0.2">
      <c r="A11" s="72"/>
      <c r="B11" s="201" t="s">
        <v>138</v>
      </c>
      <c r="C11" s="70" t="s">
        <v>138</v>
      </c>
      <c r="D11" s="159">
        <f>_xll.qlInterestRateIndexFixingDays($F$1,Trigger)</f>
        <v>2</v>
      </c>
      <c r="E11" s="70" t="str">
        <f>_xll.qlIndexFixingCalendar($F$1,Trigger)</f>
        <v>London stock exchange</v>
      </c>
      <c r="F11" s="70" t="str">
        <f>_xll.qlIborIndexBusinessDayConv($F$1,Trigger)</f>
        <v>Modified Following</v>
      </c>
      <c r="G11" s="70" t="b">
        <f>_xll.qlIborIndexEndOfMonth($F$1,Trigger)</f>
        <v>1</v>
      </c>
      <c r="H11" s="159" t="str">
        <f>_xll.qlInterestRateIndexDayCounter($F$1,Trigger)</f>
        <v>Actual/360</v>
      </c>
      <c r="I11" s="69" t="str">
        <f>Currency&amp;B11&amp;"D"&amp;"_SYNTH"&amp;$H$1&amp;QuoteSuffix</f>
        <v>JPY5MD_SYNTH6M_Quote</v>
      </c>
      <c r="J11" s="68" t="str">
        <f>_xll.qlDepositRateHelper2(,I11,C11,D11,E11,F11,G11,H11,Permanent,Trigger,ObjectOverwrite)</f>
        <v>obj_004c1#0002</v>
      </c>
      <c r="K11" s="202"/>
      <c r="L11" s="66"/>
    </row>
    <row r="12" spans="1:12" x14ac:dyDescent="0.2">
      <c r="A12" s="72"/>
      <c r="B12" s="71" t="s">
        <v>91</v>
      </c>
      <c r="C12" s="70" t="s">
        <v>91</v>
      </c>
      <c r="D12" s="159">
        <f>_xll.qlInterestRateIndexFixingDays($F$1,Trigger)</f>
        <v>2</v>
      </c>
      <c r="E12" s="70" t="str">
        <f>_xll.qlIndexFixingCalendar($F$1,Trigger)</f>
        <v>London stock exchange</v>
      </c>
      <c r="F12" s="70" t="str">
        <f>_xll.qlIborIndexBusinessDayConv($F$1,Trigger)</f>
        <v>Modified Following</v>
      </c>
      <c r="G12" s="70" t="b">
        <f>_xll.qlIborIndexEndOfMonth($F$1,Trigger)</f>
        <v>1</v>
      </c>
      <c r="H12" s="159" t="str">
        <f>_xll.qlInterestRateIndexDayCounter($F$1,Trigger)</f>
        <v>Actual/360</v>
      </c>
      <c r="I12" s="69" t="str">
        <f>Currency&amp;B12&amp;"D"&amp;"_SYNTH"&amp;$H$1&amp;QuoteSuffix</f>
        <v>JPY6MD_SYNTH6M_Quote</v>
      </c>
      <c r="J12" s="68" t="str">
        <f>_xll.qlDepositRateHelper2(,I12,C12,D12,E12,F12,G12,H12,Permanent,Trigger,ObjectOverwrite)</f>
        <v>obj_00357#0011</v>
      </c>
      <c r="K12" s="67" t="str">
        <f>_xll.ohRangeRetrieveError(J12)</f>
        <v/>
      </c>
      <c r="L12" s="66"/>
    </row>
    <row r="13" spans="1:12" ht="13.5" thickBot="1" x14ac:dyDescent="0.25">
      <c r="A13" s="65"/>
      <c r="B13" s="59"/>
      <c r="C13" s="59"/>
      <c r="D13" s="59"/>
      <c r="E13" s="59"/>
      <c r="F13" s="59"/>
      <c r="G13" s="59"/>
      <c r="H13" s="59"/>
      <c r="I13" s="59"/>
      <c r="J13" s="59"/>
      <c r="K13" s="59"/>
      <c r="L13" s="60"/>
    </row>
    <row r="18" spans="9:10" x14ac:dyDescent="0.2">
      <c r="I18" s="190"/>
      <c r="J18" s="190"/>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23"/>
  <sheetViews>
    <sheetView workbookViewId="0">
      <selection activeCell="H14" sqref="H14"/>
    </sheetView>
  </sheetViews>
  <sheetFormatPr defaultRowHeight="11.25" x14ac:dyDescent="0.2"/>
  <cols>
    <col min="1" max="2" width="3.7109375" style="77" customWidth="1"/>
    <col min="3" max="3" width="5" style="77" bestFit="1" customWidth="1"/>
    <col min="4" max="4" width="4.42578125" style="62" bestFit="1" customWidth="1"/>
    <col min="5" max="5" width="8.85546875" style="62" bestFit="1" customWidth="1"/>
    <col min="6" max="6" width="8.28515625" style="62" bestFit="1" customWidth="1"/>
    <col min="7" max="7" width="22.28515625" style="77" bestFit="1" customWidth="1"/>
    <col min="8" max="8" width="23" style="99" bestFit="1" customWidth="1"/>
    <col min="9" max="9" width="38.28515625" style="77" customWidth="1"/>
    <col min="10" max="10" width="3" style="77" customWidth="1"/>
    <col min="11" max="16384" width="9.140625" style="77"/>
  </cols>
  <sheetData>
    <row r="1" spans="1:10" x14ac:dyDescent="0.2">
      <c r="A1" s="150"/>
      <c r="B1" s="122"/>
      <c r="C1" s="123"/>
      <c r="D1" s="123">
        <v>6</v>
      </c>
      <c r="E1" s="122" t="str">
        <f>_xll.qlPeriodEquivalent(D1&amp;"M")</f>
        <v>6M</v>
      </c>
      <c r="F1" s="63"/>
      <c r="G1" s="121" t="str">
        <f>Currency&amp;"_YC"&amp;$E$1&amp;"RH"</f>
        <v>JPY_YC6MRH</v>
      </c>
      <c r="H1" s="114" t="str">
        <f>$G$1&amp;"_FRAs.xml"</f>
        <v>JPY_YC6MRH_FRAs.xml</v>
      </c>
      <c r="I1" s="120"/>
      <c r="J1" s="119"/>
    </row>
    <row r="2" spans="1:10" ht="23.25" customHeight="1" x14ac:dyDescent="0.2">
      <c r="A2" s="72"/>
      <c r="B2" s="118"/>
      <c r="C2" s="117"/>
      <c r="D2" s="116"/>
      <c r="E2" s="115" t="s">
        <v>93</v>
      </c>
      <c r="F2" s="115" t="s">
        <v>103</v>
      </c>
      <c r="G2" s="115" t="s">
        <v>92</v>
      </c>
      <c r="H2" s="113" t="str">
        <f>IF(Serialize,_xll.ohObjectSave(H3:H20,SerializationPath&amp;H1,FileOverwrite,Serialize),"---")</f>
        <v>---</v>
      </c>
      <c r="I2" s="112" t="str">
        <f>_xll.ohRangeRetrieveError(H2)</f>
        <v/>
      </c>
      <c r="J2" s="66"/>
    </row>
    <row r="3" spans="1:10" x14ac:dyDescent="0.2">
      <c r="A3" s="72"/>
      <c r="B3" s="108" t="str">
        <f t="shared" ref="B3:B20" si="0">C3&amp;"M"</f>
        <v>1M</v>
      </c>
      <c r="C3" s="111">
        <v>1</v>
      </c>
      <c r="D3" s="110" t="str">
        <f t="shared" ref="D3:D20" si="1">"x"&amp;C3+$D$1&amp;"F"</f>
        <v>x7F</v>
      </c>
      <c r="E3" s="108" t="str">
        <f t="shared" ref="E3:E20" si="2">PROPER(Currency)&amp;FamilyName&amp;$E$1</f>
        <v>JpyLibor6M</v>
      </c>
      <c r="F3" s="109" t="b">
        <v>0</v>
      </c>
      <c r="G3" s="108" t="str">
        <f t="shared" ref="G3:G20" si="3">Currency&amp;C3&amp;D3&amp;IF(F3,"_SYNTH"&amp;$E$1,"")&amp;"_Quote"</f>
        <v>JPY1x7F_Quote</v>
      </c>
      <c r="H3" s="108" t="str">
        <f>_xll.qlFraRateHelper(,G3,B3,E3,Permanent,Trigger,ObjectOverwrite)</f>
        <v>obj_0034e#0001</v>
      </c>
      <c r="I3" s="107" t="str">
        <f>_xll.ohRangeRetrieveError(H3)</f>
        <v/>
      </c>
      <c r="J3" s="66"/>
    </row>
    <row r="4" spans="1:10" x14ac:dyDescent="0.2">
      <c r="A4" s="72"/>
      <c r="B4" s="103" t="str">
        <f t="shared" si="0"/>
        <v>2M</v>
      </c>
      <c r="C4" s="106">
        <v>2</v>
      </c>
      <c r="D4" s="105" t="str">
        <f t="shared" si="1"/>
        <v>x8F</v>
      </c>
      <c r="E4" s="103" t="str">
        <f t="shared" si="2"/>
        <v>JpyLibor6M</v>
      </c>
      <c r="F4" s="104" t="b">
        <v>0</v>
      </c>
      <c r="G4" s="103" t="str">
        <f t="shared" si="3"/>
        <v>JPY2x8F_Quote</v>
      </c>
      <c r="H4" s="103" t="str">
        <f>_xll.qlFraRateHelper(,G4,B4,E4,Permanent,Trigger,ObjectOverwrite)</f>
        <v>obj_00350#0001</v>
      </c>
      <c r="I4" s="102" t="str">
        <f>_xll.ohRangeRetrieveError(H4)</f>
        <v/>
      </c>
      <c r="J4" s="66"/>
    </row>
    <row r="5" spans="1:10" x14ac:dyDescent="0.2">
      <c r="A5" s="72"/>
      <c r="B5" s="103" t="str">
        <f t="shared" si="0"/>
        <v>3M</v>
      </c>
      <c r="C5" s="106">
        <v>3</v>
      </c>
      <c r="D5" s="105" t="str">
        <f t="shared" si="1"/>
        <v>x9F</v>
      </c>
      <c r="E5" s="103" t="str">
        <f t="shared" si="2"/>
        <v>JpyLibor6M</v>
      </c>
      <c r="F5" s="104" t="b">
        <v>0</v>
      </c>
      <c r="G5" s="103" t="str">
        <f t="shared" si="3"/>
        <v>JPY3x9F_Quote</v>
      </c>
      <c r="H5" s="103" t="str">
        <f>_xll.qlFraRateHelper(,G5,B5,E5,Permanent,Trigger,ObjectOverwrite)</f>
        <v>obj_00349#0001</v>
      </c>
      <c r="I5" s="102" t="str">
        <f>_xll.ohRangeRetrieveError(H5)</f>
        <v/>
      </c>
      <c r="J5" s="66"/>
    </row>
    <row r="6" spans="1:10" x14ac:dyDescent="0.2">
      <c r="A6" s="72"/>
      <c r="B6" s="103" t="str">
        <f t="shared" si="0"/>
        <v>4M</v>
      </c>
      <c r="C6" s="106">
        <v>4</v>
      </c>
      <c r="D6" s="105" t="str">
        <f t="shared" si="1"/>
        <v>x10F</v>
      </c>
      <c r="E6" s="103" t="str">
        <f t="shared" si="2"/>
        <v>JpyLibor6M</v>
      </c>
      <c r="F6" s="104" t="b">
        <v>0</v>
      </c>
      <c r="G6" s="103" t="str">
        <f t="shared" si="3"/>
        <v>JPY4x10F_Quote</v>
      </c>
      <c r="H6" s="103" t="str">
        <f>_xll.qlFraRateHelper(,G6,B6,E6,Permanent,Trigger,ObjectOverwrite)</f>
        <v>obj_00348#0001</v>
      </c>
      <c r="I6" s="102" t="str">
        <f>_xll.ohRangeRetrieveError(H6)</f>
        <v/>
      </c>
      <c r="J6" s="66"/>
    </row>
    <row r="7" spans="1:10" x14ac:dyDescent="0.2">
      <c r="A7" s="72"/>
      <c r="B7" s="103" t="str">
        <f t="shared" si="0"/>
        <v>5M</v>
      </c>
      <c r="C7" s="106">
        <v>5</v>
      </c>
      <c r="D7" s="105" t="str">
        <f t="shared" si="1"/>
        <v>x11F</v>
      </c>
      <c r="E7" s="103" t="str">
        <f t="shared" si="2"/>
        <v>JpyLibor6M</v>
      </c>
      <c r="F7" s="104" t="b">
        <v>0</v>
      </c>
      <c r="G7" s="103" t="str">
        <f t="shared" si="3"/>
        <v>JPY5x11F_Quote</v>
      </c>
      <c r="H7" s="103" t="str">
        <f>_xll.qlFraRateHelper(,G7,B7,E7,Permanent,Trigger,ObjectOverwrite)</f>
        <v>obj_0034f#0001</v>
      </c>
      <c r="I7" s="102" t="str">
        <f>_xll.ohRangeRetrieveError(H7)</f>
        <v/>
      </c>
      <c r="J7" s="66"/>
    </row>
    <row r="8" spans="1:10" x14ac:dyDescent="0.2">
      <c r="A8" s="72"/>
      <c r="B8" s="103" t="str">
        <f t="shared" si="0"/>
        <v>6M</v>
      </c>
      <c r="C8" s="106">
        <v>6</v>
      </c>
      <c r="D8" s="105" t="str">
        <f t="shared" si="1"/>
        <v>x12F</v>
      </c>
      <c r="E8" s="103" t="str">
        <f t="shared" si="2"/>
        <v>JpyLibor6M</v>
      </c>
      <c r="F8" s="104" t="b">
        <v>0</v>
      </c>
      <c r="G8" s="103" t="str">
        <f t="shared" si="3"/>
        <v>JPY6x12F_Quote</v>
      </c>
      <c r="H8" s="103" t="str">
        <f>_xll.qlFraRateHelper(,G8,B8,E8,Permanent,Trigger,ObjectOverwrite)</f>
        <v>obj_0034d#0001</v>
      </c>
      <c r="I8" s="102" t="str">
        <f>_xll.ohRangeRetrieveError(H8)</f>
        <v/>
      </c>
      <c r="J8" s="66"/>
    </row>
    <row r="9" spans="1:10" x14ac:dyDescent="0.2">
      <c r="A9" s="72"/>
      <c r="B9" s="103" t="str">
        <f t="shared" si="0"/>
        <v>7M</v>
      </c>
      <c r="C9" s="106">
        <v>7</v>
      </c>
      <c r="D9" s="105" t="str">
        <f t="shared" si="1"/>
        <v>x13F</v>
      </c>
      <c r="E9" s="103" t="str">
        <f t="shared" si="2"/>
        <v>JpyLibor6M</v>
      </c>
      <c r="F9" s="104" t="b">
        <v>0</v>
      </c>
      <c r="G9" s="103" t="str">
        <f t="shared" si="3"/>
        <v>JPY7x13F_Quote</v>
      </c>
      <c r="H9" s="103"/>
      <c r="I9" s="102" t="str">
        <f>_xll.ohRangeRetrieveError(H9)</f>
        <v/>
      </c>
      <c r="J9" s="66"/>
    </row>
    <row r="10" spans="1:10" x14ac:dyDescent="0.2">
      <c r="A10" s="72"/>
      <c r="B10" s="103" t="str">
        <f t="shared" si="0"/>
        <v>8M</v>
      </c>
      <c r="C10" s="106">
        <v>8</v>
      </c>
      <c r="D10" s="105" t="str">
        <f t="shared" si="1"/>
        <v>x14F</v>
      </c>
      <c r="E10" s="103" t="str">
        <f t="shared" si="2"/>
        <v>JpyLibor6M</v>
      </c>
      <c r="F10" s="104" t="b">
        <v>0</v>
      </c>
      <c r="G10" s="103" t="str">
        <f t="shared" si="3"/>
        <v>JPY8x14F_Quote</v>
      </c>
      <c r="H10" s="103"/>
      <c r="I10" s="102" t="str">
        <f>_xll.ohRangeRetrieveError(H10)</f>
        <v/>
      </c>
      <c r="J10" s="66"/>
    </row>
    <row r="11" spans="1:10" x14ac:dyDescent="0.2">
      <c r="A11" s="72"/>
      <c r="B11" s="103" t="str">
        <f t="shared" si="0"/>
        <v>9M</v>
      </c>
      <c r="C11" s="106">
        <v>9</v>
      </c>
      <c r="D11" s="105" t="str">
        <f t="shared" si="1"/>
        <v>x15F</v>
      </c>
      <c r="E11" s="103" t="str">
        <f t="shared" si="2"/>
        <v>JpyLibor6M</v>
      </c>
      <c r="F11" s="104" t="b">
        <v>0</v>
      </c>
      <c r="G11" s="103" t="str">
        <f t="shared" si="3"/>
        <v>JPY9x15F_Quote</v>
      </c>
      <c r="H11" s="103" t="str">
        <f>_xll.qlFraRateHelper(,G11,B11,E11,Permanent,Trigger,ObjectOverwrite)</f>
        <v>obj_0034c#0001</v>
      </c>
      <c r="I11" s="102" t="str">
        <f>_xll.ohRangeRetrieveError(H11)</f>
        <v/>
      </c>
      <c r="J11" s="66"/>
    </row>
    <row r="12" spans="1:10" x14ac:dyDescent="0.2">
      <c r="A12" s="72"/>
      <c r="B12" s="103" t="str">
        <f t="shared" si="0"/>
        <v>10M</v>
      </c>
      <c r="C12" s="106">
        <v>10</v>
      </c>
      <c r="D12" s="105" t="str">
        <f t="shared" si="1"/>
        <v>x16F</v>
      </c>
      <c r="E12" s="103" t="str">
        <f t="shared" si="2"/>
        <v>JpyLibor6M</v>
      </c>
      <c r="F12" s="104" t="b">
        <v>0</v>
      </c>
      <c r="G12" s="103" t="str">
        <f t="shared" si="3"/>
        <v>JPY10x16F_Quote</v>
      </c>
      <c r="H12" s="103"/>
      <c r="I12" s="102" t="str">
        <f>_xll.ohRangeRetrieveError(H12)</f>
        <v/>
      </c>
      <c r="J12" s="66"/>
    </row>
    <row r="13" spans="1:10" x14ac:dyDescent="0.2">
      <c r="A13" s="72"/>
      <c r="B13" s="103" t="str">
        <f t="shared" si="0"/>
        <v>11M</v>
      </c>
      <c r="C13" s="106">
        <v>11</v>
      </c>
      <c r="D13" s="105" t="str">
        <f t="shared" si="1"/>
        <v>x17F</v>
      </c>
      <c r="E13" s="103" t="str">
        <f t="shared" si="2"/>
        <v>JpyLibor6M</v>
      </c>
      <c r="F13" s="104" t="b">
        <v>0</v>
      </c>
      <c r="G13" s="103" t="str">
        <f t="shared" si="3"/>
        <v>JPY11x17F_Quote</v>
      </c>
      <c r="H13" s="103"/>
      <c r="I13" s="102" t="str">
        <f>_xll.ohRangeRetrieveError(H13)</f>
        <v/>
      </c>
      <c r="J13" s="66"/>
    </row>
    <row r="14" spans="1:10" x14ac:dyDescent="0.2">
      <c r="A14" s="72"/>
      <c r="B14" s="103" t="str">
        <f t="shared" si="0"/>
        <v>12M</v>
      </c>
      <c r="C14" s="106">
        <v>12</v>
      </c>
      <c r="D14" s="105" t="str">
        <f t="shared" si="1"/>
        <v>x18F</v>
      </c>
      <c r="E14" s="103" t="str">
        <f t="shared" si="2"/>
        <v>JpyLibor6M</v>
      </c>
      <c r="F14" s="104" t="b">
        <v>0</v>
      </c>
      <c r="G14" s="103" t="str">
        <f t="shared" si="3"/>
        <v>JPY12x18F_Quote</v>
      </c>
      <c r="H14" s="103" t="str">
        <f>_xll.qlFraRateHelper(,G14,B14,E14,Permanent,Trigger,ObjectOverwrite)</f>
        <v>obj_0034a#0001</v>
      </c>
      <c r="I14" s="102" t="str">
        <f>_xll.ohRangeRetrieveError(H14)</f>
        <v/>
      </c>
      <c r="J14" s="66"/>
    </row>
    <row r="15" spans="1:10" x14ac:dyDescent="0.2">
      <c r="A15" s="72"/>
      <c r="B15" s="103" t="str">
        <f t="shared" si="0"/>
        <v>13M</v>
      </c>
      <c r="C15" s="106">
        <v>13</v>
      </c>
      <c r="D15" s="105" t="str">
        <f t="shared" si="1"/>
        <v>x19F</v>
      </c>
      <c r="E15" s="103" t="str">
        <f t="shared" si="2"/>
        <v>JpyLibor6M</v>
      </c>
      <c r="F15" s="104" t="b">
        <v>0</v>
      </c>
      <c r="G15" s="103" t="str">
        <f t="shared" si="3"/>
        <v>JPY13x19F_Quote</v>
      </c>
      <c r="H15" s="103"/>
      <c r="I15" s="102" t="str">
        <f>_xll.ohRangeRetrieveError(H15)</f>
        <v/>
      </c>
      <c r="J15" s="66"/>
    </row>
    <row r="16" spans="1:10" x14ac:dyDescent="0.2">
      <c r="A16" s="72"/>
      <c r="B16" s="103" t="str">
        <f t="shared" si="0"/>
        <v>14M</v>
      </c>
      <c r="C16" s="106">
        <v>14</v>
      </c>
      <c r="D16" s="105" t="str">
        <f t="shared" si="1"/>
        <v>x20F</v>
      </c>
      <c r="E16" s="103" t="str">
        <f t="shared" si="2"/>
        <v>JpyLibor6M</v>
      </c>
      <c r="F16" s="104" t="b">
        <v>0</v>
      </c>
      <c r="G16" s="103" t="str">
        <f t="shared" si="3"/>
        <v>JPY14x20F_Quote</v>
      </c>
      <c r="H16" s="103"/>
      <c r="I16" s="102" t="str">
        <f>_xll.ohRangeRetrieveError(H16)</f>
        <v/>
      </c>
      <c r="J16" s="66"/>
    </row>
    <row r="17" spans="1:10" x14ac:dyDescent="0.2">
      <c r="A17" s="72"/>
      <c r="B17" s="103" t="str">
        <f t="shared" si="0"/>
        <v>15M</v>
      </c>
      <c r="C17" s="106">
        <v>15</v>
      </c>
      <c r="D17" s="105" t="str">
        <f t="shared" si="1"/>
        <v>x21F</v>
      </c>
      <c r="E17" s="103" t="str">
        <f t="shared" si="2"/>
        <v>JpyLibor6M</v>
      </c>
      <c r="F17" s="104" t="b">
        <v>0</v>
      </c>
      <c r="G17" s="103" t="str">
        <f t="shared" si="3"/>
        <v>JPY15x21F_Quote</v>
      </c>
      <c r="H17" s="103"/>
      <c r="I17" s="102" t="str">
        <f>_xll.ohRangeRetrieveError(H17)</f>
        <v/>
      </c>
      <c r="J17" s="66"/>
    </row>
    <row r="18" spans="1:10" x14ac:dyDescent="0.2">
      <c r="A18" s="72"/>
      <c r="B18" s="103" t="str">
        <f t="shared" si="0"/>
        <v>16M</v>
      </c>
      <c r="C18" s="106">
        <v>16</v>
      </c>
      <c r="D18" s="105" t="str">
        <f t="shared" si="1"/>
        <v>x22F</v>
      </c>
      <c r="E18" s="103" t="str">
        <f t="shared" si="2"/>
        <v>JpyLibor6M</v>
      </c>
      <c r="F18" s="104" t="b">
        <v>0</v>
      </c>
      <c r="G18" s="103" t="str">
        <f t="shared" si="3"/>
        <v>JPY16x22F_Quote</v>
      </c>
      <c r="H18" s="103"/>
      <c r="I18" s="102" t="str">
        <f>_xll.ohRangeRetrieveError(H18)</f>
        <v/>
      </c>
      <c r="J18" s="66"/>
    </row>
    <row r="19" spans="1:10" x14ac:dyDescent="0.2">
      <c r="A19" s="72"/>
      <c r="B19" s="103" t="str">
        <f t="shared" si="0"/>
        <v>17M</v>
      </c>
      <c r="C19" s="106">
        <v>17</v>
      </c>
      <c r="D19" s="105" t="str">
        <f t="shared" si="1"/>
        <v>x23F</v>
      </c>
      <c r="E19" s="103" t="str">
        <f t="shared" si="2"/>
        <v>JpyLibor6M</v>
      </c>
      <c r="F19" s="104" t="b">
        <v>0</v>
      </c>
      <c r="G19" s="103" t="str">
        <f t="shared" si="3"/>
        <v>JPY17x23F_Quote</v>
      </c>
      <c r="H19" s="103"/>
      <c r="I19" s="102" t="str">
        <f>_xll.ohRangeRetrieveError(H19)</f>
        <v/>
      </c>
      <c r="J19" s="66"/>
    </row>
    <row r="20" spans="1:10" x14ac:dyDescent="0.2">
      <c r="A20" s="72"/>
      <c r="B20" s="103" t="str">
        <f t="shared" si="0"/>
        <v>18M</v>
      </c>
      <c r="C20" s="106">
        <v>18</v>
      </c>
      <c r="D20" s="105" t="str">
        <f t="shared" si="1"/>
        <v>x24F</v>
      </c>
      <c r="E20" s="103" t="str">
        <f t="shared" si="2"/>
        <v>JpyLibor6M</v>
      </c>
      <c r="F20" s="104" t="b">
        <v>0</v>
      </c>
      <c r="G20" s="103" t="str">
        <f t="shared" si="3"/>
        <v>JPY18x24F_Quote</v>
      </c>
      <c r="H20" s="103" t="str">
        <f>_xll.qlFraRateHelper(,G20,B20,E20,Permanent,Trigger,ObjectOverwrite)</f>
        <v>obj_0034b#0001</v>
      </c>
      <c r="I20" s="102" t="str">
        <f>_xll.ohRangeRetrieveError(H20)</f>
        <v/>
      </c>
      <c r="J20" s="66"/>
    </row>
    <row r="21" spans="1:10" ht="12" thickBot="1" x14ac:dyDescent="0.25">
      <c r="A21" s="65"/>
      <c r="B21" s="101"/>
      <c r="C21" s="101"/>
      <c r="D21" s="101"/>
      <c r="E21" s="101"/>
      <c r="F21" s="101"/>
      <c r="G21" s="101"/>
      <c r="H21" s="100"/>
      <c r="I21" s="100"/>
      <c r="J21" s="60"/>
    </row>
    <row r="23" spans="1:10" x14ac:dyDescent="0.2">
      <c r="D23" s="77"/>
      <c r="E23" s="77"/>
      <c r="F23" s="77"/>
      <c r="H23" s="77"/>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42"/>
  <sheetViews>
    <sheetView workbookViewId="0">
      <selection activeCell="J1" sqref="J1"/>
    </sheetView>
  </sheetViews>
  <sheetFormatPr defaultRowHeight="12.75" x14ac:dyDescent="0.2"/>
  <cols>
    <col min="1" max="1" width="1.7109375" style="61" customWidth="1"/>
    <col min="2" max="2" width="4.7109375" style="61" bestFit="1" customWidth="1"/>
    <col min="3" max="3" width="3.85546875" style="61" bestFit="1" customWidth="1"/>
    <col min="4" max="4" width="3" style="61" bestFit="1" customWidth="1"/>
    <col min="5" max="5" width="2.7109375" style="61" bestFit="1" customWidth="1"/>
    <col min="6" max="6" width="8.85546875" style="61" bestFit="1" customWidth="1"/>
    <col min="7" max="7" width="13.85546875" style="61" bestFit="1" customWidth="1"/>
    <col min="8" max="8" width="15.28515625" style="61" bestFit="1" customWidth="1"/>
    <col min="9" max="9" width="10.7109375" style="61" bestFit="1" customWidth="1"/>
    <col min="10" max="10" width="15.7109375" style="61" bestFit="1" customWidth="1"/>
    <col min="11" max="11" width="25.85546875" style="124" bestFit="1" customWidth="1"/>
    <col min="12" max="12" width="16.5703125" style="61" customWidth="1"/>
    <col min="13" max="13" width="3.85546875" style="61" customWidth="1"/>
    <col min="14" max="14" width="2.5703125" style="61" customWidth="1"/>
    <col min="15" max="15" width="4" style="61" bestFit="1" customWidth="1"/>
    <col min="16" max="16" width="3.28515625" style="61" bestFit="1" customWidth="1"/>
    <col min="17" max="17" width="2.7109375" style="61" bestFit="1" customWidth="1"/>
    <col min="18" max="16384" width="9.140625" style="61"/>
  </cols>
  <sheetData>
    <row r="1" spans="1:23" x14ac:dyDescent="0.2">
      <c r="A1" s="72"/>
      <c r="B1" s="79"/>
      <c r="C1" s="79"/>
      <c r="D1" s="79"/>
      <c r="E1" s="79"/>
      <c r="F1" s="79"/>
      <c r="G1" s="79"/>
      <c r="H1" s="63" t="s">
        <v>91</v>
      </c>
      <c r="I1" s="63" t="str">
        <f>Currency&amp;"_YC"&amp;$H$1&amp;"RH"</f>
        <v>JPY_YC6MRH</v>
      </c>
      <c r="J1" s="63"/>
      <c r="K1" s="149" t="str">
        <f>I1&amp;"_Swaps.xml"</f>
        <v>JPY_YC6MRH_Swaps.xml</v>
      </c>
      <c r="L1" s="79"/>
      <c r="M1" s="145"/>
    </row>
    <row r="2" spans="1:23" ht="22.5" x14ac:dyDescent="0.2">
      <c r="A2" s="72"/>
      <c r="B2" s="76" t="s">
        <v>112</v>
      </c>
      <c r="C2" s="76"/>
      <c r="D2" s="76"/>
      <c r="E2" s="76"/>
      <c r="F2" s="76" t="s">
        <v>111</v>
      </c>
      <c r="G2" s="76" t="s">
        <v>110</v>
      </c>
      <c r="H2" s="76" t="s">
        <v>109</v>
      </c>
      <c r="I2" s="76" t="s">
        <v>108</v>
      </c>
      <c r="J2" s="76" t="s">
        <v>92</v>
      </c>
      <c r="K2" s="148" t="str">
        <f>IF(Serialize,_xll.ohObjectSave(K3:K41,SerializationPath&amp;K1,FileOverwrite,Serialize),"---")</f>
        <v>---</v>
      </c>
      <c r="L2" s="128" t="str">
        <f>_xll.ohRangeRetrieveError(K2)</f>
        <v/>
      </c>
      <c r="M2" s="127"/>
    </row>
    <row r="3" spans="1:23" x14ac:dyDescent="0.2">
      <c r="A3" s="80"/>
      <c r="B3" s="79"/>
      <c r="C3" s="79"/>
      <c r="D3" s="79"/>
      <c r="E3" s="79"/>
      <c r="F3" s="79"/>
      <c r="G3" s="79"/>
      <c r="H3" s="79"/>
      <c r="I3" s="79"/>
      <c r="J3" s="79"/>
      <c r="K3" s="147" t="str">
        <f>_xll.qlLibor(,Currency,$H$1,,Permanent,Trigger,ObjectOverwrite)</f>
        <v>obj_00346#0001</v>
      </c>
      <c r="L3" s="146" t="str">
        <f>_xll.ohRangeRetrieveError(K3)</f>
        <v/>
      </c>
      <c r="M3" s="145"/>
    </row>
    <row r="4" spans="1:23" s="77" customFormat="1" ht="12" thickBot="1" x14ac:dyDescent="0.25">
      <c r="A4" s="80"/>
      <c r="B4" s="79"/>
      <c r="C4" s="79"/>
      <c r="D4" s="79"/>
      <c r="E4" s="79"/>
      <c r="F4" s="79"/>
      <c r="G4" s="79"/>
      <c r="H4" s="79"/>
      <c r="I4" s="79"/>
      <c r="J4" s="79"/>
      <c r="K4" s="79"/>
      <c r="L4" s="79"/>
      <c r="M4" s="145"/>
      <c r="W4" s="77" t="s">
        <v>129</v>
      </c>
    </row>
    <row r="5" spans="1:23" x14ac:dyDescent="0.2">
      <c r="A5" s="72"/>
      <c r="B5" s="134" t="s">
        <v>102</v>
      </c>
      <c r="C5" s="134" t="s">
        <v>36</v>
      </c>
      <c r="D5" s="134" t="str">
        <f t="array" ref="D5:D41">VLOOKUP(Currency,Conventions,2)</f>
        <v>SB</v>
      </c>
      <c r="E5" s="134" t="str">
        <f t="array" ref="E5:E41">VLOOKUP(Currency,Conventions,3)</f>
        <v>6L</v>
      </c>
      <c r="F5" s="144" t="str">
        <f t="shared" ref="F5:F41" si="0">IF(UPPER(LEFT($D5))="A","Annual",IF(UPPER(LEFT($D5))="S","Semiannual","--"))</f>
        <v>Semiannual</v>
      </c>
      <c r="G5" s="144" t="s">
        <v>104</v>
      </c>
      <c r="H5" s="144" t="str">
        <f t="shared" ref="H5:H41" si="1">MoneyMarketDayCounter</f>
        <v>Actual/365 (Fixed)</v>
      </c>
      <c r="I5" s="132">
        <v>0</v>
      </c>
      <c r="J5" s="130" t="str">
        <f t="shared" ref="J5:J41" si="2">Currency&amp;$D5&amp;$E5&amp;$C5&amp;QuoteSuffix</f>
        <v>JPYSB6L1Y_Quote</v>
      </c>
      <c r="K5" s="129" t="str">
        <f>_xll.qlSwapRateHelper2(,$J5,$C5,Calendar,$F5,$G5,$H5,$K$3,$I5,B5,Discounting,Permanent,,ObjectOverwrite)</f>
        <v>obj_0036e#0002</v>
      </c>
      <c r="L5" s="128" t="str">
        <f>_xll.ohRangeRetrieveError(K5)</f>
        <v/>
      </c>
      <c r="M5" s="127"/>
      <c r="O5" s="143" t="s">
        <v>88</v>
      </c>
      <c r="P5" s="142" t="s">
        <v>85</v>
      </c>
      <c r="Q5" s="141" t="s">
        <v>105</v>
      </c>
    </row>
    <row r="6" spans="1:23" x14ac:dyDescent="0.2">
      <c r="A6" s="72"/>
      <c r="B6" s="134" t="s">
        <v>102</v>
      </c>
      <c r="C6" s="134" t="s">
        <v>35</v>
      </c>
      <c r="D6" s="134" t="str">
        <v>SB</v>
      </c>
      <c r="E6" s="134" t="str">
        <v>6L</v>
      </c>
      <c r="F6" s="133" t="str">
        <f t="shared" si="0"/>
        <v>Semiannual</v>
      </c>
      <c r="G6" s="133" t="s">
        <v>104</v>
      </c>
      <c r="H6" s="144" t="str">
        <f t="shared" si="1"/>
        <v>Actual/365 (Fixed)</v>
      </c>
      <c r="I6" s="132">
        <v>0</v>
      </c>
      <c r="J6" s="131" t="str">
        <f t="shared" si="2"/>
        <v>JPYSB6L15M_Quote</v>
      </c>
      <c r="K6" s="129" t="str">
        <f>_xll.qlSwapRateHelper2(,$J6,$C6,Calendar,$F6,$G6,$H6,$K$3,$I6,B6,Discounting,Permanent,,ObjectOverwrite)</f>
        <v>obj_00358#0002</v>
      </c>
      <c r="L6" s="128" t="str">
        <f>_xll.ohRangeRetrieveError(K6)</f>
        <v/>
      </c>
      <c r="M6" s="127"/>
      <c r="O6" s="140" t="s">
        <v>86</v>
      </c>
      <c r="P6" s="139" t="s">
        <v>85</v>
      </c>
      <c r="Q6" s="138" t="s">
        <v>107</v>
      </c>
    </row>
    <row r="7" spans="1:23" x14ac:dyDescent="0.2">
      <c r="A7" s="72"/>
      <c r="B7" s="134" t="s">
        <v>102</v>
      </c>
      <c r="C7" s="134" t="s">
        <v>34</v>
      </c>
      <c r="D7" s="134" t="str">
        <v>SB</v>
      </c>
      <c r="E7" s="134" t="str">
        <v>6L</v>
      </c>
      <c r="F7" s="133" t="str">
        <f t="shared" si="0"/>
        <v>Semiannual</v>
      </c>
      <c r="G7" s="133" t="s">
        <v>104</v>
      </c>
      <c r="H7" s="144" t="str">
        <f t="shared" si="1"/>
        <v>Actual/365 (Fixed)</v>
      </c>
      <c r="I7" s="132">
        <v>0</v>
      </c>
      <c r="J7" s="131" t="str">
        <f t="shared" si="2"/>
        <v>JPYSB6L18M_Quote</v>
      </c>
      <c r="K7" s="129" t="str">
        <f>_xll.qlSwapRateHelper2(,$J7,$C7,Calendar,$F7,$G7,$H7,$K$3,$I7,B7,Discounting,Permanent,,ObjectOverwrite)</f>
        <v>obj_00347#0002</v>
      </c>
      <c r="L7" s="128" t="str">
        <f>_xll.ohRangeRetrieveError(K7)</f>
        <v/>
      </c>
      <c r="M7" s="127"/>
      <c r="O7" s="140" t="s">
        <v>83</v>
      </c>
      <c r="P7" s="139" t="s">
        <v>106</v>
      </c>
      <c r="Q7" s="138" t="s">
        <v>105</v>
      </c>
    </row>
    <row r="8" spans="1:23" x14ac:dyDescent="0.2">
      <c r="A8" s="72"/>
      <c r="B8" s="134" t="s">
        <v>102</v>
      </c>
      <c r="C8" s="134" t="s">
        <v>33</v>
      </c>
      <c r="D8" s="134" t="str">
        <v>SB</v>
      </c>
      <c r="E8" s="134" t="str">
        <v>6L</v>
      </c>
      <c r="F8" s="133" t="str">
        <f t="shared" si="0"/>
        <v>Semiannual</v>
      </c>
      <c r="G8" s="133" t="s">
        <v>104</v>
      </c>
      <c r="H8" s="144" t="str">
        <f t="shared" si="1"/>
        <v>Actual/365 (Fixed)</v>
      </c>
      <c r="I8" s="132">
        <v>0</v>
      </c>
      <c r="J8" s="131" t="str">
        <f t="shared" si="2"/>
        <v>JPYSB6L21M_Quote</v>
      </c>
      <c r="K8" s="129" t="str">
        <f>_xll.qlSwapRateHelper2(,$J8,$C8,Calendar,$F8,$G8,$H8,$K$3,$I8,B8,Discounting,Permanent,,ObjectOverwrite)</f>
        <v>obj_00369#0002</v>
      </c>
      <c r="L8" s="128" t="str">
        <f>_xll.ohRangeRetrieveError(K8)</f>
        <v/>
      </c>
      <c r="M8" s="127"/>
      <c r="O8" s="140" t="s">
        <v>81</v>
      </c>
      <c r="P8" s="139" t="s">
        <v>106</v>
      </c>
      <c r="Q8" s="138" t="s">
        <v>105</v>
      </c>
    </row>
    <row r="9" spans="1:23" ht="13.5" thickBot="1" x14ac:dyDescent="0.25">
      <c r="A9" s="72"/>
      <c r="B9" s="134" t="s">
        <v>102</v>
      </c>
      <c r="C9" s="134" t="s">
        <v>32</v>
      </c>
      <c r="D9" s="134" t="str">
        <v>SB</v>
      </c>
      <c r="E9" s="134" t="str">
        <v>6L</v>
      </c>
      <c r="F9" s="133" t="str">
        <f t="shared" si="0"/>
        <v>Semiannual</v>
      </c>
      <c r="G9" s="133" t="s">
        <v>104</v>
      </c>
      <c r="H9" s="144" t="str">
        <f t="shared" si="1"/>
        <v>Actual/365 (Fixed)</v>
      </c>
      <c r="I9" s="132">
        <v>0</v>
      </c>
      <c r="J9" s="131" t="str">
        <f t="shared" si="2"/>
        <v>JPYSB6L2Y_Quote</v>
      </c>
      <c r="K9" s="129" t="str">
        <f>_xll.qlSwapRateHelper2(,$J9,$C9,Calendar,$F9,$G9,$H9,$K$3,$I9,B9,Discounting,Permanent,,ObjectOverwrite)</f>
        <v>obj_00363#0002</v>
      </c>
      <c r="L9" s="128" t="str">
        <f>_xll.ohRangeRetrieveError(K9)</f>
        <v/>
      </c>
      <c r="M9" s="127"/>
      <c r="O9" s="137" t="s">
        <v>79</v>
      </c>
      <c r="P9" s="136" t="s">
        <v>78</v>
      </c>
      <c r="Q9" s="135" t="s">
        <v>105</v>
      </c>
    </row>
    <row r="10" spans="1:23" x14ac:dyDescent="0.2">
      <c r="A10" s="72"/>
      <c r="B10" s="134" t="s">
        <v>102</v>
      </c>
      <c r="C10" s="134" t="s">
        <v>31</v>
      </c>
      <c r="D10" s="134" t="str">
        <v>SB</v>
      </c>
      <c r="E10" s="134" t="str">
        <v>6L</v>
      </c>
      <c r="F10" s="133" t="str">
        <f t="shared" si="0"/>
        <v>Semiannual</v>
      </c>
      <c r="G10" s="133" t="s">
        <v>104</v>
      </c>
      <c r="H10" s="144" t="str">
        <f t="shared" si="1"/>
        <v>Actual/365 (Fixed)</v>
      </c>
      <c r="I10" s="132">
        <v>0</v>
      </c>
      <c r="J10" s="131" t="str">
        <f t="shared" si="2"/>
        <v>JPYSB6L3Y_Quote</v>
      </c>
      <c r="K10" s="129" t="str">
        <f>_xll.qlSwapRateHelper2(,$J10,$C10,Calendar,$F10,$G10,$H10,$K$3,$I10,B10,Discounting,Permanent,,ObjectOverwrite)</f>
        <v>obj_00372#0002</v>
      </c>
      <c r="L10" s="128" t="str">
        <f>_xll.ohRangeRetrieveError(K10)</f>
        <v/>
      </c>
      <c r="M10" s="127"/>
    </row>
    <row r="11" spans="1:23" x14ac:dyDescent="0.2">
      <c r="A11" s="72"/>
      <c r="B11" s="134" t="s">
        <v>102</v>
      </c>
      <c r="C11" s="134" t="s">
        <v>30</v>
      </c>
      <c r="D11" s="134" t="str">
        <v>SB</v>
      </c>
      <c r="E11" s="134" t="str">
        <v>6L</v>
      </c>
      <c r="F11" s="133" t="str">
        <f t="shared" si="0"/>
        <v>Semiannual</v>
      </c>
      <c r="G11" s="133" t="s">
        <v>104</v>
      </c>
      <c r="H11" s="144" t="str">
        <f t="shared" si="1"/>
        <v>Actual/365 (Fixed)</v>
      </c>
      <c r="I11" s="132">
        <v>0</v>
      </c>
      <c r="J11" s="131" t="str">
        <f t="shared" si="2"/>
        <v>JPYSB6L4Y_Quote</v>
      </c>
      <c r="K11" s="129" t="str">
        <f>_xll.qlSwapRateHelper2(,$J11,$C11,Calendar,$F11,$G11,$H11,$K$3,$I11,B11,Discounting,Permanent,,ObjectOverwrite)</f>
        <v>obj_00355#0002</v>
      </c>
      <c r="L11" s="128" t="str">
        <f>_xll.ohRangeRetrieveError(K11)</f>
        <v/>
      </c>
      <c r="M11" s="127"/>
    </row>
    <row r="12" spans="1:23" x14ac:dyDescent="0.2">
      <c r="A12" s="72"/>
      <c r="B12" s="134" t="s">
        <v>102</v>
      </c>
      <c r="C12" s="134" t="s">
        <v>29</v>
      </c>
      <c r="D12" s="134" t="str">
        <v>SB</v>
      </c>
      <c r="E12" s="134" t="str">
        <v>6L</v>
      </c>
      <c r="F12" s="133" t="str">
        <f t="shared" si="0"/>
        <v>Semiannual</v>
      </c>
      <c r="G12" s="133" t="s">
        <v>104</v>
      </c>
      <c r="H12" s="144" t="str">
        <f t="shared" si="1"/>
        <v>Actual/365 (Fixed)</v>
      </c>
      <c r="I12" s="132">
        <v>0</v>
      </c>
      <c r="J12" s="131" t="str">
        <f t="shared" si="2"/>
        <v>JPYSB6L5Y_Quote</v>
      </c>
      <c r="K12" s="129" t="str">
        <f>_xll.qlSwapRateHelper2(,$J12,$C12,Calendar,$F12,$G12,$H12,$K$3,$I12,B12,Discounting,Permanent,,ObjectOverwrite)</f>
        <v>obj_00375#0002</v>
      </c>
      <c r="L12" s="128" t="str">
        <f>_xll.ohRangeRetrieveError(K12)</f>
        <v/>
      </c>
      <c r="M12" s="127"/>
    </row>
    <row r="13" spans="1:23" x14ac:dyDescent="0.2">
      <c r="A13" s="72"/>
      <c r="B13" s="134" t="s">
        <v>102</v>
      </c>
      <c r="C13" s="134" t="s">
        <v>28</v>
      </c>
      <c r="D13" s="134" t="str">
        <v>SB</v>
      </c>
      <c r="E13" s="134" t="str">
        <v>6L</v>
      </c>
      <c r="F13" s="133" t="str">
        <f t="shared" si="0"/>
        <v>Semiannual</v>
      </c>
      <c r="G13" s="133" t="s">
        <v>104</v>
      </c>
      <c r="H13" s="144" t="str">
        <f t="shared" si="1"/>
        <v>Actual/365 (Fixed)</v>
      </c>
      <c r="I13" s="132">
        <v>0</v>
      </c>
      <c r="J13" s="131" t="str">
        <f t="shared" si="2"/>
        <v>JPYSB6L6Y_Quote</v>
      </c>
      <c r="K13" s="129" t="str">
        <f>_xll.qlSwapRateHelper2(,$J13,$C13,Calendar,$F13,$G13,$H13,$K$3,$I13,B13,Discounting,Permanent,,ObjectOverwrite)</f>
        <v>obj_00364#0002</v>
      </c>
      <c r="L13" s="128" t="str">
        <f>_xll.ohRangeRetrieveError(K13)</f>
        <v/>
      </c>
      <c r="M13" s="127"/>
    </row>
    <row r="14" spans="1:23" x14ac:dyDescent="0.2">
      <c r="A14" s="72"/>
      <c r="B14" s="134" t="s">
        <v>102</v>
      </c>
      <c r="C14" s="134" t="s">
        <v>27</v>
      </c>
      <c r="D14" s="134" t="str">
        <v>SB</v>
      </c>
      <c r="E14" s="134" t="str">
        <v>6L</v>
      </c>
      <c r="F14" s="133" t="str">
        <f t="shared" si="0"/>
        <v>Semiannual</v>
      </c>
      <c r="G14" s="133" t="s">
        <v>104</v>
      </c>
      <c r="H14" s="144" t="str">
        <f t="shared" si="1"/>
        <v>Actual/365 (Fixed)</v>
      </c>
      <c r="I14" s="132">
        <v>0</v>
      </c>
      <c r="J14" s="131" t="str">
        <f t="shared" si="2"/>
        <v>JPYSB6L7Y_Quote</v>
      </c>
      <c r="K14" s="129" t="str">
        <f>_xll.qlSwapRateHelper2(,$J14,$C14,Calendar,$F14,$G14,$H14,$K$3,$I14,B14,Discounting,Permanent,,ObjectOverwrite)</f>
        <v>obj_0035e#0002</v>
      </c>
      <c r="L14" s="128" t="str">
        <f>_xll.ohRangeRetrieveError(K14)</f>
        <v/>
      </c>
      <c r="M14" s="127"/>
    </row>
    <row r="15" spans="1:23" x14ac:dyDescent="0.2">
      <c r="A15" s="72"/>
      <c r="B15" s="134" t="s">
        <v>102</v>
      </c>
      <c r="C15" s="134" t="s">
        <v>26</v>
      </c>
      <c r="D15" s="134" t="str">
        <v>SB</v>
      </c>
      <c r="E15" s="134" t="str">
        <v>6L</v>
      </c>
      <c r="F15" s="133" t="str">
        <f t="shared" si="0"/>
        <v>Semiannual</v>
      </c>
      <c r="G15" s="133" t="s">
        <v>104</v>
      </c>
      <c r="H15" s="144" t="str">
        <f t="shared" si="1"/>
        <v>Actual/365 (Fixed)</v>
      </c>
      <c r="I15" s="132">
        <v>0</v>
      </c>
      <c r="J15" s="131" t="str">
        <f t="shared" si="2"/>
        <v>JPYSB6L8Y_Quote</v>
      </c>
      <c r="K15" s="129" t="str">
        <f>_xll.qlSwapRateHelper2(,$J15,$C15,Calendar,$F15,$G15,$H15,$K$3,$I15,B15,Discounting,Permanent,,ObjectOverwrite)</f>
        <v>obj_0036d#0002</v>
      </c>
      <c r="L15" s="128" t="str">
        <f>_xll.ohRangeRetrieveError(K15)</f>
        <v/>
      </c>
      <c r="M15" s="127"/>
    </row>
    <row r="16" spans="1:23" x14ac:dyDescent="0.2">
      <c r="A16" s="72"/>
      <c r="B16" s="134" t="s">
        <v>102</v>
      </c>
      <c r="C16" s="134" t="s">
        <v>25</v>
      </c>
      <c r="D16" s="134" t="str">
        <v>SB</v>
      </c>
      <c r="E16" s="134" t="str">
        <v>6L</v>
      </c>
      <c r="F16" s="133" t="str">
        <f t="shared" si="0"/>
        <v>Semiannual</v>
      </c>
      <c r="G16" s="133" t="s">
        <v>104</v>
      </c>
      <c r="H16" s="144" t="str">
        <f t="shared" si="1"/>
        <v>Actual/365 (Fixed)</v>
      </c>
      <c r="I16" s="132">
        <v>0</v>
      </c>
      <c r="J16" s="131" t="str">
        <f t="shared" si="2"/>
        <v>JPYSB6L9Y_Quote</v>
      </c>
      <c r="K16" s="129" t="str">
        <f>_xll.qlSwapRateHelper2(,$J16,$C16,Calendar,$F16,$G16,$H16,$K$3,$I16,B16,Discounting,Permanent,,ObjectOverwrite)</f>
        <v>obj_0036b#0002</v>
      </c>
      <c r="L16" s="128" t="str">
        <f>_xll.ohRangeRetrieveError(K16)</f>
        <v/>
      </c>
      <c r="M16" s="127"/>
    </row>
    <row r="17" spans="1:13" x14ac:dyDescent="0.2">
      <c r="A17" s="72"/>
      <c r="B17" s="134" t="s">
        <v>102</v>
      </c>
      <c r="C17" s="134" t="s">
        <v>24</v>
      </c>
      <c r="D17" s="134" t="str">
        <v>SB</v>
      </c>
      <c r="E17" s="134" t="str">
        <v>6L</v>
      </c>
      <c r="F17" s="133" t="str">
        <f t="shared" si="0"/>
        <v>Semiannual</v>
      </c>
      <c r="G17" s="133" t="s">
        <v>104</v>
      </c>
      <c r="H17" s="144" t="str">
        <f t="shared" si="1"/>
        <v>Actual/365 (Fixed)</v>
      </c>
      <c r="I17" s="132">
        <v>0</v>
      </c>
      <c r="J17" s="131" t="str">
        <f t="shared" si="2"/>
        <v>JPYSB6L10Y_Quote</v>
      </c>
      <c r="K17" s="129" t="str">
        <f>_xll.qlSwapRateHelper2(,$J17,$C17,Calendar,$F17,$G17,$H17,$K$3,$I17,B17,Discounting,Permanent,,ObjectOverwrite)</f>
        <v>obj_00359#0002</v>
      </c>
      <c r="L17" s="128" t="str">
        <f>_xll.ohRangeRetrieveError(K17)</f>
        <v/>
      </c>
      <c r="M17" s="127"/>
    </row>
    <row r="18" spans="1:13" x14ac:dyDescent="0.2">
      <c r="A18" s="72"/>
      <c r="B18" s="134" t="s">
        <v>102</v>
      </c>
      <c r="C18" s="134" t="s">
        <v>23</v>
      </c>
      <c r="D18" s="134" t="str">
        <v>SB</v>
      </c>
      <c r="E18" s="134" t="str">
        <v>6L</v>
      </c>
      <c r="F18" s="133" t="str">
        <f t="shared" si="0"/>
        <v>Semiannual</v>
      </c>
      <c r="G18" s="133" t="s">
        <v>104</v>
      </c>
      <c r="H18" s="144" t="str">
        <f t="shared" si="1"/>
        <v>Actual/365 (Fixed)</v>
      </c>
      <c r="I18" s="132">
        <v>0</v>
      </c>
      <c r="J18" s="131" t="str">
        <f t="shared" si="2"/>
        <v>JPYSB6L11Y_Quote</v>
      </c>
      <c r="K18" s="129" t="str">
        <f>_xll.qlSwapRateHelper2(,$J18,$C18,Calendar,$F18,$G18,$H18,$K$3,$I18,B18,Discounting,Permanent,,ObjectOverwrite)</f>
        <v>obj_0035f#0002</v>
      </c>
      <c r="L18" s="128" t="str">
        <f>_xll.ohRangeRetrieveError(K18)</f>
        <v/>
      </c>
      <c r="M18" s="127"/>
    </row>
    <row r="19" spans="1:13" x14ac:dyDescent="0.2">
      <c r="A19" s="72"/>
      <c r="B19" s="134" t="s">
        <v>102</v>
      </c>
      <c r="C19" s="134" t="s">
        <v>22</v>
      </c>
      <c r="D19" s="134" t="str">
        <v>SB</v>
      </c>
      <c r="E19" s="134" t="str">
        <v>6L</v>
      </c>
      <c r="F19" s="133" t="str">
        <f t="shared" si="0"/>
        <v>Semiannual</v>
      </c>
      <c r="G19" s="133" t="s">
        <v>104</v>
      </c>
      <c r="H19" s="144" t="str">
        <f t="shared" si="1"/>
        <v>Actual/365 (Fixed)</v>
      </c>
      <c r="I19" s="132">
        <v>0</v>
      </c>
      <c r="J19" s="131" t="str">
        <f t="shared" si="2"/>
        <v>JPYSB6L12Y_Quote</v>
      </c>
      <c r="K19" s="129" t="str">
        <f>_xll.qlSwapRateHelper2(,$J19,$C19,Calendar,$F19,$G19,$H19,$K$3,$I19,B19,Discounting,Permanent,,ObjectOverwrite)</f>
        <v>obj_00351#0002</v>
      </c>
      <c r="L19" s="128" t="str">
        <f>_xll.ohRangeRetrieveError(K19)</f>
        <v/>
      </c>
      <c r="M19" s="127"/>
    </row>
    <row r="20" spans="1:13" x14ac:dyDescent="0.2">
      <c r="A20" s="72"/>
      <c r="B20" s="134" t="s">
        <v>102</v>
      </c>
      <c r="C20" s="134" t="s">
        <v>21</v>
      </c>
      <c r="D20" s="134" t="str">
        <v>SB</v>
      </c>
      <c r="E20" s="134" t="str">
        <v>6L</v>
      </c>
      <c r="F20" s="133" t="str">
        <f t="shared" si="0"/>
        <v>Semiannual</v>
      </c>
      <c r="G20" s="133" t="s">
        <v>104</v>
      </c>
      <c r="H20" s="144" t="str">
        <f t="shared" si="1"/>
        <v>Actual/365 (Fixed)</v>
      </c>
      <c r="I20" s="132">
        <v>0</v>
      </c>
      <c r="J20" s="131" t="str">
        <f t="shared" si="2"/>
        <v>JPYSB6L13Y_Quote</v>
      </c>
      <c r="K20" s="129" t="str">
        <f>_xll.qlSwapRateHelper2(,$J20,$C20,Calendar,$F20,$G20,$H20,$K$3,$I20,B20,Discounting,Permanent,,ObjectOverwrite)</f>
        <v>obj_00368#0002</v>
      </c>
      <c r="L20" s="128" t="str">
        <f>_xll.ohRangeRetrieveError(K20)</f>
        <v/>
      </c>
      <c r="M20" s="127"/>
    </row>
    <row r="21" spans="1:13" x14ac:dyDescent="0.2">
      <c r="A21" s="72"/>
      <c r="B21" s="134" t="s">
        <v>102</v>
      </c>
      <c r="C21" s="134" t="s">
        <v>20</v>
      </c>
      <c r="D21" s="134" t="str">
        <v>SB</v>
      </c>
      <c r="E21" s="134" t="str">
        <v>6L</v>
      </c>
      <c r="F21" s="133" t="str">
        <f t="shared" si="0"/>
        <v>Semiannual</v>
      </c>
      <c r="G21" s="133" t="s">
        <v>104</v>
      </c>
      <c r="H21" s="144" t="str">
        <f t="shared" si="1"/>
        <v>Actual/365 (Fixed)</v>
      </c>
      <c r="I21" s="132">
        <v>0</v>
      </c>
      <c r="J21" s="131" t="str">
        <f t="shared" si="2"/>
        <v>JPYSB6L14Y_Quote</v>
      </c>
      <c r="K21" s="129" t="str">
        <f>_xll.qlSwapRateHelper2(,$J21,$C21,Calendar,$F21,$G21,$H21,$K$3,$I21,B21,Discounting,Permanent,,ObjectOverwrite)</f>
        <v>obj_00367#0002</v>
      </c>
      <c r="L21" s="128" t="str">
        <f>_xll.ohRangeRetrieveError(K21)</f>
        <v/>
      </c>
      <c r="M21" s="127"/>
    </row>
    <row r="22" spans="1:13" x14ac:dyDescent="0.2">
      <c r="A22" s="72"/>
      <c r="B22" s="134" t="s">
        <v>102</v>
      </c>
      <c r="C22" s="134" t="s">
        <v>19</v>
      </c>
      <c r="D22" s="134" t="str">
        <v>SB</v>
      </c>
      <c r="E22" s="134" t="str">
        <v>6L</v>
      </c>
      <c r="F22" s="133" t="str">
        <f t="shared" si="0"/>
        <v>Semiannual</v>
      </c>
      <c r="G22" s="133" t="s">
        <v>104</v>
      </c>
      <c r="H22" s="144" t="str">
        <f t="shared" si="1"/>
        <v>Actual/365 (Fixed)</v>
      </c>
      <c r="I22" s="132">
        <v>0</v>
      </c>
      <c r="J22" s="131" t="str">
        <f t="shared" si="2"/>
        <v>JPYSB6L15Y_Quote</v>
      </c>
      <c r="K22" s="129" t="str">
        <f>_xll.qlSwapRateHelper2(,$J22,$C22,Calendar,$F22,$G22,$H22,$K$3,$I22,B22,Discounting,Permanent,,ObjectOverwrite)</f>
        <v>obj_00354#0002</v>
      </c>
      <c r="L22" s="128" t="str">
        <f>_xll.ohRangeRetrieveError(K22)</f>
        <v/>
      </c>
      <c r="M22" s="127"/>
    </row>
    <row r="23" spans="1:13" x14ac:dyDescent="0.2">
      <c r="A23" s="72"/>
      <c r="B23" s="134" t="s">
        <v>102</v>
      </c>
      <c r="C23" s="134" t="s">
        <v>18</v>
      </c>
      <c r="D23" s="134" t="str">
        <v>SB</v>
      </c>
      <c r="E23" s="134" t="str">
        <v>6L</v>
      </c>
      <c r="F23" s="133" t="str">
        <f t="shared" si="0"/>
        <v>Semiannual</v>
      </c>
      <c r="G23" s="133" t="s">
        <v>104</v>
      </c>
      <c r="H23" s="144" t="str">
        <f t="shared" si="1"/>
        <v>Actual/365 (Fixed)</v>
      </c>
      <c r="I23" s="132">
        <v>0</v>
      </c>
      <c r="J23" s="131" t="str">
        <f t="shared" si="2"/>
        <v>JPYSB6L16Y_Quote</v>
      </c>
      <c r="K23" s="129" t="str">
        <f>_xll.qlSwapRateHelper2(,$J23,$C23,Calendar,$F23,$G23,$H23,$K$3,$I23,B23,Discounting,Permanent,,ObjectOverwrite)</f>
        <v>obj_00371#0002</v>
      </c>
      <c r="L23" s="128" t="str">
        <f>_xll.ohRangeRetrieveError(K23)</f>
        <v/>
      </c>
      <c r="M23" s="127"/>
    </row>
    <row r="24" spans="1:13" x14ac:dyDescent="0.2">
      <c r="A24" s="72"/>
      <c r="B24" s="134" t="s">
        <v>102</v>
      </c>
      <c r="C24" s="134" t="s">
        <v>17</v>
      </c>
      <c r="D24" s="134" t="str">
        <v>SB</v>
      </c>
      <c r="E24" s="134" t="str">
        <v>6L</v>
      </c>
      <c r="F24" s="133" t="str">
        <f t="shared" si="0"/>
        <v>Semiannual</v>
      </c>
      <c r="G24" s="133" t="s">
        <v>104</v>
      </c>
      <c r="H24" s="144" t="str">
        <f t="shared" si="1"/>
        <v>Actual/365 (Fixed)</v>
      </c>
      <c r="I24" s="132">
        <v>0</v>
      </c>
      <c r="J24" s="131" t="str">
        <f t="shared" si="2"/>
        <v>JPYSB6L17Y_Quote</v>
      </c>
      <c r="K24" s="129" t="str">
        <f>_xll.qlSwapRateHelper2(,$J24,$C24,Calendar,$F24,$G24,$H24,$K$3,$I24,B24,Discounting,Permanent,,ObjectOverwrite)</f>
        <v>obj_0035d#0002</v>
      </c>
      <c r="L24" s="128" t="str">
        <f>_xll.ohRangeRetrieveError(K24)</f>
        <v/>
      </c>
      <c r="M24" s="127"/>
    </row>
    <row r="25" spans="1:13" x14ac:dyDescent="0.2">
      <c r="A25" s="72"/>
      <c r="B25" s="134" t="s">
        <v>102</v>
      </c>
      <c r="C25" s="134" t="s">
        <v>16</v>
      </c>
      <c r="D25" s="134" t="str">
        <v>SB</v>
      </c>
      <c r="E25" s="134" t="str">
        <v>6L</v>
      </c>
      <c r="F25" s="133" t="str">
        <f t="shared" si="0"/>
        <v>Semiannual</v>
      </c>
      <c r="G25" s="133" t="s">
        <v>104</v>
      </c>
      <c r="H25" s="144" t="str">
        <f t="shared" si="1"/>
        <v>Actual/365 (Fixed)</v>
      </c>
      <c r="I25" s="132">
        <v>0</v>
      </c>
      <c r="J25" s="131" t="str">
        <f t="shared" si="2"/>
        <v>JPYSB6L18Y_Quote</v>
      </c>
      <c r="K25" s="129" t="str">
        <f>_xll.qlSwapRateHelper2(,$J25,$C25,Calendar,$F25,$G25,$H25,$K$3,$I25,B25,Discounting,Permanent,,ObjectOverwrite)</f>
        <v>obj_00366#0002</v>
      </c>
      <c r="L25" s="128" t="str">
        <f>_xll.ohRangeRetrieveError(K25)</f>
        <v/>
      </c>
      <c r="M25" s="127"/>
    </row>
    <row r="26" spans="1:13" x14ac:dyDescent="0.2">
      <c r="A26" s="72"/>
      <c r="B26" s="134" t="s">
        <v>102</v>
      </c>
      <c r="C26" s="134" t="s">
        <v>15</v>
      </c>
      <c r="D26" s="134" t="str">
        <v>SB</v>
      </c>
      <c r="E26" s="134" t="str">
        <v>6L</v>
      </c>
      <c r="F26" s="133" t="str">
        <f t="shared" si="0"/>
        <v>Semiannual</v>
      </c>
      <c r="G26" s="133" t="s">
        <v>104</v>
      </c>
      <c r="H26" s="144" t="str">
        <f t="shared" si="1"/>
        <v>Actual/365 (Fixed)</v>
      </c>
      <c r="I26" s="132">
        <v>0</v>
      </c>
      <c r="J26" s="131" t="str">
        <f t="shared" si="2"/>
        <v>JPYSB6L19Y_Quote</v>
      </c>
      <c r="K26" s="129" t="str">
        <f>_xll.qlSwapRateHelper2(,$J26,$C26,Calendar,$F26,$G26,$H26,$K$3,$I26,B26,Discounting,Permanent,,ObjectOverwrite)</f>
        <v>obj_00362#0002</v>
      </c>
      <c r="L26" s="128" t="str">
        <f>_xll.ohRangeRetrieveError(K26)</f>
        <v/>
      </c>
      <c r="M26" s="127"/>
    </row>
    <row r="27" spans="1:13" x14ac:dyDescent="0.2">
      <c r="A27" s="72"/>
      <c r="B27" s="134" t="s">
        <v>102</v>
      </c>
      <c r="C27" s="134" t="s">
        <v>14</v>
      </c>
      <c r="D27" s="134" t="str">
        <v>SB</v>
      </c>
      <c r="E27" s="134" t="str">
        <v>6L</v>
      </c>
      <c r="F27" s="133" t="str">
        <f t="shared" si="0"/>
        <v>Semiannual</v>
      </c>
      <c r="G27" s="133" t="s">
        <v>104</v>
      </c>
      <c r="H27" s="144" t="str">
        <f t="shared" si="1"/>
        <v>Actual/365 (Fixed)</v>
      </c>
      <c r="I27" s="132">
        <v>0</v>
      </c>
      <c r="J27" s="131" t="str">
        <f t="shared" si="2"/>
        <v>JPYSB6L20Y_Quote</v>
      </c>
      <c r="K27" s="129" t="str">
        <f>_xll.qlSwapRateHelper2(,$J27,$C27,Calendar,$F27,$G27,$H27,$K$3,$I27,B27,Discounting,Permanent,,ObjectOverwrite)</f>
        <v>obj_00365#0002</v>
      </c>
      <c r="L27" s="128" t="str">
        <f>_xll.ohRangeRetrieveError(K27)</f>
        <v/>
      </c>
      <c r="M27" s="127"/>
    </row>
    <row r="28" spans="1:13" x14ac:dyDescent="0.2">
      <c r="A28" s="72"/>
      <c r="B28" s="134" t="s">
        <v>102</v>
      </c>
      <c r="C28" s="134" t="s">
        <v>13</v>
      </c>
      <c r="D28" s="134" t="str">
        <v>SB</v>
      </c>
      <c r="E28" s="134" t="str">
        <v>6L</v>
      </c>
      <c r="F28" s="133" t="str">
        <f t="shared" si="0"/>
        <v>Semiannual</v>
      </c>
      <c r="G28" s="133" t="s">
        <v>104</v>
      </c>
      <c r="H28" s="144" t="str">
        <f t="shared" si="1"/>
        <v>Actual/365 (Fixed)</v>
      </c>
      <c r="I28" s="132">
        <v>0</v>
      </c>
      <c r="J28" s="131" t="str">
        <f t="shared" si="2"/>
        <v>JPYSB6L21Y_Quote</v>
      </c>
      <c r="K28" s="129" t="str">
        <f>_xll.qlSwapRateHelper2(,$J28,$C28,Calendar,$F28,$G28,$H28,$K$3,$I28,B28,Discounting,Permanent,,ObjectOverwrite)</f>
        <v>obj_0036c#0002</v>
      </c>
      <c r="L28" s="128" t="str">
        <f>_xll.ohRangeRetrieveError(K28)</f>
        <v/>
      </c>
      <c r="M28" s="127"/>
    </row>
    <row r="29" spans="1:13" x14ac:dyDescent="0.2">
      <c r="A29" s="72"/>
      <c r="B29" s="134" t="s">
        <v>102</v>
      </c>
      <c r="C29" s="134" t="s">
        <v>12</v>
      </c>
      <c r="D29" s="134" t="str">
        <v>SB</v>
      </c>
      <c r="E29" s="134" t="str">
        <v>6L</v>
      </c>
      <c r="F29" s="133" t="str">
        <f t="shared" si="0"/>
        <v>Semiannual</v>
      </c>
      <c r="G29" s="133" t="s">
        <v>104</v>
      </c>
      <c r="H29" s="144" t="str">
        <f t="shared" si="1"/>
        <v>Actual/365 (Fixed)</v>
      </c>
      <c r="I29" s="132">
        <v>0</v>
      </c>
      <c r="J29" s="131" t="str">
        <f t="shared" si="2"/>
        <v>JPYSB6L22Y_Quote</v>
      </c>
      <c r="K29" s="129" t="str">
        <f>_xll.qlSwapRateHelper2(,$J29,$C29,Calendar,$F29,$G29,$H29,$K$3,$I29,B29,Discounting,Permanent,,ObjectOverwrite)</f>
        <v>obj_0036f#0002</v>
      </c>
      <c r="L29" s="128" t="str">
        <f>_xll.ohRangeRetrieveError(K29)</f>
        <v/>
      </c>
      <c r="M29" s="127"/>
    </row>
    <row r="30" spans="1:13" x14ac:dyDescent="0.2">
      <c r="A30" s="72"/>
      <c r="B30" s="134" t="s">
        <v>102</v>
      </c>
      <c r="C30" s="134" t="s">
        <v>11</v>
      </c>
      <c r="D30" s="134" t="str">
        <v>SB</v>
      </c>
      <c r="E30" s="134" t="str">
        <v>6L</v>
      </c>
      <c r="F30" s="133" t="str">
        <f t="shared" si="0"/>
        <v>Semiannual</v>
      </c>
      <c r="G30" s="133" t="s">
        <v>104</v>
      </c>
      <c r="H30" s="144" t="str">
        <f t="shared" si="1"/>
        <v>Actual/365 (Fixed)</v>
      </c>
      <c r="I30" s="132">
        <v>0</v>
      </c>
      <c r="J30" s="131" t="str">
        <f t="shared" si="2"/>
        <v>JPYSB6L23Y_Quote</v>
      </c>
      <c r="K30" s="129" t="str">
        <f>_xll.qlSwapRateHelper2(,$J30,$C30,Calendar,$F30,$G30,$H30,$K$3,$I30,B30,Discounting,Permanent,,ObjectOverwrite)</f>
        <v>obj_0035b#0002</v>
      </c>
      <c r="L30" s="128" t="str">
        <f>_xll.ohRangeRetrieveError(K30)</f>
        <v/>
      </c>
      <c r="M30" s="127"/>
    </row>
    <row r="31" spans="1:13" x14ac:dyDescent="0.2">
      <c r="A31" s="72"/>
      <c r="B31" s="134" t="s">
        <v>102</v>
      </c>
      <c r="C31" s="134" t="s">
        <v>10</v>
      </c>
      <c r="D31" s="134" t="str">
        <v>SB</v>
      </c>
      <c r="E31" s="134" t="str">
        <v>6L</v>
      </c>
      <c r="F31" s="133" t="str">
        <f t="shared" si="0"/>
        <v>Semiannual</v>
      </c>
      <c r="G31" s="133" t="s">
        <v>104</v>
      </c>
      <c r="H31" s="144" t="str">
        <f t="shared" si="1"/>
        <v>Actual/365 (Fixed)</v>
      </c>
      <c r="I31" s="132">
        <v>0</v>
      </c>
      <c r="J31" s="131" t="str">
        <f t="shared" si="2"/>
        <v>JPYSB6L24Y_Quote</v>
      </c>
      <c r="K31" s="129" t="str">
        <f>_xll.qlSwapRateHelper2(,$J31,$C31,Calendar,$F31,$G31,$H31,$K$3,$I31,B31,Discounting,Permanent,,ObjectOverwrite)</f>
        <v>obj_00356#0002</v>
      </c>
      <c r="L31" s="128" t="str">
        <f>_xll.ohRangeRetrieveError(K31)</f>
        <v/>
      </c>
      <c r="M31" s="127"/>
    </row>
    <row r="32" spans="1:13" x14ac:dyDescent="0.2">
      <c r="A32" s="72"/>
      <c r="B32" s="134" t="s">
        <v>102</v>
      </c>
      <c r="C32" s="134" t="s">
        <v>9</v>
      </c>
      <c r="D32" s="134" t="str">
        <v>SB</v>
      </c>
      <c r="E32" s="134" t="str">
        <v>6L</v>
      </c>
      <c r="F32" s="133" t="str">
        <f t="shared" si="0"/>
        <v>Semiannual</v>
      </c>
      <c r="G32" s="133" t="s">
        <v>104</v>
      </c>
      <c r="H32" s="144" t="str">
        <f t="shared" si="1"/>
        <v>Actual/365 (Fixed)</v>
      </c>
      <c r="I32" s="132">
        <v>0</v>
      </c>
      <c r="J32" s="131" t="str">
        <f t="shared" si="2"/>
        <v>JPYSB6L25Y_Quote</v>
      </c>
      <c r="K32" s="129" t="str">
        <f>_xll.qlSwapRateHelper2(,$J32,$C32,Calendar,$F32,$G32,$H32,$K$3,$I32,B32,Discounting,Permanent,,ObjectOverwrite)</f>
        <v>obj_0036a#0002</v>
      </c>
      <c r="L32" s="128" t="str">
        <f>_xll.ohRangeRetrieveError(K32)</f>
        <v/>
      </c>
      <c r="M32" s="127"/>
    </row>
    <row r="33" spans="1:13" x14ac:dyDescent="0.2">
      <c r="A33" s="72"/>
      <c r="B33" s="134" t="s">
        <v>102</v>
      </c>
      <c r="C33" s="134" t="s">
        <v>8</v>
      </c>
      <c r="D33" s="134" t="str">
        <v>SB</v>
      </c>
      <c r="E33" s="134" t="str">
        <v>6L</v>
      </c>
      <c r="F33" s="133" t="str">
        <f t="shared" si="0"/>
        <v>Semiannual</v>
      </c>
      <c r="G33" s="133" t="s">
        <v>104</v>
      </c>
      <c r="H33" s="144" t="str">
        <f t="shared" si="1"/>
        <v>Actual/365 (Fixed)</v>
      </c>
      <c r="I33" s="132">
        <v>0</v>
      </c>
      <c r="J33" s="131" t="str">
        <f t="shared" si="2"/>
        <v>JPYSB6L26Y_Quote</v>
      </c>
      <c r="K33" s="129" t="str">
        <f>_xll.qlSwapRateHelper2(,$J33,$C33,Calendar,$F33,$G33,$H33,$K$3,$I33,B33,Discounting,Permanent,,ObjectOverwrite)</f>
        <v>obj_00361#0002</v>
      </c>
      <c r="L33" s="128" t="str">
        <f>_xll.ohRangeRetrieveError(K33)</f>
        <v/>
      </c>
      <c r="M33" s="127"/>
    </row>
    <row r="34" spans="1:13" x14ac:dyDescent="0.2">
      <c r="A34" s="72"/>
      <c r="B34" s="134" t="s">
        <v>102</v>
      </c>
      <c r="C34" s="134" t="s">
        <v>7</v>
      </c>
      <c r="D34" s="134" t="str">
        <v>SB</v>
      </c>
      <c r="E34" s="134" t="str">
        <v>6L</v>
      </c>
      <c r="F34" s="133" t="str">
        <f t="shared" si="0"/>
        <v>Semiannual</v>
      </c>
      <c r="G34" s="133" t="s">
        <v>104</v>
      </c>
      <c r="H34" s="144" t="str">
        <f t="shared" si="1"/>
        <v>Actual/365 (Fixed)</v>
      </c>
      <c r="I34" s="132">
        <v>0</v>
      </c>
      <c r="J34" s="131" t="str">
        <f t="shared" si="2"/>
        <v>JPYSB6L27Y_Quote</v>
      </c>
      <c r="K34" s="129" t="str">
        <f>_xll.qlSwapRateHelper2(,$J34,$C34,Calendar,$F34,$G34,$H34,$K$3,$I34,B34,Discounting,Permanent,,ObjectOverwrite)</f>
        <v>obj_0035c#0002</v>
      </c>
      <c r="L34" s="128" t="str">
        <f>_xll.ohRangeRetrieveError(K34)</f>
        <v/>
      </c>
      <c r="M34" s="127"/>
    </row>
    <row r="35" spans="1:13" x14ac:dyDescent="0.2">
      <c r="A35" s="72"/>
      <c r="B35" s="134" t="s">
        <v>102</v>
      </c>
      <c r="C35" s="134" t="s">
        <v>6</v>
      </c>
      <c r="D35" s="134" t="str">
        <v>SB</v>
      </c>
      <c r="E35" s="134" t="str">
        <v>6L</v>
      </c>
      <c r="F35" s="133" t="str">
        <f t="shared" si="0"/>
        <v>Semiannual</v>
      </c>
      <c r="G35" s="133" t="s">
        <v>104</v>
      </c>
      <c r="H35" s="144" t="str">
        <f t="shared" si="1"/>
        <v>Actual/365 (Fixed)</v>
      </c>
      <c r="I35" s="132">
        <v>0</v>
      </c>
      <c r="J35" s="131" t="str">
        <f t="shared" si="2"/>
        <v>JPYSB6L28Y_Quote</v>
      </c>
      <c r="K35" s="129" t="str">
        <f>_xll.qlSwapRateHelper2(,$J35,$C35,Calendar,$F35,$G35,$H35,$K$3,$I35,B35,Discounting,Permanent,,ObjectOverwrite)</f>
        <v>obj_00370#0002</v>
      </c>
      <c r="L35" s="128" t="str">
        <f>_xll.ohRangeRetrieveError(K35)</f>
        <v/>
      </c>
      <c r="M35" s="127"/>
    </row>
    <row r="36" spans="1:13" x14ac:dyDescent="0.2">
      <c r="A36" s="72"/>
      <c r="B36" s="134" t="s">
        <v>102</v>
      </c>
      <c r="C36" s="134" t="s">
        <v>5</v>
      </c>
      <c r="D36" s="134" t="str">
        <v>SB</v>
      </c>
      <c r="E36" s="134" t="str">
        <v>6L</v>
      </c>
      <c r="F36" s="133" t="str">
        <f t="shared" si="0"/>
        <v>Semiannual</v>
      </c>
      <c r="G36" s="133" t="s">
        <v>104</v>
      </c>
      <c r="H36" s="144" t="str">
        <f t="shared" si="1"/>
        <v>Actual/365 (Fixed)</v>
      </c>
      <c r="I36" s="132">
        <v>0</v>
      </c>
      <c r="J36" s="131" t="str">
        <f t="shared" si="2"/>
        <v>JPYSB6L29Y_Quote</v>
      </c>
      <c r="K36" s="129" t="str">
        <f>_xll.qlSwapRateHelper2(,$J36,$C36,Calendar,$F36,$G36,$H36,$K$3,$I36,B36,Discounting,Permanent,,ObjectOverwrite)</f>
        <v>obj_00360#0002</v>
      </c>
      <c r="L36" s="128" t="str">
        <f>_xll.ohRangeRetrieveError(K36)</f>
        <v/>
      </c>
      <c r="M36" s="127"/>
    </row>
    <row r="37" spans="1:13" x14ac:dyDescent="0.2">
      <c r="A37" s="72"/>
      <c r="B37" s="134" t="s">
        <v>102</v>
      </c>
      <c r="C37" s="134" t="s">
        <v>4</v>
      </c>
      <c r="D37" s="134" t="str">
        <v>SB</v>
      </c>
      <c r="E37" s="134" t="str">
        <v>6L</v>
      </c>
      <c r="F37" s="133" t="str">
        <f t="shared" si="0"/>
        <v>Semiannual</v>
      </c>
      <c r="G37" s="133" t="s">
        <v>104</v>
      </c>
      <c r="H37" s="144" t="str">
        <f t="shared" si="1"/>
        <v>Actual/365 (Fixed)</v>
      </c>
      <c r="I37" s="132">
        <v>0</v>
      </c>
      <c r="J37" s="131" t="str">
        <f t="shared" si="2"/>
        <v>JPYSB6L30Y_Quote</v>
      </c>
      <c r="K37" s="129" t="str">
        <f>_xll.qlSwapRateHelper2(,$J37,$C37,Calendar,$F37,$G37,$H37,$K$3,$I37,B37,Discounting,Permanent,,ObjectOverwrite)</f>
        <v>obj_00374#0002</v>
      </c>
      <c r="L37" s="128" t="str">
        <f>_xll.ohRangeRetrieveError(K37)</f>
        <v/>
      </c>
      <c r="M37" s="127"/>
    </row>
    <row r="38" spans="1:13" x14ac:dyDescent="0.2">
      <c r="A38" s="72"/>
      <c r="B38" s="134" t="s">
        <v>102</v>
      </c>
      <c r="C38" s="134" t="s">
        <v>3</v>
      </c>
      <c r="D38" s="134" t="str">
        <v>SB</v>
      </c>
      <c r="E38" s="134" t="str">
        <v>6L</v>
      </c>
      <c r="F38" s="133" t="str">
        <f t="shared" si="0"/>
        <v>Semiannual</v>
      </c>
      <c r="G38" s="133" t="s">
        <v>104</v>
      </c>
      <c r="H38" s="144" t="str">
        <f t="shared" si="1"/>
        <v>Actual/365 (Fixed)</v>
      </c>
      <c r="I38" s="132">
        <v>0</v>
      </c>
      <c r="J38" s="131" t="str">
        <f t="shared" si="2"/>
        <v>JPYSB6L35Y_Quote</v>
      </c>
      <c r="K38" s="129" t="str">
        <f>_xll.qlSwapRateHelper2(,$J38,$C38,Calendar,$F38,$G38,$H38,$K$3,$I38,B38,Discounting,Permanent,,ObjectOverwrite)</f>
        <v>obj_00373#0002</v>
      </c>
      <c r="L38" s="128" t="str">
        <f>_xll.ohRangeRetrieveError(K38)</f>
        <v/>
      </c>
      <c r="M38" s="127"/>
    </row>
    <row r="39" spans="1:13" x14ac:dyDescent="0.2">
      <c r="A39" s="72"/>
      <c r="B39" s="134" t="s">
        <v>102</v>
      </c>
      <c r="C39" s="134" t="s">
        <v>2</v>
      </c>
      <c r="D39" s="134" t="str">
        <v>SB</v>
      </c>
      <c r="E39" s="134" t="str">
        <v>6L</v>
      </c>
      <c r="F39" s="133" t="str">
        <f t="shared" si="0"/>
        <v>Semiannual</v>
      </c>
      <c r="G39" s="133" t="s">
        <v>104</v>
      </c>
      <c r="H39" s="144" t="str">
        <f t="shared" si="1"/>
        <v>Actual/365 (Fixed)</v>
      </c>
      <c r="I39" s="132">
        <v>0</v>
      </c>
      <c r="J39" s="131" t="str">
        <f t="shared" si="2"/>
        <v>JPYSB6L40Y_Quote</v>
      </c>
      <c r="K39" s="129" t="str">
        <f>_xll.qlSwapRateHelper2(,$J39,$C39,Calendar,$F39,$G39,$H39,$K$3,$I39,B39,Discounting,Permanent,,ObjectOverwrite)</f>
        <v>obj_00353#0002</v>
      </c>
      <c r="L39" s="128" t="str">
        <f>_xll.ohRangeRetrieveError(K39)</f>
        <v/>
      </c>
      <c r="M39" s="127"/>
    </row>
    <row r="40" spans="1:13" x14ac:dyDescent="0.2">
      <c r="A40" s="72"/>
      <c r="B40" s="134" t="s">
        <v>102</v>
      </c>
      <c r="C40" s="134" t="s">
        <v>1</v>
      </c>
      <c r="D40" s="134" t="str">
        <v>SB</v>
      </c>
      <c r="E40" s="134" t="str">
        <v>6L</v>
      </c>
      <c r="F40" s="133" t="str">
        <f t="shared" si="0"/>
        <v>Semiannual</v>
      </c>
      <c r="G40" s="133" t="s">
        <v>104</v>
      </c>
      <c r="H40" s="144" t="str">
        <f t="shared" si="1"/>
        <v>Actual/365 (Fixed)</v>
      </c>
      <c r="I40" s="132">
        <v>0</v>
      </c>
      <c r="J40" s="131" t="str">
        <f t="shared" si="2"/>
        <v>JPYSB6L50Y_Quote</v>
      </c>
      <c r="K40" s="129" t="str">
        <f>_xll.qlSwapRateHelper2(,$J40,$C40,Calendar,$F40,$G40,$H40,$K$3,$I40,B40,Discounting,Permanent,,ObjectOverwrite)</f>
        <v>obj_0035a#0002</v>
      </c>
      <c r="L40" s="128" t="str">
        <f>_xll.ohRangeRetrieveError(K40)</f>
        <v/>
      </c>
      <c r="M40" s="127"/>
    </row>
    <row r="41" spans="1:13" x14ac:dyDescent="0.2">
      <c r="A41" s="72"/>
      <c r="B41" s="134" t="s">
        <v>102</v>
      </c>
      <c r="C41" s="134" t="s">
        <v>0</v>
      </c>
      <c r="D41" s="134" t="str">
        <v>SB</v>
      </c>
      <c r="E41" s="134" t="str">
        <v>6L</v>
      </c>
      <c r="F41" s="133" t="str">
        <f t="shared" si="0"/>
        <v>Semiannual</v>
      </c>
      <c r="G41" s="133" t="s">
        <v>104</v>
      </c>
      <c r="H41" s="144" t="str">
        <f t="shared" si="1"/>
        <v>Actual/365 (Fixed)</v>
      </c>
      <c r="I41" s="132">
        <v>0</v>
      </c>
      <c r="J41" s="131" t="str">
        <f t="shared" si="2"/>
        <v>JPYSB6L60Y_Quote</v>
      </c>
      <c r="K41" s="129" t="str">
        <f>_xll.qlSwapRateHelper2(,$J41,$C41,Calendar,$F41,$G41,$H41,$K$3,$I41,B41,Discounting,Permanent,,ObjectOverwrite)</f>
        <v>obj_00352#0002</v>
      </c>
      <c r="L41" s="128" t="str">
        <f>_xll.ohRangeRetrieveError(K41)</f>
        <v/>
      </c>
      <c r="M41" s="127"/>
    </row>
    <row r="42" spans="1:13" ht="13.5" thickBot="1" x14ac:dyDescent="0.25">
      <c r="A42" s="65"/>
      <c r="B42" s="59"/>
      <c r="C42" s="59"/>
      <c r="D42" s="59"/>
      <c r="E42" s="59"/>
      <c r="F42" s="59"/>
      <c r="G42" s="59"/>
      <c r="H42" s="59"/>
      <c r="I42" s="59"/>
      <c r="J42" s="59"/>
      <c r="K42" s="126"/>
      <c r="L42" s="126"/>
      <c r="M42" s="125"/>
    </row>
  </sheetData>
  <dataValidations count="1">
    <dataValidation type="list" allowBlank="1" showInputMessage="1" showErrorMessage="1" sqref="G5:G41">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Deposits</vt:lpstr>
      <vt:lpstr>FRAs</vt:lpstr>
      <vt:lpstr>Swaps</vt:lpstr>
      <vt:lpstr>Accuracy</vt:lpstr>
      <vt:lpstr>BondBasisDayCounter</vt:lpstr>
      <vt:lpstr>Calendar</vt:lpstr>
      <vt:lpstr>Swaps!Conventions</vt:lpstr>
      <vt:lpstr>Currency</vt:lpstr>
      <vt:lpstr>DayCounter</vt:lpstr>
      <vt:lpstr>DepoInclusionCriteria</vt:lpstr>
      <vt:lpstr>Discounting</vt:lpstr>
      <vt:lpstr>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2014-01-13T09:47:27Z</dcterms:created>
  <dcterms:modified xsi:type="dcterms:W3CDTF">2014-06-06T08:53:58Z</dcterms:modified>
</cp:coreProperties>
</file>