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8640" tabRatio="729"/>
  </bookViews>
  <sheets>
    <sheet name="General Settings" sheetId="6" r:id="rId1"/>
    <sheet name="RateHelpers" sheetId="5" r:id="rId2"/>
    <sheet name="Selected" sheetId="4" r:id="rId3"/>
    <sheet name="Deposits" sheetId="9" r:id="rId4"/>
    <sheet name="OIS" sheetId="25" r:id="rId5"/>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4">OIS!#REF!</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RateHelpers!$K$2:$K$94</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Selected!$D$1:$K$50</definedName>
    <definedName name="QuoteSuffix">'General Settings'!$J$12</definedName>
    <definedName name="RateHelperPrefix">'General Settings'!$D$9</definedName>
    <definedName name="RateHelpers">RateHelpers!$E$2:$E$94</definedName>
    <definedName name="RateHelpersIncluded">RateHelpers!$I$2:$I$94</definedName>
    <definedName name="RateHelpersPriority">RateHelpers!$J$2:$J$94</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0" i="6" l="1"/>
  <c r="D4" i="9" l="1"/>
  <c r="D5" i="9"/>
  <c r="E3" i="5"/>
  <c r="E4" i="5"/>
  <c r="F4" i="5"/>
  <c r="F3" i="5"/>
  <c r="E5" i="9"/>
  <c r="E4" i="9"/>
  <c r="F4" i="9"/>
  <c r="F5" i="9"/>
  <c r="H39" i="25" l="1"/>
  <c r="E39" i="25"/>
  <c r="J39" i="25" s="1"/>
  <c r="H38" i="25"/>
  <c r="E38" i="25"/>
  <c r="J38" i="25" s="1"/>
  <c r="H37" i="25"/>
  <c r="E37" i="25"/>
  <c r="K3" i="25"/>
  <c r="K39" i="25"/>
  <c r="K38" i="25"/>
  <c r="E57" i="5" l="1"/>
  <c r="E56" i="5"/>
  <c r="J37" i="25"/>
  <c r="F57" i="5"/>
  <c r="F56" i="5"/>
  <c r="K37" i="25"/>
  <c r="E55" i="5" l="1"/>
  <c r="J14" i="6"/>
  <c r="J15" i="6"/>
  <c r="F55" i="5"/>
  <c r="J1" i="25" l="1"/>
  <c r="K1" i="25" l="1"/>
  <c r="H5" i="25"/>
  <c r="J5" i="25"/>
  <c r="E6" i="25"/>
  <c r="J6" i="25" s="1"/>
  <c r="H6" i="25"/>
  <c r="K5" i="25"/>
  <c r="K6" i="25"/>
  <c r="E24" i="5" l="1"/>
  <c r="E23" i="5"/>
  <c r="E7" i="25"/>
  <c r="J7" i="25" s="1"/>
  <c r="H7" i="25"/>
  <c r="E8" i="25"/>
  <c r="H8" i="25"/>
  <c r="E9" i="25"/>
  <c r="H9" i="25"/>
  <c r="E10" i="25"/>
  <c r="J10" i="25" s="1"/>
  <c r="H10" i="25"/>
  <c r="E11" i="25"/>
  <c r="H11" i="25"/>
  <c r="E12" i="25"/>
  <c r="J12" i="25" s="1"/>
  <c r="H12" i="25"/>
  <c r="E13" i="25"/>
  <c r="H13" i="25"/>
  <c r="E14" i="25"/>
  <c r="H14" i="25"/>
  <c r="E15" i="25"/>
  <c r="H15" i="25"/>
  <c r="E16" i="25"/>
  <c r="J16" i="25" s="1"/>
  <c r="H16" i="25"/>
  <c r="E17" i="25"/>
  <c r="H17" i="25"/>
  <c r="E18" i="25"/>
  <c r="J18" i="25" s="1"/>
  <c r="H18" i="25"/>
  <c r="E19" i="25"/>
  <c r="H19" i="25"/>
  <c r="E20" i="25"/>
  <c r="H20" i="25"/>
  <c r="E21" i="25"/>
  <c r="J21" i="25" s="1"/>
  <c r="H21" i="25"/>
  <c r="K16" i="25"/>
  <c r="K21" i="25"/>
  <c r="K10" i="25"/>
  <c r="L38" i="25"/>
  <c r="L3" i="25"/>
  <c r="L39" i="25"/>
  <c r="F24" i="5"/>
  <c r="F23" i="5"/>
  <c r="K7" i="25"/>
  <c r="K18" i="25"/>
  <c r="K12" i="25"/>
  <c r="E28" i="5" l="1"/>
  <c r="E34" i="5"/>
  <c r="E39" i="5"/>
  <c r="E30" i="5"/>
  <c r="E36" i="5"/>
  <c r="E25" i="5"/>
  <c r="J14" i="25"/>
  <c r="J17" i="25"/>
  <c r="J20" i="25"/>
  <c r="J13" i="25"/>
  <c r="J19" i="25"/>
  <c r="J8" i="25"/>
  <c r="J15" i="25"/>
  <c r="J9" i="25"/>
  <c r="J11" i="25"/>
  <c r="E22" i="25"/>
  <c r="J22" i="25" s="1"/>
  <c r="H22" i="25"/>
  <c r="E23" i="25"/>
  <c r="H23" i="25"/>
  <c r="E24" i="25"/>
  <c r="J24" i="25" s="1"/>
  <c r="H24" i="25"/>
  <c r="E25" i="25"/>
  <c r="H25" i="25"/>
  <c r="E26" i="25"/>
  <c r="J26" i="25" s="1"/>
  <c r="H26" i="25"/>
  <c r="E27" i="25"/>
  <c r="H27" i="25"/>
  <c r="E28" i="25"/>
  <c r="J28" i="25" s="1"/>
  <c r="H28" i="25"/>
  <c r="E29" i="25"/>
  <c r="H29" i="25"/>
  <c r="E30" i="25"/>
  <c r="J30" i="25" s="1"/>
  <c r="H30" i="25"/>
  <c r="E31" i="25"/>
  <c r="H31" i="25"/>
  <c r="E32" i="25"/>
  <c r="J32" i="25" s="1"/>
  <c r="H32" i="25"/>
  <c r="E33" i="25"/>
  <c r="H33" i="25"/>
  <c r="E34" i="25"/>
  <c r="J34" i="25" s="1"/>
  <c r="H34" i="25"/>
  <c r="E35" i="25"/>
  <c r="H35" i="25"/>
  <c r="E36" i="25"/>
  <c r="J36" i="25" s="1"/>
  <c r="H36" i="25"/>
  <c r="K15" i="25"/>
  <c r="K13" i="25"/>
  <c r="K26" i="25"/>
  <c r="L6" i="25"/>
  <c r="K28" i="25"/>
  <c r="K9" i="25"/>
  <c r="K11" i="25"/>
  <c r="L11" i="25" s="1"/>
  <c r="K22" i="25"/>
  <c r="K30" i="25"/>
  <c r="F28" i="5"/>
  <c r="K24" i="25"/>
  <c r="F34" i="5"/>
  <c r="K32" i="25"/>
  <c r="F39" i="5"/>
  <c r="K34" i="25"/>
  <c r="F30" i="5"/>
  <c r="K20" i="25"/>
  <c r="F36" i="5"/>
  <c r="K19" i="25"/>
  <c r="F25" i="5"/>
  <c r="K8" i="25"/>
  <c r="K14" i="25"/>
  <c r="L5" i="25"/>
  <c r="K36" i="25"/>
  <c r="K17" i="25"/>
  <c r="L37" i="25"/>
  <c r="E33" i="5" l="1"/>
  <c r="E26" i="5"/>
  <c r="E37" i="5"/>
  <c r="E38" i="5"/>
  <c r="E52" i="5"/>
  <c r="E50" i="5"/>
  <c r="E42" i="5"/>
  <c r="E48" i="5"/>
  <c r="E40" i="5"/>
  <c r="E29" i="5"/>
  <c r="E27" i="5"/>
  <c r="E46" i="5"/>
  <c r="E44" i="5"/>
  <c r="E35" i="5"/>
  <c r="E54" i="5"/>
  <c r="E31" i="5"/>
  <c r="E32" i="5"/>
  <c r="J35" i="25"/>
  <c r="J33" i="25"/>
  <c r="J23" i="25"/>
  <c r="J25" i="25"/>
  <c r="J27" i="25"/>
  <c r="J29" i="25"/>
  <c r="J31" i="25"/>
  <c r="K2" i="25"/>
  <c r="F35" i="5"/>
  <c r="L24" i="25"/>
  <c r="F32" i="5"/>
  <c r="L21" i="25"/>
  <c r="L36" i="25"/>
  <c r="L20" i="25"/>
  <c r="F29" i="5"/>
  <c r="L9" i="25"/>
  <c r="F48" i="5"/>
  <c r="L13" i="25"/>
  <c r="L2" i="25"/>
  <c r="F40" i="5"/>
  <c r="L7" i="25"/>
  <c r="F27" i="5"/>
  <c r="F44" i="5"/>
  <c r="L8" i="25"/>
  <c r="L22" i="25"/>
  <c r="F54" i="5"/>
  <c r="L12" i="25"/>
  <c r="L34" i="25"/>
  <c r="F33" i="5"/>
  <c r="F31" i="5"/>
  <c r="L18" i="25"/>
  <c r="F26" i="5"/>
  <c r="K31" i="25"/>
  <c r="L10" i="25"/>
  <c r="L28" i="25"/>
  <c r="F37" i="5"/>
  <c r="K35" i="25"/>
  <c r="L31" i="25"/>
  <c r="L35" i="25"/>
  <c r="F38" i="5"/>
  <c r="K33" i="25"/>
  <c r="L19" i="25"/>
  <c r="L30" i="25"/>
  <c r="F52" i="5"/>
  <c r="K23" i="25"/>
  <c r="L17" i="25"/>
  <c r="F50" i="5"/>
  <c r="K25" i="25"/>
  <c r="L25" i="25" s="1"/>
  <c r="L16" i="25"/>
  <c r="F42" i="5"/>
  <c r="K27" i="25"/>
  <c r="L27" i="25" s="1"/>
  <c r="L15" i="25"/>
  <c r="K29" i="25"/>
  <c r="L29" i="25" s="1"/>
  <c r="L23" i="25"/>
  <c r="L26" i="25"/>
  <c r="L33" i="25"/>
  <c r="L14" i="25"/>
  <c r="F46" i="5"/>
  <c r="L32" i="25"/>
  <c r="E47" i="5" l="1"/>
  <c r="E45" i="5"/>
  <c r="E43" i="5"/>
  <c r="E41" i="5"/>
  <c r="E51" i="5"/>
  <c r="E53" i="5"/>
  <c r="E49" i="5"/>
  <c r="D1" i="9"/>
  <c r="E1" i="9" s="1"/>
  <c r="D3" i="9"/>
  <c r="E3" i="9"/>
  <c r="F47" i="5"/>
  <c r="F45" i="5"/>
  <c r="F43" i="5"/>
  <c r="F41" i="5"/>
  <c r="F51" i="5"/>
  <c r="F53" i="5"/>
  <c r="F49" i="5"/>
  <c r="E2" i="5" l="1"/>
  <c r="E2" i="9"/>
  <c r="F2" i="5"/>
  <c r="B1" i="6"/>
  <c r="D9" i="6" l="1"/>
  <c r="D16" i="6"/>
  <c r="D20" i="6"/>
  <c r="E20" i="6"/>
  <c r="D23" i="6"/>
  <c r="C23" i="5"/>
  <c r="M2" i="5"/>
  <c r="F2" i="9"/>
  <c r="D21" i="6"/>
  <c r="G2" i="5"/>
  <c r="L2" i="5"/>
  <c r="F3" i="9"/>
  <c r="E5" i="5" l="1"/>
  <c r="E22" i="5"/>
  <c r="E16" i="5"/>
  <c r="E15" i="5"/>
  <c r="E14" i="5"/>
  <c r="E13" i="5"/>
  <c r="E9" i="5"/>
  <c r="E8" i="5"/>
  <c r="E21" i="5"/>
  <c r="E7" i="5"/>
  <c r="E17" i="5"/>
  <c r="E6" i="5"/>
  <c r="E20" i="5"/>
  <c r="E12" i="5"/>
  <c r="E19" i="5"/>
  <c r="E11" i="5"/>
  <c r="E18" i="5"/>
  <c r="E10" i="5"/>
  <c r="E21" i="6"/>
  <c r="C24" i="5"/>
  <c r="C25" i="5"/>
  <c r="C26" i="5"/>
  <c r="C27" i="5"/>
  <c r="C28" i="5"/>
  <c r="C29" i="5"/>
  <c r="C30" i="5"/>
  <c r="C31" i="5"/>
  <c r="C32" i="5"/>
  <c r="C33" i="5"/>
  <c r="C34" i="5"/>
  <c r="C35" i="5"/>
  <c r="C36" i="5"/>
  <c r="C37" i="5"/>
  <c r="C38" i="5"/>
  <c r="F5" i="5"/>
  <c r="F18" i="5"/>
  <c r="F14" i="5"/>
  <c r="F9" i="5"/>
  <c r="F22" i="5"/>
  <c r="F10" i="5"/>
  <c r="F15" i="5"/>
  <c r="F13" i="5"/>
  <c r="F16" i="5"/>
  <c r="F8" i="5"/>
  <c r="F21" i="5"/>
  <c r="F7" i="5"/>
  <c r="F17" i="5"/>
  <c r="F6" i="5"/>
  <c r="F20" i="5"/>
  <c r="F12" i="5"/>
  <c r="F19" i="5"/>
  <c r="F11" i="5"/>
  <c r="L19" i="5"/>
  <c r="G9" i="5"/>
  <c r="L18" i="5"/>
  <c r="H28" i="5"/>
  <c r="H21" i="5"/>
  <c r="L20" i="5"/>
  <c r="M34" i="5"/>
  <c r="M16" i="5"/>
  <c r="H22" i="5"/>
  <c r="H36" i="5"/>
  <c r="H26" i="5"/>
  <c r="H34" i="5"/>
  <c r="H25" i="5"/>
  <c r="G24" i="5"/>
  <c r="L16" i="5"/>
  <c r="G31" i="5"/>
  <c r="G22" i="5"/>
  <c r="M9" i="5"/>
  <c r="M21" i="5"/>
  <c r="M36" i="5"/>
  <c r="L8" i="5"/>
  <c r="L14" i="5"/>
  <c r="L34" i="5"/>
  <c r="L6" i="5"/>
  <c r="M11" i="5"/>
  <c r="M31" i="5"/>
  <c r="L27" i="5"/>
  <c r="G32" i="5"/>
  <c r="G20" i="5"/>
  <c r="H33" i="5"/>
  <c r="H31" i="5"/>
  <c r="L25" i="5"/>
  <c r="G36" i="5"/>
  <c r="M12" i="5"/>
  <c r="L23" i="5"/>
  <c r="M23" i="5"/>
  <c r="L26" i="5"/>
  <c r="L22" i="5"/>
  <c r="M19" i="5"/>
  <c r="L3" i="5"/>
  <c r="H16" i="5"/>
  <c r="G19" i="5"/>
  <c r="G8" i="5"/>
  <c r="H32" i="5"/>
  <c r="L24" i="5"/>
  <c r="H24" i="5"/>
  <c r="L13" i="5"/>
  <c r="H18" i="5"/>
  <c r="M18" i="5"/>
  <c r="G10" i="5"/>
  <c r="M24" i="5"/>
  <c r="L4" i="5"/>
  <c r="L36" i="5"/>
  <c r="G3" i="5"/>
  <c r="M33" i="5"/>
  <c r="L5" i="5"/>
  <c r="H17" i="5"/>
  <c r="M20" i="5"/>
  <c r="L35" i="5"/>
  <c r="M22" i="5"/>
  <c r="L15" i="5"/>
  <c r="G27" i="5"/>
  <c r="L30" i="5"/>
  <c r="M17" i="5"/>
  <c r="L29" i="5"/>
  <c r="M28" i="5"/>
  <c r="L21" i="5"/>
  <c r="M27" i="5"/>
  <c r="G12" i="5"/>
  <c r="H30" i="5"/>
  <c r="M7" i="5"/>
  <c r="G14" i="5"/>
  <c r="M13" i="5"/>
  <c r="M26" i="5"/>
  <c r="L28" i="5"/>
  <c r="M8" i="5"/>
  <c r="G5" i="5"/>
  <c r="G35" i="5"/>
  <c r="G17" i="5"/>
  <c r="G15" i="5"/>
  <c r="G4" i="5"/>
  <c r="M32" i="5"/>
  <c r="G6" i="5"/>
  <c r="G23" i="5"/>
  <c r="H27" i="5"/>
  <c r="L33" i="5"/>
  <c r="G29" i="5"/>
  <c r="L12" i="5"/>
  <c r="M15" i="5"/>
  <c r="L9" i="5"/>
  <c r="H23" i="5"/>
  <c r="L10" i="5"/>
  <c r="L37" i="5"/>
  <c r="H19" i="5"/>
  <c r="L7" i="5"/>
  <c r="M4" i="5"/>
  <c r="G25" i="5"/>
  <c r="G16" i="5"/>
  <c r="M6" i="5"/>
  <c r="M25" i="5"/>
  <c r="M30" i="5"/>
  <c r="G28" i="5"/>
  <c r="G13" i="5"/>
  <c r="G33" i="5"/>
  <c r="L17" i="5"/>
  <c r="M29" i="5"/>
  <c r="H29" i="5"/>
  <c r="M35" i="5"/>
  <c r="L31" i="5"/>
  <c r="G18" i="5"/>
  <c r="G26" i="5"/>
  <c r="G21" i="5"/>
  <c r="G34" i="5"/>
  <c r="M37" i="5"/>
  <c r="M5" i="5"/>
  <c r="L11" i="5"/>
  <c r="G30" i="5"/>
  <c r="H37" i="5"/>
  <c r="H35" i="5"/>
  <c r="M3" i="5"/>
  <c r="G11" i="5"/>
  <c r="M14" i="5"/>
  <c r="G37" i="5"/>
  <c r="L32" i="5"/>
  <c r="H20" i="5"/>
  <c r="M10" i="5"/>
  <c r="G7" i="5"/>
  <c r="C39" i="5" l="1"/>
  <c r="G38" i="5"/>
  <c r="H38" i="5"/>
  <c r="M38" i="5"/>
  <c r="L38" i="5"/>
  <c r="C40" i="5" l="1"/>
  <c r="M39" i="5"/>
  <c r="H39" i="5"/>
  <c r="G39" i="5"/>
  <c r="L39" i="5"/>
  <c r="C41" i="5" l="1"/>
  <c r="G40" i="5"/>
  <c r="H40" i="5"/>
  <c r="M40" i="5"/>
  <c r="L40" i="5"/>
  <c r="C42" i="5" l="1"/>
  <c r="H41" i="5"/>
  <c r="L41" i="5"/>
  <c r="M41" i="5"/>
  <c r="G41" i="5"/>
  <c r="C43" i="5" l="1"/>
  <c r="M42" i="5"/>
  <c r="G42" i="5"/>
  <c r="H42" i="5"/>
  <c r="L42" i="5"/>
  <c r="C44" i="5" l="1"/>
  <c r="L43" i="5"/>
  <c r="H43" i="5"/>
  <c r="G43" i="5"/>
  <c r="M43" i="5"/>
  <c r="C45" i="5" l="1"/>
  <c r="L44" i="5"/>
  <c r="G44" i="5"/>
  <c r="M44" i="5"/>
  <c r="H44" i="5"/>
  <c r="C46" i="5" l="1"/>
  <c r="H45" i="5"/>
  <c r="G45" i="5"/>
  <c r="M45" i="5"/>
  <c r="L45" i="5"/>
  <c r="C47" i="5" l="1"/>
  <c r="L46" i="5"/>
  <c r="H46" i="5"/>
  <c r="G46" i="5"/>
  <c r="M46" i="5"/>
  <c r="C48" i="5" l="1"/>
  <c r="G47" i="5"/>
  <c r="H47" i="5"/>
  <c r="M47" i="5"/>
  <c r="L47" i="5"/>
  <c r="C49" i="5" l="1"/>
  <c r="M48" i="5"/>
  <c r="G48" i="5"/>
  <c r="L48" i="5"/>
  <c r="H48" i="5"/>
  <c r="C50" i="5" l="1"/>
  <c r="M49" i="5"/>
  <c r="G49" i="5"/>
  <c r="L50" i="5"/>
  <c r="H50" i="5"/>
  <c r="M50" i="5"/>
  <c r="G50" i="5"/>
  <c r="H49" i="5"/>
  <c r="L49" i="5"/>
  <c r="I50" i="5" l="1"/>
  <c r="C51" i="5"/>
  <c r="G51" i="5"/>
  <c r="L51" i="5"/>
  <c r="M51" i="5"/>
  <c r="H51" i="5"/>
  <c r="C52" i="5" l="1"/>
  <c r="M52" i="5"/>
  <c r="G52" i="5"/>
  <c r="H52" i="5"/>
  <c r="L52" i="5"/>
  <c r="C53" i="5" l="1"/>
  <c r="G53" i="5"/>
  <c r="L53" i="5"/>
  <c r="M53" i="5"/>
  <c r="H53" i="5"/>
  <c r="C54" i="5" l="1"/>
  <c r="M54" i="5"/>
  <c r="H54" i="5"/>
  <c r="L54" i="5"/>
  <c r="G54" i="5"/>
  <c r="C55" i="5" l="1"/>
  <c r="M55" i="5"/>
  <c r="G55" i="5"/>
  <c r="L55" i="5"/>
  <c r="H55" i="5"/>
  <c r="C56" i="5" l="1"/>
  <c r="G56" i="5"/>
  <c r="L56" i="5"/>
  <c r="M56" i="5"/>
  <c r="H56" i="5"/>
  <c r="I56" i="5" l="1"/>
  <c r="C57" i="5"/>
  <c r="M57" i="5"/>
  <c r="H57" i="5"/>
  <c r="G57" i="5"/>
  <c r="L57" i="5"/>
  <c r="I57" i="5" l="1"/>
  <c r="B58" i="5" l="1"/>
  <c r="E58" i="5" s="1"/>
  <c r="C58" i="5"/>
  <c r="G58" i="5"/>
  <c r="L58" i="5"/>
  <c r="H58" i="5"/>
  <c r="M58" i="5"/>
  <c r="I58" i="5" l="1"/>
  <c r="B59" i="5"/>
  <c r="E59" i="5" s="1"/>
  <c r="C59" i="5"/>
  <c r="B60" i="5"/>
  <c r="C60" i="5"/>
  <c r="G59" i="5"/>
  <c r="M59" i="5"/>
  <c r="L59" i="5"/>
  <c r="H59" i="5"/>
  <c r="E60" i="5" l="1"/>
  <c r="I59" i="5"/>
  <c r="B61" i="5"/>
  <c r="E61" i="5" s="1"/>
  <c r="C61" i="5"/>
  <c r="H60" i="5"/>
  <c r="G60" i="5"/>
  <c r="G61" i="5"/>
  <c r="M60" i="5"/>
  <c r="L61" i="5"/>
  <c r="M61" i="5"/>
  <c r="L60" i="5"/>
  <c r="H61" i="5"/>
  <c r="I60" i="5" l="1"/>
  <c r="I61" i="5"/>
  <c r="B62" i="5"/>
  <c r="C62" i="5"/>
  <c r="E62" i="5" l="1"/>
  <c r="B63" i="5"/>
  <c r="C63" i="5"/>
  <c r="L62" i="5"/>
  <c r="H62" i="5"/>
  <c r="M62" i="5"/>
  <c r="G62" i="5"/>
  <c r="I62" i="5" l="1"/>
  <c r="E63" i="5"/>
  <c r="B64" i="5"/>
  <c r="E64" i="5" s="1"/>
  <c r="C64" i="5"/>
  <c r="B65" i="5"/>
  <c r="C65" i="5"/>
  <c r="L63" i="5"/>
  <c r="H63" i="5"/>
  <c r="G64" i="5"/>
  <c r="M63" i="5"/>
  <c r="H64" i="5"/>
  <c r="M64" i="5"/>
  <c r="G63" i="5"/>
  <c r="L64" i="5"/>
  <c r="I63" i="5" l="1"/>
  <c r="E65" i="5"/>
  <c r="I64" i="5"/>
  <c r="B66" i="5"/>
  <c r="C66" i="5"/>
  <c r="L65" i="5"/>
  <c r="G65" i="5"/>
  <c r="M65" i="5"/>
  <c r="H65" i="5"/>
  <c r="I65" i="5" l="1"/>
  <c r="E66" i="5"/>
  <c r="B67" i="5"/>
  <c r="C67" i="5"/>
  <c r="B68" i="5"/>
  <c r="C68" i="5"/>
  <c r="G66" i="5"/>
  <c r="H66" i="5"/>
  <c r="L66" i="5"/>
  <c r="M66" i="5"/>
  <c r="I66" i="5" l="1"/>
  <c r="E67" i="5"/>
  <c r="E68" i="5"/>
  <c r="B69" i="5"/>
  <c r="C69" i="5"/>
  <c r="H67" i="5"/>
  <c r="L67" i="5"/>
  <c r="L68" i="5"/>
  <c r="M67" i="5"/>
  <c r="M68" i="5"/>
  <c r="G68" i="5"/>
  <c r="G67" i="5"/>
  <c r="H68" i="5"/>
  <c r="I68" i="5" l="1"/>
  <c r="I67" i="5"/>
  <c r="E69" i="5"/>
  <c r="B70" i="5"/>
  <c r="C70" i="5"/>
  <c r="H69" i="5"/>
  <c r="L69" i="5"/>
  <c r="G69" i="5"/>
  <c r="M69" i="5"/>
  <c r="E70" i="5" l="1"/>
  <c r="I69" i="5"/>
  <c r="B71" i="5"/>
  <c r="C71" i="5"/>
  <c r="G70" i="5"/>
  <c r="L70" i="5"/>
  <c r="M70" i="5"/>
  <c r="H70" i="5"/>
  <c r="I70" i="5" l="1"/>
  <c r="E71" i="5"/>
  <c r="B72" i="5"/>
  <c r="C72" i="5"/>
  <c r="H71" i="5"/>
  <c r="G71" i="5"/>
  <c r="L71" i="5"/>
  <c r="M71" i="5"/>
  <c r="I71" i="5" l="1"/>
  <c r="E72" i="5"/>
  <c r="B73" i="5"/>
  <c r="E73" i="5" s="1"/>
  <c r="C73" i="5"/>
  <c r="M72" i="5"/>
  <c r="H72" i="5"/>
  <c r="H73" i="5"/>
  <c r="G72" i="5"/>
  <c r="M73" i="5"/>
  <c r="L73" i="5"/>
  <c r="L72" i="5"/>
  <c r="G73" i="5"/>
  <c r="I72" i="5" l="1"/>
  <c r="I73" i="5"/>
  <c r="B74" i="5"/>
  <c r="C74" i="5"/>
  <c r="E74" i="5" l="1"/>
  <c r="B75" i="5"/>
  <c r="C75" i="5"/>
  <c r="L74" i="5"/>
  <c r="H74" i="5"/>
  <c r="G74" i="5"/>
  <c r="M74" i="5"/>
  <c r="I74" i="5" l="1"/>
  <c r="E75" i="5"/>
  <c r="B76" i="5"/>
  <c r="C76" i="5"/>
  <c r="B77" i="5"/>
  <c r="C77" i="5"/>
  <c r="G75" i="5"/>
  <c r="M75" i="5"/>
  <c r="H75" i="5"/>
  <c r="L75" i="5"/>
  <c r="E76" i="5" l="1"/>
  <c r="I75" i="5"/>
  <c r="E77" i="5"/>
  <c r="B78" i="5"/>
  <c r="C78" i="5"/>
  <c r="L76" i="5"/>
  <c r="L77" i="5"/>
  <c r="M77" i="5"/>
  <c r="M76" i="5"/>
  <c r="H76" i="5"/>
  <c r="H77" i="5"/>
  <c r="G76" i="5"/>
  <c r="G77" i="5"/>
  <c r="I76" i="5" l="1"/>
  <c r="I77" i="5"/>
  <c r="E78" i="5"/>
  <c r="B79" i="5"/>
  <c r="C79" i="5"/>
  <c r="B80" i="5"/>
  <c r="E80" i="5" s="1"/>
  <c r="C80" i="5"/>
  <c r="G78" i="5"/>
  <c r="M78" i="5"/>
  <c r="G80" i="5"/>
  <c r="M80" i="5"/>
  <c r="L78" i="5"/>
  <c r="L80" i="5"/>
  <c r="H78" i="5"/>
  <c r="H80" i="5"/>
  <c r="E79" i="5" l="1"/>
  <c r="I78" i="5"/>
  <c r="I80" i="5"/>
  <c r="B81" i="5"/>
  <c r="E81" i="5" s="1"/>
  <c r="C81" i="5"/>
  <c r="G79" i="5"/>
  <c r="H79" i="5"/>
  <c r="L81" i="5"/>
  <c r="L79" i="5"/>
  <c r="M81" i="5"/>
  <c r="H81" i="5"/>
  <c r="M79" i="5"/>
  <c r="G81" i="5"/>
  <c r="I79" i="5" l="1"/>
  <c r="I81" i="5"/>
  <c r="B82" i="5"/>
  <c r="E82" i="5" s="1"/>
  <c r="C82" i="5"/>
  <c r="L82" i="5"/>
  <c r="H82" i="5"/>
  <c r="G82" i="5"/>
  <c r="M82" i="5"/>
  <c r="I82" i="5" l="1"/>
  <c r="B83" i="5"/>
  <c r="C83" i="5"/>
  <c r="E83" i="5" l="1"/>
  <c r="B84" i="5"/>
  <c r="E84" i="5" s="1"/>
  <c r="C84" i="5"/>
  <c r="G83" i="5"/>
  <c r="M83" i="5"/>
  <c r="G84" i="5"/>
  <c r="L84" i="5"/>
  <c r="L83" i="5"/>
  <c r="M84" i="5"/>
  <c r="H83" i="5"/>
  <c r="H84" i="5"/>
  <c r="I83" i="5" l="1"/>
  <c r="I84" i="5"/>
  <c r="B85" i="5"/>
  <c r="E85" i="5" s="1"/>
  <c r="C85" i="5"/>
  <c r="M85" i="5"/>
  <c r="L85" i="5"/>
  <c r="G85" i="5"/>
  <c r="H85" i="5"/>
  <c r="I85" i="5" l="1"/>
  <c r="B86" i="5"/>
  <c r="C86" i="5"/>
  <c r="B87" i="5"/>
  <c r="E87" i="5" s="1"/>
  <c r="C87" i="5"/>
  <c r="B88" i="5"/>
  <c r="C88" i="5"/>
  <c r="M87" i="5"/>
  <c r="H87" i="5"/>
  <c r="L87" i="5"/>
  <c r="G87" i="5"/>
  <c r="E86" i="5" l="1"/>
  <c r="E88" i="5"/>
  <c r="I87" i="5"/>
  <c r="B89" i="5"/>
  <c r="E89" i="5" s="1"/>
  <c r="C89" i="5"/>
  <c r="H89" i="5"/>
  <c r="M86" i="5"/>
  <c r="H86" i="5"/>
  <c r="M88" i="5"/>
  <c r="M89" i="5"/>
  <c r="G86" i="5"/>
  <c r="L88" i="5"/>
  <c r="G88" i="5"/>
  <c r="L89" i="5"/>
  <c r="L86" i="5"/>
  <c r="H88" i="5"/>
  <c r="G89" i="5"/>
  <c r="I86" i="5" l="1"/>
  <c r="I88" i="5"/>
  <c r="I89" i="5"/>
  <c r="B90" i="5"/>
  <c r="C90" i="5"/>
  <c r="E90" i="5" l="1"/>
  <c r="B91" i="5"/>
  <c r="C91" i="5"/>
  <c r="H90" i="5"/>
  <c r="M90" i="5"/>
  <c r="G90" i="5"/>
  <c r="L90" i="5"/>
  <c r="E91" i="5" l="1"/>
  <c r="I90" i="5"/>
  <c r="B92" i="5"/>
  <c r="C92" i="5"/>
  <c r="L91" i="5"/>
  <c r="G91" i="5"/>
  <c r="M91" i="5"/>
  <c r="H91" i="5"/>
  <c r="I91" i="5" l="1"/>
  <c r="E92" i="5"/>
  <c r="B93" i="5"/>
  <c r="E93" i="5" s="1"/>
  <c r="C93" i="5"/>
  <c r="B94" i="5"/>
  <c r="C94" i="5"/>
  <c r="G92" i="5"/>
  <c r="M92" i="5"/>
  <c r="G93" i="5"/>
  <c r="L92" i="5"/>
  <c r="M93" i="5"/>
  <c r="L93" i="5"/>
  <c r="H92" i="5"/>
  <c r="H93" i="5"/>
  <c r="I92" i="5" l="1"/>
  <c r="E94" i="5"/>
  <c r="I93" i="5"/>
  <c r="M94" i="5"/>
  <c r="L94" i="5"/>
  <c r="H94" i="5"/>
  <c r="G94" i="5"/>
  <c r="I94" i="5" l="1"/>
  <c r="D2" i="4" a="1"/>
  <c r="D17" i="4" l="1"/>
  <c r="D33" i="4"/>
  <c r="D49" i="4"/>
  <c r="D65" i="4"/>
  <c r="D81" i="4"/>
  <c r="D97" i="4"/>
  <c r="D113" i="4"/>
  <c r="D36" i="4"/>
  <c r="D52" i="4"/>
  <c r="D100" i="4"/>
  <c r="D5" i="4"/>
  <c r="D53" i="4"/>
  <c r="D101" i="4"/>
  <c r="D22" i="4"/>
  <c r="D70" i="4"/>
  <c r="D118" i="4"/>
  <c r="D55" i="4"/>
  <c r="D87" i="4"/>
  <c r="D119" i="4"/>
  <c r="D8" i="4"/>
  <c r="D56" i="4"/>
  <c r="D25" i="4"/>
  <c r="D73" i="4"/>
  <c r="D105" i="4"/>
  <c r="D26" i="4"/>
  <c r="D74" i="4"/>
  <c r="D122" i="4"/>
  <c r="D59" i="4"/>
  <c r="D75" i="4"/>
  <c r="D91" i="4"/>
  <c r="D123" i="4"/>
  <c r="D12" i="4"/>
  <c r="D61" i="4"/>
  <c r="D109" i="4"/>
  <c r="D125" i="4"/>
  <c r="D30" i="4"/>
  <c r="D78" i="4"/>
  <c r="D47" i="4"/>
  <c r="D111" i="4"/>
  <c r="D48" i="4"/>
  <c r="D96" i="4"/>
  <c r="D2" i="4"/>
  <c r="D18" i="4"/>
  <c r="D34" i="4"/>
  <c r="D50" i="4"/>
  <c r="D66" i="4"/>
  <c r="D82" i="4"/>
  <c r="D98" i="4"/>
  <c r="D114" i="4"/>
  <c r="D20" i="4"/>
  <c r="D84" i="4"/>
  <c r="D116" i="4"/>
  <c r="D37" i="4"/>
  <c r="D85" i="4"/>
  <c r="D6" i="4"/>
  <c r="D54" i="4"/>
  <c r="D102" i="4"/>
  <c r="D23" i="4"/>
  <c r="D71" i="4"/>
  <c r="D103" i="4"/>
  <c r="D24" i="4"/>
  <c r="D72" i="4"/>
  <c r="D104" i="4"/>
  <c r="D41" i="4"/>
  <c r="D89" i="4"/>
  <c r="D10" i="4"/>
  <c r="D58" i="4"/>
  <c r="D106" i="4"/>
  <c r="D27" i="4"/>
  <c r="D107" i="4"/>
  <c r="D28" i="4"/>
  <c r="D60" i="4"/>
  <c r="D92" i="4"/>
  <c r="D124" i="4"/>
  <c r="D29" i="4"/>
  <c r="D93" i="4"/>
  <c r="D14" i="4"/>
  <c r="D94" i="4"/>
  <c r="D15" i="4"/>
  <c r="D63" i="4"/>
  <c r="D79" i="4"/>
  <c r="D16" i="4"/>
  <c r="D64" i="4"/>
  <c r="D112" i="4"/>
  <c r="D3" i="4"/>
  <c r="D19" i="4"/>
  <c r="D35" i="4"/>
  <c r="D51" i="4"/>
  <c r="D67" i="4"/>
  <c r="D83" i="4"/>
  <c r="D99" i="4"/>
  <c r="D115" i="4"/>
  <c r="D4" i="4"/>
  <c r="D68" i="4"/>
  <c r="D21" i="4"/>
  <c r="D69" i="4"/>
  <c r="D117" i="4"/>
  <c r="D38" i="4"/>
  <c r="D86" i="4"/>
  <c r="D7" i="4"/>
  <c r="D39" i="4"/>
  <c r="D40" i="4"/>
  <c r="D88" i="4"/>
  <c r="D120" i="4"/>
  <c r="D9" i="4"/>
  <c r="D57" i="4"/>
  <c r="D121" i="4"/>
  <c r="D42" i="4"/>
  <c r="D90" i="4"/>
  <c r="D11" i="4"/>
  <c r="D43" i="4"/>
  <c r="D44" i="4"/>
  <c r="D76" i="4"/>
  <c r="D108" i="4"/>
  <c r="D13" i="4"/>
  <c r="D45" i="4"/>
  <c r="D77" i="4"/>
  <c r="D46" i="4"/>
  <c r="D62" i="4"/>
  <c r="D110" i="4"/>
  <c r="D126" i="4"/>
  <c r="D31" i="4"/>
  <c r="D95" i="4"/>
  <c r="D32" i="4"/>
  <c r="D80" i="4"/>
  <c r="E114" i="4"/>
  <c r="E74" i="4"/>
  <c r="E16" i="4"/>
  <c r="E31" i="4"/>
  <c r="E13" i="4"/>
  <c r="E52" i="4"/>
  <c r="E43" i="4"/>
  <c r="E5" i="4"/>
  <c r="H55" i="4"/>
  <c r="I79" i="4"/>
  <c r="H78" i="4"/>
  <c r="G102" i="4"/>
  <c r="I24" i="4"/>
  <c r="G98" i="4"/>
  <c r="H109" i="4"/>
  <c r="H38" i="4"/>
  <c r="I112" i="4"/>
  <c r="F85" i="4"/>
  <c r="H31" i="4"/>
  <c r="G72" i="4"/>
  <c r="G118" i="4"/>
  <c r="G125" i="4"/>
  <c r="G86" i="4"/>
  <c r="H37" i="4"/>
  <c r="F96" i="4"/>
  <c r="G124" i="4"/>
  <c r="G29" i="4"/>
  <c r="F91" i="4"/>
  <c r="I59" i="4"/>
  <c r="G97" i="4"/>
  <c r="I53" i="4"/>
  <c r="F6" i="4"/>
  <c r="F32" i="4"/>
  <c r="H48" i="4"/>
  <c r="I120" i="4"/>
  <c r="I23" i="4"/>
  <c r="F42" i="4"/>
  <c r="H90" i="4"/>
  <c r="F68" i="4"/>
  <c r="E95" i="4"/>
  <c r="E83" i="4"/>
  <c r="G61" i="4"/>
  <c r="G2" i="4"/>
  <c r="H20" i="4"/>
  <c r="F52" i="4"/>
  <c r="H44" i="4"/>
  <c r="H83" i="4"/>
  <c r="G25" i="4"/>
  <c r="I15" i="4"/>
  <c r="I71" i="4"/>
  <c r="I70" i="4"/>
  <c r="H61" i="4"/>
  <c r="F117" i="4"/>
  <c r="I3" i="4"/>
  <c r="G66" i="4"/>
  <c r="H108" i="4"/>
  <c r="H52" i="4"/>
  <c r="G18" i="4"/>
  <c r="I44" i="4"/>
  <c r="H13" i="4"/>
  <c r="F83" i="4"/>
  <c r="G81" i="4"/>
  <c r="I28" i="4"/>
  <c r="F110" i="4"/>
  <c r="H70" i="4"/>
  <c r="G69" i="4"/>
  <c r="F44" i="4"/>
  <c r="H92" i="4"/>
  <c r="G82" i="4"/>
  <c r="I113" i="4"/>
  <c r="F15" i="4"/>
  <c r="I110" i="4"/>
  <c r="G80" i="4"/>
  <c r="F13" i="4"/>
  <c r="F121" i="4"/>
  <c r="G113" i="4"/>
  <c r="H71" i="4"/>
  <c r="F70" i="4"/>
  <c r="H14" i="4"/>
  <c r="E111" i="4"/>
  <c r="E34" i="4"/>
  <c r="I107" i="4"/>
  <c r="I10" i="4"/>
  <c r="F93" i="4"/>
  <c r="F8" i="4"/>
  <c r="I115" i="4"/>
  <c r="F73" i="4"/>
  <c r="H26" i="4"/>
  <c r="G41" i="4"/>
  <c r="E6" i="4"/>
  <c r="E88" i="4"/>
  <c r="E68" i="4"/>
  <c r="G89" i="4"/>
  <c r="I123" i="4"/>
  <c r="H116" i="4"/>
  <c r="G126" i="4"/>
  <c r="I58" i="4"/>
  <c r="F57" i="4"/>
  <c r="F47" i="4"/>
  <c r="G26" i="4"/>
  <c r="I41" i="4"/>
  <c r="E35" i="4"/>
  <c r="E46" i="4"/>
  <c r="H89" i="4"/>
  <c r="H43" i="4"/>
  <c r="H27" i="4"/>
  <c r="G119" i="4"/>
  <c r="I74" i="4"/>
  <c r="G103" i="4"/>
  <c r="G105" i="4"/>
  <c r="I4" i="4"/>
  <c r="E110" i="4"/>
  <c r="G17" i="4"/>
  <c r="G34" i="4"/>
  <c r="I27" i="4"/>
  <c r="H119" i="4"/>
  <c r="F74" i="4"/>
  <c r="F103" i="4"/>
  <c r="H105" i="4"/>
  <c r="H4" i="4"/>
  <c r="E102" i="4"/>
  <c r="F17" i="4"/>
  <c r="F34" i="4"/>
  <c r="I106" i="4"/>
  <c r="H21" i="4"/>
  <c r="G46" i="4"/>
  <c r="H65" i="4"/>
  <c r="E89" i="4"/>
  <c r="E99" i="4"/>
  <c r="E38" i="4"/>
  <c r="E18" i="4"/>
  <c r="E65" i="4"/>
  <c r="E92" i="4"/>
  <c r="E41" i="4"/>
  <c r="E71" i="4"/>
  <c r="I55" i="4"/>
  <c r="H79" i="4"/>
  <c r="I78" i="4"/>
  <c r="F102" i="4"/>
  <c r="H24" i="4"/>
  <c r="I98" i="4"/>
  <c r="I109" i="4"/>
  <c r="F38" i="4"/>
  <c r="G112" i="4"/>
  <c r="G85" i="4"/>
  <c r="I31" i="4"/>
  <c r="F72" i="4"/>
  <c r="F118" i="4"/>
  <c r="I125" i="4"/>
  <c r="I86" i="4"/>
  <c r="G37" i="4"/>
  <c r="G96" i="4"/>
  <c r="F124" i="4"/>
  <c r="H29" i="4"/>
  <c r="G91" i="4"/>
  <c r="H59" i="4"/>
  <c r="I97" i="4"/>
  <c r="F53" i="4"/>
  <c r="I6" i="4"/>
  <c r="I32" i="4"/>
  <c r="G48" i="4"/>
  <c r="H120" i="4"/>
  <c r="H23" i="4"/>
  <c r="H42" i="4"/>
  <c r="F90" i="4"/>
  <c r="H68" i="4"/>
  <c r="E30" i="4"/>
  <c r="E123" i="4"/>
  <c r="I117" i="4"/>
  <c r="I66" i="4"/>
  <c r="G108" i="4"/>
  <c r="H18" i="4"/>
  <c r="G84" i="4"/>
  <c r="I92" i="4"/>
  <c r="H82" i="4"/>
  <c r="H113" i="4"/>
  <c r="I54" i="4"/>
  <c r="H101" i="4"/>
  <c r="E122" i="4"/>
  <c r="H69" i="4"/>
  <c r="G11" i="4"/>
  <c r="G39" i="4"/>
  <c r="G121" i="4"/>
  <c r="H25" i="4"/>
  <c r="G15" i="4"/>
  <c r="G71" i="4"/>
  <c r="F108" i="4"/>
  <c r="I18" i="4"/>
  <c r="F84" i="4"/>
  <c r="I39" i="4"/>
  <c r="H121" i="4"/>
  <c r="I25" i="4"/>
  <c r="G54" i="4"/>
  <c r="I101" i="4"/>
  <c r="I84" i="4"/>
  <c r="F82" i="4"/>
  <c r="H28" i="4"/>
  <c r="F101" i="4"/>
  <c r="F22" i="4"/>
  <c r="E69" i="4"/>
  <c r="E94" i="4"/>
  <c r="H76" i="4"/>
  <c r="G33" i="4"/>
  <c r="F126" i="4"/>
  <c r="H58" i="4"/>
  <c r="G57" i="4"/>
  <c r="H47" i="4"/>
  <c r="G60" i="4"/>
  <c r="G22" i="4"/>
  <c r="E119" i="4"/>
  <c r="E98" i="4"/>
  <c r="H62" i="4"/>
  <c r="H10" i="4"/>
  <c r="H104" i="4"/>
  <c r="H19" i="4"/>
  <c r="G12" i="4"/>
  <c r="I36" i="4"/>
  <c r="I14" i="4"/>
  <c r="E48" i="4"/>
  <c r="E36" i="4"/>
  <c r="G62" i="4"/>
  <c r="G16" i="4"/>
  <c r="G75" i="4"/>
  <c r="F7" i="4"/>
  <c r="H50" i="4"/>
  <c r="G111" i="4"/>
  <c r="I67" i="4"/>
  <c r="I63" i="4"/>
  <c r="E62" i="4"/>
  <c r="E84" i="4"/>
  <c r="E105" i="4"/>
  <c r="I62" i="4"/>
  <c r="F16" i="4"/>
  <c r="H75" i="4"/>
  <c r="G7" i="4"/>
  <c r="F50" i="4"/>
  <c r="F111" i="4"/>
  <c r="G67" i="4"/>
  <c r="G63" i="4"/>
  <c r="E17" i="4"/>
  <c r="E58" i="4"/>
  <c r="E51" i="4"/>
  <c r="F62" i="4"/>
  <c r="I16" i="4"/>
  <c r="F75" i="4"/>
  <c r="I7" i="4"/>
  <c r="G50" i="4"/>
  <c r="H111" i="4"/>
  <c r="E79" i="4"/>
  <c r="E59" i="4"/>
  <c r="E108" i="4"/>
  <c r="E29" i="4"/>
  <c r="E116" i="4"/>
  <c r="E9" i="4"/>
  <c r="E23" i="4"/>
  <c r="E103" i="4"/>
  <c r="F61" i="4"/>
  <c r="H117" i="4"/>
  <c r="H3" i="4"/>
  <c r="B6" i="4"/>
  <c r="G24" i="4"/>
  <c r="F98" i="4"/>
  <c r="F109" i="4"/>
  <c r="G38" i="4"/>
  <c r="F112" i="4"/>
  <c r="H85" i="4"/>
  <c r="F31" i="4"/>
  <c r="H72" i="4"/>
  <c r="H118" i="4"/>
  <c r="F125" i="4"/>
  <c r="F86" i="4"/>
  <c r="I37" i="4"/>
  <c r="H96" i="4"/>
  <c r="I124" i="4"/>
  <c r="F29" i="4"/>
  <c r="I91" i="4"/>
  <c r="F59" i="4"/>
  <c r="H97" i="4"/>
  <c r="G53" i="4"/>
  <c r="H6" i="4"/>
  <c r="H32" i="4"/>
  <c r="F48" i="4"/>
  <c r="F120" i="4"/>
  <c r="G23" i="4"/>
  <c r="G42" i="4"/>
  <c r="I90" i="4"/>
  <c r="I68" i="4"/>
  <c r="E32" i="4"/>
  <c r="E93" i="4"/>
  <c r="G3" i="4"/>
  <c r="F69" i="4"/>
  <c r="I45" i="4"/>
  <c r="F11" i="4"/>
  <c r="I13" i="4"/>
  <c r="F39" i="4"/>
  <c r="I121" i="4"/>
  <c r="H81" i="4"/>
  <c r="G28" i="4"/>
  <c r="H110" i="4"/>
  <c r="I80" i="4"/>
  <c r="E85" i="4"/>
  <c r="H2" i="4"/>
  <c r="F45" i="4"/>
  <c r="H84" i="4"/>
  <c r="G92" i="4"/>
  <c r="I82" i="4"/>
  <c r="F113" i="4"/>
  <c r="F54" i="4"/>
  <c r="G101" i="4"/>
  <c r="F20" i="4"/>
  <c r="H11" i="4"/>
  <c r="G83" i="4"/>
  <c r="F81" i="4"/>
  <c r="F28" i="4"/>
  <c r="F71" i="4"/>
  <c r="G70" i="4"/>
  <c r="H39" i="4"/>
  <c r="I83" i="4"/>
  <c r="I81" i="4"/>
  <c r="H15" i="4"/>
  <c r="F80" i="4"/>
  <c r="F41" i="4"/>
  <c r="E49" i="4"/>
  <c r="E63" i="4"/>
  <c r="G122" i="4"/>
  <c r="I116" i="4"/>
  <c r="I104" i="4"/>
  <c r="I19" i="4"/>
  <c r="F12" i="4"/>
  <c r="G35" i="4"/>
  <c r="I99" i="4"/>
  <c r="E19" i="4"/>
  <c r="I17" i="4"/>
  <c r="H122" i="4"/>
  <c r="G56" i="4"/>
  <c r="F49" i="4"/>
  <c r="F9" i="4"/>
  <c r="F77" i="4"/>
  <c r="I35" i="4"/>
  <c r="F99" i="4"/>
  <c r="E33" i="4"/>
  <c r="E70" i="4"/>
  <c r="F30" i="4"/>
  <c r="I87" i="4"/>
  <c r="F100" i="4"/>
  <c r="G64" i="4"/>
  <c r="F5" i="4"/>
  <c r="H40" i="4"/>
  <c r="H51" i="4"/>
  <c r="G94" i="4"/>
  <c r="E87" i="4"/>
  <c r="E15" i="4"/>
  <c r="F89" i="4"/>
  <c r="G43" i="4"/>
  <c r="H100" i="4"/>
  <c r="I64" i="4"/>
  <c r="H5" i="4"/>
  <c r="F40" i="4"/>
  <c r="G51" i="4"/>
  <c r="I94" i="4"/>
  <c r="E54" i="4"/>
  <c r="E118" i="4"/>
  <c r="H30" i="4"/>
  <c r="F87" i="4"/>
  <c r="I100" i="4"/>
  <c r="F64" i="4"/>
  <c r="H74" i="4"/>
  <c r="H103" i="4"/>
  <c r="E117" i="4"/>
  <c r="E106" i="4"/>
  <c r="G110" i="4"/>
  <c r="E76" i="4"/>
  <c r="E50" i="4"/>
  <c r="E45" i="4"/>
  <c r="E53" i="4"/>
  <c r="E112" i="4"/>
  <c r="E42" i="4"/>
  <c r="G20" i="4"/>
  <c r="H80" i="4"/>
  <c r="H54" i="4"/>
  <c r="E8" i="4"/>
  <c r="E90" i="4"/>
  <c r="E56" i="4"/>
  <c r="E4" i="4"/>
  <c r="E81" i="4"/>
  <c r="E121" i="4"/>
  <c r="E124" i="4"/>
  <c r="E75" i="4"/>
  <c r="I61" i="4"/>
  <c r="G117" i="4"/>
  <c r="F3" i="4"/>
  <c r="F2" i="4"/>
  <c r="H66" i="4"/>
  <c r="G45" i="4"/>
  <c r="G52" i="4"/>
  <c r="G13" i="4"/>
  <c r="E78" i="4"/>
  <c r="E72" i="4"/>
  <c r="E27" i="4"/>
  <c r="E22" i="4"/>
  <c r="E37" i="4"/>
  <c r="E115" i="4"/>
  <c r="E80" i="4"/>
  <c r="E24" i="4"/>
  <c r="F114" i="4"/>
  <c r="G76" i="4"/>
  <c r="H107" i="4"/>
  <c r="I2" i="4"/>
  <c r="F66" i="4"/>
  <c r="I69" i="4"/>
  <c r="I20" i="4"/>
  <c r="I108" i="4"/>
  <c r="H45" i="4"/>
  <c r="I52" i="4"/>
  <c r="F18" i="4"/>
  <c r="I11" i="4"/>
  <c r="G44" i="4"/>
  <c r="F92" i="4"/>
  <c r="F25" i="4"/>
  <c r="E77" i="4"/>
  <c r="E11" i="4"/>
  <c r="E39" i="4"/>
  <c r="E21" i="4"/>
  <c r="E3" i="4"/>
  <c r="E101" i="4"/>
  <c r="E91" i="4"/>
  <c r="E66" i="4"/>
  <c r="H114" i="4"/>
  <c r="F76" i="4"/>
  <c r="F107" i="4"/>
  <c r="I122" i="4"/>
  <c r="H123" i="4"/>
  <c r="F33" i="4"/>
  <c r="F10" i="4"/>
  <c r="G116" i="4"/>
  <c r="F56" i="4"/>
  <c r="I126" i="4"/>
  <c r="G93" i="4"/>
  <c r="G104" i="4"/>
  <c r="G49" i="4"/>
  <c r="F58" i="4"/>
  <c r="G8" i="4"/>
  <c r="G19" i="4"/>
  <c r="I9" i="4"/>
  <c r="I57" i="4"/>
  <c r="H115" i="4"/>
  <c r="H12" i="4"/>
  <c r="H77" i="4"/>
  <c r="G47" i="4"/>
  <c r="H73" i="4"/>
  <c r="F35" i="4"/>
  <c r="G36" i="4"/>
  <c r="H60" i="4"/>
  <c r="I26" i="4"/>
  <c r="H99" i="4"/>
  <c r="G14" i="4"/>
  <c r="I22" i="4"/>
  <c r="H41" i="4"/>
  <c r="E25" i="4"/>
  <c r="E104" i="4"/>
  <c r="E97" i="4"/>
  <c r="E12" i="4"/>
  <c r="E47" i="4"/>
  <c r="E14" i="4"/>
  <c r="E113" i="4"/>
  <c r="E82" i="4"/>
  <c r="G114" i="4"/>
  <c r="I76" i="4"/>
  <c r="G107" i="4"/>
  <c r="F122" i="4"/>
  <c r="G123" i="4"/>
  <c r="I33" i="4"/>
  <c r="G10" i="4"/>
  <c r="F116" i="4"/>
  <c r="H56" i="4"/>
  <c r="H126" i="4"/>
  <c r="H93" i="4"/>
  <c r="F104" i="4"/>
  <c r="I49" i="4"/>
  <c r="G58" i="4"/>
  <c r="I8" i="4"/>
  <c r="F19" i="4"/>
  <c r="H9" i="4"/>
  <c r="H57" i="4"/>
  <c r="F115" i="4"/>
  <c r="I12" i="4"/>
  <c r="I77" i="4"/>
  <c r="I47" i="4"/>
  <c r="I73" i="4"/>
  <c r="H35" i="4"/>
  <c r="F36" i="4"/>
  <c r="F60" i="4"/>
  <c r="F26" i="4"/>
  <c r="G99" i="4"/>
  <c r="E40" i="4"/>
  <c r="E107" i="4"/>
  <c r="I114" i="4"/>
  <c r="F123" i="4"/>
  <c r="I56" i="4"/>
  <c r="H49" i="4"/>
  <c r="G9" i="4"/>
  <c r="G77" i="4"/>
  <c r="H36" i="4"/>
  <c r="F14" i="4"/>
  <c r="E44" i="4"/>
  <c r="I30" i="4"/>
  <c r="H33" i="4"/>
  <c r="I93" i="4"/>
  <c r="H8" i="4"/>
  <c r="G115" i="4"/>
  <c r="G73" i="4"/>
  <c r="I60" i="4"/>
  <c r="H22" i="4"/>
  <c r="E125" i="4"/>
  <c r="H17" i="4"/>
  <c r="I34" i="4"/>
  <c r="G106" i="4"/>
  <c r="I21" i="4"/>
  <c r="H46" i="4"/>
  <c r="I65" i="4"/>
  <c r="I88" i="4"/>
  <c r="G95" i="4"/>
  <c r="E73" i="4"/>
  <c r="G30" i="4"/>
  <c r="G87" i="4"/>
  <c r="F106" i="4"/>
  <c r="F21" i="4"/>
  <c r="I46" i="4"/>
  <c r="G65" i="4"/>
  <c r="G88" i="4"/>
  <c r="H95" i="4"/>
  <c r="E109" i="4"/>
  <c r="E28" i="4"/>
  <c r="I89" i="4"/>
  <c r="I43" i="4"/>
  <c r="G27" i="4"/>
  <c r="I119" i="4"/>
  <c r="G5" i="4"/>
  <c r="I40" i="4"/>
  <c r="E61" i="4"/>
  <c r="F55" i="4"/>
  <c r="H112" i="4"/>
  <c r="I96" i="4"/>
  <c r="H88" i="4"/>
  <c r="G90" i="4"/>
  <c r="E20" i="4"/>
  <c r="I5" i="4"/>
  <c r="G68" i="4"/>
  <c r="G31" i="4"/>
  <c r="H63" i="4"/>
  <c r="I75" i="4"/>
  <c r="F51" i="4"/>
  <c r="F63" i="4"/>
  <c r="I72" i="4"/>
  <c r="H91" i="4"/>
  <c r="H34" i="4"/>
  <c r="G21" i="4"/>
  <c r="G120" i="4"/>
  <c r="E86" i="4"/>
  <c r="G59" i="4"/>
  <c r="I103" i="4"/>
  <c r="H125" i="4"/>
  <c r="H87" i="4"/>
  <c r="H86" i="4"/>
  <c r="I111" i="4"/>
  <c r="E57" i="4"/>
  <c r="F37" i="4"/>
  <c r="E55" i="4"/>
  <c r="F88" i="4"/>
  <c r="E96" i="4"/>
  <c r="F79" i="4"/>
  <c r="F27" i="4"/>
  <c r="G74" i="4"/>
  <c r="G32" i="4"/>
  <c r="H94" i="4"/>
  <c r="F78" i="4"/>
  <c r="F105" i="4"/>
  <c r="G78" i="4"/>
  <c r="I48" i="4"/>
  <c r="H102" i="4"/>
  <c r="I50" i="4"/>
  <c r="I102" i="4"/>
  <c r="I51" i="4"/>
  <c r="I118" i="4"/>
  <c r="F119" i="4"/>
  <c r="F23" i="4"/>
  <c r="G40" i="4"/>
  <c r="E2" i="4"/>
  <c r="H16" i="4"/>
  <c r="I42" i="4"/>
  <c r="G6" i="4"/>
  <c r="G55" i="4"/>
  <c r="F4" i="4"/>
  <c r="E126" i="4"/>
  <c r="G79" i="4"/>
  <c r="I85" i="4"/>
  <c r="H124" i="4"/>
  <c r="I105" i="4"/>
  <c r="F94" i="4"/>
  <c r="G100" i="4"/>
  <c r="I29" i="4"/>
  <c r="E60" i="4"/>
  <c r="F43" i="4"/>
  <c r="F67" i="4"/>
  <c r="E120" i="4"/>
  <c r="H64" i="4"/>
  <c r="G109" i="4"/>
  <c r="I95" i="4"/>
  <c r="H7" i="4"/>
  <c r="I38" i="4"/>
  <c r="F46" i="4"/>
  <c r="E10" i="4"/>
  <c r="H98" i="4"/>
  <c r="E67" i="4"/>
  <c r="F97" i="4"/>
  <c r="E100" i="4"/>
  <c r="E64" i="4"/>
  <c r="F65" i="4"/>
  <c r="F24" i="4"/>
  <c r="H67" i="4"/>
  <c r="E7" i="4"/>
  <c r="F95" i="4"/>
  <c r="H53" i="4"/>
  <c r="E26" i="4"/>
  <c r="G4" i="4"/>
  <c r="H106" i="4"/>
  <c r="C28" i="6" l="1"/>
  <c r="A7" i="4"/>
  <c r="B7" i="4"/>
  <c r="D14" i="6"/>
  <c r="J1" i="4" s="1" a="1"/>
  <c r="D15" i="6"/>
  <c r="C27" i="6"/>
  <c r="D30" i="6"/>
  <c r="J34" i="4" l="1"/>
  <c r="J39" i="4"/>
  <c r="J64" i="4"/>
  <c r="J74" i="4"/>
  <c r="J51" i="4"/>
  <c r="J110" i="4"/>
  <c r="J90" i="4"/>
  <c r="J8" i="4"/>
  <c r="J95" i="4"/>
  <c r="J10" i="4"/>
  <c r="J106" i="4"/>
  <c r="J22" i="4"/>
  <c r="J28" i="4"/>
  <c r="J89" i="4"/>
  <c r="J111" i="4"/>
  <c r="J19" i="4"/>
  <c r="J4" i="4"/>
  <c r="J79" i="4"/>
  <c r="J20" i="4"/>
  <c r="J126" i="4"/>
  <c r="J97" i="4"/>
  <c r="J103" i="4"/>
  <c r="J12" i="4"/>
  <c r="J13" i="4"/>
  <c r="J69" i="4"/>
  <c r="J121" i="4"/>
  <c r="J92" i="4"/>
  <c r="J29" i="4"/>
  <c r="J48" i="4"/>
  <c r="J47" i="4"/>
  <c r="J60" i="4"/>
  <c r="J83" i="4"/>
  <c r="J7" i="4"/>
  <c r="J46" i="4"/>
  <c r="J76" i="4"/>
  <c r="J9" i="4"/>
  <c r="J101" i="4"/>
  <c r="J3" i="4"/>
  <c r="J44" i="4"/>
  <c r="J2" i="4"/>
  <c r="J77" i="4"/>
  <c r="J15" i="4"/>
  <c r="J96" i="4"/>
  <c r="J82" i="4"/>
  <c r="J75" i="4"/>
  <c r="J58" i="4"/>
  <c r="J23" i="4"/>
  <c r="J6" i="4"/>
  <c r="J21" i="4"/>
  <c r="J118" i="4"/>
  <c r="J108" i="4"/>
  <c r="J115" i="4"/>
  <c r="J27" i="4"/>
  <c r="J63" i="4"/>
  <c r="J18" i="4"/>
  <c r="J43" i="4"/>
  <c r="J116" i="4"/>
  <c r="J53" i="4"/>
  <c r="J105" i="4"/>
  <c r="J40" i="4"/>
  <c r="J102" i="4"/>
  <c r="J32" i="4"/>
  <c r="J57" i="4"/>
  <c r="J85" i="4"/>
  <c r="J112" i="4"/>
  <c r="J17" i="4"/>
  <c r="J104" i="4"/>
  <c r="J55" i="4"/>
  <c r="J68" i="4"/>
  <c r="J61" i="4"/>
  <c r="J67" i="4"/>
  <c r="J26" i="4"/>
  <c r="J30" i="4"/>
  <c r="J38" i="4"/>
  <c r="J117" i="4"/>
  <c r="J78" i="4"/>
  <c r="J70" i="4"/>
  <c r="J33" i="4"/>
  <c r="J45" i="4"/>
  <c r="J35" i="4"/>
  <c r="J72" i="4"/>
  <c r="J59" i="4"/>
  <c r="J109" i="4"/>
  <c r="J42" i="4"/>
  <c r="J98" i="4"/>
  <c r="J81" i="4"/>
  <c r="J94" i="4"/>
  <c r="J62" i="4"/>
  <c r="J107" i="4"/>
  <c r="J93" i="4"/>
  <c r="J88" i="4"/>
  <c r="J123" i="4"/>
  <c r="J86" i="4"/>
  <c r="J49" i="4"/>
  <c r="J124" i="4"/>
  <c r="J65" i="4"/>
  <c r="J31" i="4"/>
  <c r="J41" i="4"/>
  <c r="J25" i="4"/>
  <c r="J125" i="4"/>
  <c r="J1" i="4"/>
  <c r="J36" i="4"/>
  <c r="J14" i="4"/>
  <c r="J5" i="4"/>
  <c r="J52" i="4"/>
  <c r="J99" i="4"/>
  <c r="J91" i="4"/>
  <c r="J114" i="4"/>
  <c r="J56" i="4"/>
  <c r="J122" i="4"/>
  <c r="J71" i="4"/>
  <c r="J120" i="4"/>
  <c r="J119" i="4"/>
  <c r="J66" i="4"/>
  <c r="J84" i="4"/>
  <c r="J80" i="4"/>
  <c r="J24" i="4"/>
  <c r="J100" i="4"/>
  <c r="J11" i="4"/>
  <c r="J50" i="4"/>
  <c r="J16" i="4"/>
  <c r="J37" i="4"/>
  <c r="J73" i="4"/>
  <c r="J113" i="4"/>
  <c r="J54" i="4"/>
  <c r="J87"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J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<sst xmlns="http://schemas.openxmlformats.org/spreadsheetml/2006/main" count="316" uniqueCount="146">
  <si>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</si>
  <si>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</si>
  <si>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</si>
  <si>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</si>
  <si>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</si>
  <si>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</si>
  <si>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</si>
  <si>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</si>
  <si>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</si>
  <si>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</si>
  <si>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</si>
  <si>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</si>
  <si>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</si>
  <si>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</si>
  <si>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</si>
  <si>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</si>
  <si>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</si>
  <si>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</si>
  <si>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</si>
  <si>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</si>
  <si>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</si>
  <si>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</si>
  <si>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</si>
  <si>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</si>
  <si>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</si>
  <si>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</si>
  <si>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</si>
  <si>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</si>
  <si>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</si>
  <si>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</si>
  <si>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</si>
  <si>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</si>
  <si>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</si>
  <si>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</si>
  <si>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</si>
  <si>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</si>
  <si>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</si>
  <si>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</si>
  <si>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</si>
  <si>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</si>
  <si>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</si>
  <si>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</si>
  <si>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</si>
  <si>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</si>
  <si>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</si>
  <si>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</si>
  <si>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</si>
  <si>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</si>
  <si>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</si>
  <si>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</si>
  <si>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</si>
  <si>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</si>
  <si>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</si>
  <si>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</si>
  <si>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</si>
  <si>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</si>
  <si>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</si>
  <si>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</si>
  <si>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</si>
  <si>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</si>
  <si>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</si>
  <si>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</si>
  <si>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</si>
  <si>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</si>
  <si>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</si>
  <si>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</si>
  <si>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</si>
  <si>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</si>
  <si>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</si>
  <si>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</si>
  <si>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</si>
  <si>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</si>
  <si>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</si>
  <si>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</si>
  <si>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</si>
  <si>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</si>
  <si>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</si>
  <si>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</si>
  <si>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</si>
  <si>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</si>
  <si>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</si>
  <si>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</si>
  <si>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</si>
  <si>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</si>
  <si>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</si>
  <si>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</si>
  <si>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</si>
  <si>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</si>
  <si>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InterpolatorID</t>
  </si>
  <si>
    <t>Discount</t>
  </si>
  <si>
    <t>TraitsID</t>
  </si>
  <si>
    <t>Accuracy</t>
  </si>
  <si>
    <t>Jump Values</t>
  </si>
  <si>
    <t>Jump Dates</t>
  </si>
  <si>
    <t>Jump Quotes</t>
  </si>
  <si>
    <t>Day Counter</t>
  </si>
  <si>
    <t>Calendar</t>
  </si>
  <si>
    <t>NDays</t>
  </si>
  <si>
    <t>ObjectID</t>
  </si>
  <si>
    <t>PiecewiseYieldCurve</t>
  </si>
  <si>
    <t>ObjectOverwrite</t>
  </si>
  <si>
    <t>Trigger</t>
  </si>
  <si>
    <t>Permanent</t>
  </si>
  <si>
    <t>RateHelperPrefix</t>
  </si>
  <si>
    <t/>
  </si>
  <si>
    <t>SwapFixedFreq</t>
  </si>
  <si>
    <t>IborType</t>
  </si>
  <si>
    <t>ON</t>
  </si>
  <si>
    <t>IndexTenor</t>
  </si>
  <si>
    <t>Months</t>
  </si>
  <si>
    <t>Currency</t>
  </si>
  <si>
    <t>General Settings</t>
  </si>
  <si>
    <t>Quote Object ID</t>
  </si>
  <si>
    <t>Index</t>
  </si>
  <si>
    <t>_Quote</t>
  </si>
  <si>
    <t>QuoteSuffix</t>
  </si>
  <si>
    <t>ibor</t>
  </si>
  <si>
    <t>FamilyName</t>
  </si>
  <si>
    <t>ADDITIONAL SETTINGS</t>
  </si>
  <si>
    <t>FileOverwrite</t>
  </si>
  <si>
    <t>SerializationPath</t>
  </si>
  <si>
    <t>Serialize</t>
  </si>
  <si>
    <t>GENERAL SETTINGS</t>
  </si>
  <si>
    <t>SN</t>
  </si>
  <si>
    <t>TN</t>
  </si>
  <si>
    <t>Modified Following</t>
  </si>
  <si>
    <t>Spread</t>
  </si>
  <si>
    <t>Day Count Convention</t>
  </si>
  <si>
    <t>Business Day Convention</t>
  </si>
  <si>
    <t>Freq</t>
  </si>
  <si>
    <t>Fwd start</t>
  </si>
  <si>
    <t>Following</t>
  </si>
  <si>
    <t>Annual</t>
  </si>
  <si>
    <t>1W</t>
  </si>
  <si>
    <t>Length</t>
  </si>
  <si>
    <t>Discounting2</t>
  </si>
  <si>
    <t>Discounting</t>
  </si>
  <si>
    <t>MoneyMarketDayCounter</t>
  </si>
  <si>
    <t>MonotonicLogCubicNaturalSpline</t>
  </si>
  <si>
    <t>JPY</t>
  </si>
  <si>
    <t>Japan</t>
  </si>
  <si>
    <t>JPYON</t>
  </si>
  <si>
    <t>Actual/365 (Fixed)</t>
  </si>
  <si>
    <t>Tonar</t>
  </si>
  <si>
    <t>Libor</t>
  </si>
  <si>
    <t>Instruments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</si>
</sst>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0.000%"/>
    <numFmt numFmtId="165" formatCode="ddd\,\ dd\-mmm\-yyyy"/>
    <numFmt numFmtId="166" formatCode="0.0000%"/>
    <numFmt numFmtId="167" formatCode="ddd\,\ 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4" fontId="16" fillId="0" borderId="0"/>
    <xf numFmtId="175" fontId="17" fillId="9" borderId="0">
      <alignment horizontal="center" vertical="center"/>
    </xf>
    <xf numFmtId="176" fontId="15" fillId="0" borderId="0" applyFont="0" applyFill="0" applyBorder="0" applyAlignment="0" applyProtection="0"/>
    <xf numFmtId="176" fontId="15" fillId="0" borderId="0" applyFont="0" applyFill="0" applyBorder="0" applyAlignment="0" applyProtection="0"/>
  </cellStyleXfs>
  <cellXfs count="16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8"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0"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0"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1"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4" xfId="4" applyFont="1" applyFill="1" applyBorder="1"/>
    <xf numFmtId="173" fontId="8" fillId="2" borderId="25" xfId="4" applyNumberFormat="1" applyFont="1" applyFill="1" applyBorder="1" applyAlignment="1">
      <alignment horizontal="left"/>
    </xf>
    <xf numFmtId="173" fontId="8" fillId="8" borderId="25" xfId="4" applyNumberFormat="1" applyFont="1" applyFill="1" applyBorder="1" applyAlignment="1"/>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1"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1"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1"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19" fillId="3" borderId="25" xfId="4" applyNumberFormat="1" applyFont="1" applyFill="1" applyBorder="1" applyAlignment="1" applyProtection="1">
      <alignment horizontal="center" vertical="center"/>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2" fontId="3" fillId="3" borderId="25" xfId="4" applyNumberFormat="1" applyFont="1" applyFill="1" applyBorder="1" applyAlignment="1" applyProtection="1">
      <alignment horizontal="left"/>
    </xf>
    <xf numFmtId="0" fontId="2" fillId="2" borderId="25" xfId="4" applyFont="1" applyFill="1" applyBorder="1"/>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15" fontId="8" fillId="2" borderId="2" xfId="3" applyNumberFormat="1" applyFont="1" applyFill="1" applyBorder="1" applyAlignment="1">
      <alignment horizontal="center" vertical="center"/>
    </xf>
    <xf numFmtId="0" fontId="8" fillId="2" borderId="2" xfId="3" applyFont="1" applyFill="1" applyBorder="1" applyAlignment="1">
      <alignment horizontal="center" vertical="center"/>
    </xf>
    <xf numFmtId="165" fontId="8" fillId="2" borderId="30" xfId="1" applyNumberFormat="1" applyFont="1" applyFill="1" applyBorder="1" applyAlignment="1">
      <alignment horizontal="right"/>
    </xf>
    <xf numFmtId="0" fontId="8" fillId="2" borderId="20" xfId="1" applyFont="1" applyFill="1" applyBorder="1" applyAlignment="1">
      <alignment horizontal="left"/>
    </xf>
    <xf numFmtId="0" fontId="8" fillId="2" borderId="17" xfId="3" applyFont="1" applyFill="1" applyBorder="1" applyAlignment="1">
      <alignment horizontal="center" vertical="center"/>
    </xf>
    <xf numFmtId="15" fontId="8" fillId="2" borderId="29" xfId="3" applyNumberFormat="1" applyFont="1" applyFill="1" applyBorder="1" applyAlignment="1">
      <alignment horizontal="right" vertical="center"/>
    </xf>
    <xf numFmtId="0" fontId="4" fillId="6" borderId="16" xfId="1" applyFont="1" applyFill="1" applyBorder="1" applyAlignment="1">
      <alignment horizontal="center" vertical="center" wrapText="1"/>
    </xf>
    <xf numFmtId="0" fontId="9" fillId="2" borderId="25" xfId="4" applyFont="1" applyFill="1" applyBorder="1" applyAlignment="1">
      <alignment horizontal="center"/>
    </xf>
    <xf numFmtId="0" fontId="8" fillId="2" borderId="25" xfId="4" applyNumberFormat="1" applyFont="1" applyFill="1" applyBorder="1" applyAlignment="1">
      <alignment horizontal="left"/>
    </xf>
    <xf numFmtId="172" fontId="18" fillId="3" borderId="25" xfId="4" applyNumberFormat="1" applyFont="1" applyFill="1" applyBorder="1" applyAlignment="1" applyProtection="1">
      <alignment horizontal="left"/>
    </xf>
    <xf numFmtId="0" fontId="8" fillId="2" borderId="3" xfId="4" applyFont="1" applyFill="1" applyBorder="1" applyAlignment="1">
      <alignment horizontal="center"/>
    </xf>
    <xf numFmtId="0" fontId="11" fillId="7" borderId="16" xfId="3" applyFont="1" applyFill="1" applyBorder="1" applyAlignment="1">
      <alignment horizontal="center"/>
    </xf>
    <xf numFmtId="0" fontId="11" fillId="7" borderId="32"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1"/>
  <sheetViews>
    <sheetView tabSelected="1" topLeftCell="B1" workbookViewId="0">
      <selection activeCell="D11" sqref="D11"/>
    </sheetView>
  </sheetViews>
  <sheetFormatPr defaultColWidth="8" defaultRowHeight="11.25" x14ac:dyDescent="0.2"/>
  <cols>
    <col min="1" max="2" width="2.7109375" style="145" customWidth="1"/>
    <col min="3" max="3" width="18" style="145" bestFit="1" customWidth="1"/>
    <col min="4" max="4" width="23.85546875" style="145" bestFit="1" customWidth="1"/>
    <col min="5" max="5" width="22" style="145" bestFit="1" customWidth="1"/>
    <col min="6" max="8" width="2.7109375" style="145" customWidth="1"/>
    <col min="9" max="9" width="18.5703125" style="145" bestFit="1" customWidth="1"/>
    <col min="10" max="10" width="53.7109375" style="145" bestFit="1" customWidth="1"/>
    <col min="11" max="11" width="2.7109375" style="145" customWidth="1"/>
    <col min="12" max="16384" width="8" style="145"/>
  </cols>
  <sheetData>
    <row r="1" spans="2:11" ht="12" thickBot="1" x14ac:dyDescent="0.25">
      <c r="B1" s="145" t="str">
        <f>_xll.qlxlVersion(TRUE,Trigger)</f>
        <v>QuantLibXL 1.4.0 - MS VC++ 9.0 - Multithreaded Dynamic Runtime library - Release Configuration - Apr 29 2014 14:47:17</v>
      </c>
    </row>
    <row r="2" spans="2:11" ht="18.75" thickBot="1" x14ac:dyDescent="0.3">
      <c r="B2" s="158" t="s">
        <v>111</v>
      </c>
      <c r="C2" s="159"/>
      <c r="D2" s="159"/>
      <c r="E2" s="159"/>
      <c r="F2" s="160"/>
      <c r="H2" s="158" t="s">
        <v>122</v>
      </c>
      <c r="I2" s="159"/>
      <c r="J2" s="159"/>
      <c r="K2" s="161"/>
    </row>
    <row r="3" spans="2:11" x14ac:dyDescent="0.2">
      <c r="B3" s="52"/>
      <c r="C3" s="82"/>
      <c r="D3" s="51"/>
      <c r="E3" s="51"/>
      <c r="F3" s="50"/>
      <c r="H3" s="123"/>
      <c r="I3" s="126"/>
      <c r="J3" s="126"/>
      <c r="K3" s="125"/>
    </row>
    <row r="4" spans="2:11" x14ac:dyDescent="0.2">
      <c r="B4" s="52"/>
      <c r="C4" s="81" t="s">
        <v>110</v>
      </c>
      <c r="D4" s="67" t="s">
        <v>139</v>
      </c>
      <c r="E4" s="51"/>
      <c r="F4" s="50"/>
      <c r="H4" s="123"/>
      <c r="I4" s="122" t="s">
        <v>121</v>
      </c>
      <c r="J4" s="116" t="b">
        <v>0</v>
      </c>
      <c r="K4" s="121"/>
    </row>
    <row r="5" spans="2:11" x14ac:dyDescent="0.2">
      <c r="B5" s="52"/>
      <c r="C5" s="79" t="s">
        <v>109</v>
      </c>
      <c r="D5" s="53"/>
      <c r="E5" s="51"/>
      <c r="F5" s="50"/>
      <c r="H5" s="123"/>
      <c r="I5" s="122" t="s">
        <v>120</v>
      </c>
      <c r="J5" s="124"/>
      <c r="K5" s="121"/>
    </row>
    <row r="6" spans="2:11" x14ac:dyDescent="0.2">
      <c r="B6" s="52"/>
      <c r="C6" s="79" t="s">
        <v>108</v>
      </c>
      <c r="D6" s="53" t="s">
        <v>107</v>
      </c>
      <c r="E6" s="51"/>
      <c r="F6" s="50"/>
      <c r="H6" s="123"/>
      <c r="I6" s="122" t="s">
        <v>119</v>
      </c>
      <c r="J6" s="113" t="b">
        <v>1</v>
      </c>
      <c r="K6" s="121"/>
    </row>
    <row r="7" spans="2:11" ht="12" thickBot="1" x14ac:dyDescent="0.25">
      <c r="B7" s="52"/>
      <c r="C7" s="79" t="s">
        <v>106</v>
      </c>
      <c r="D7" s="53" t="s">
        <v>141</v>
      </c>
      <c r="E7" s="51"/>
      <c r="F7" s="50"/>
      <c r="H7" s="120"/>
      <c r="I7" s="119"/>
      <c r="J7" s="119"/>
      <c r="K7" s="118"/>
    </row>
    <row r="8" spans="2:11" ht="12" thickBot="1" x14ac:dyDescent="0.25">
      <c r="B8" s="52"/>
      <c r="C8" s="79" t="s">
        <v>105</v>
      </c>
      <c r="D8" s="80" t="s">
        <v>104</v>
      </c>
      <c r="E8" s="51"/>
      <c r="F8" s="50"/>
      <c r="H8" s="146"/>
      <c r="I8" s="146"/>
      <c r="J8" s="146"/>
      <c r="K8" s="146"/>
    </row>
    <row r="9" spans="2:11" ht="18.75" thickBot="1" x14ac:dyDescent="0.3">
      <c r="B9" s="52"/>
      <c r="C9" s="79" t="s">
        <v>103</v>
      </c>
      <c r="D9" s="53" t="str">
        <f>Currency&amp;"_YC"&amp;IndexTenor&amp;"RH"</f>
        <v>JPY_YCONRH</v>
      </c>
      <c r="E9" s="51"/>
      <c r="F9" s="50"/>
      <c r="H9" s="158" t="s">
        <v>118</v>
      </c>
      <c r="I9" s="159"/>
      <c r="J9" s="159"/>
      <c r="K9" s="161"/>
    </row>
    <row r="10" spans="2:11" ht="12.75" x14ac:dyDescent="0.2">
      <c r="B10" s="52"/>
      <c r="C10" s="78" t="s">
        <v>102</v>
      </c>
      <c r="D10" s="53" t="b">
        <v>1</v>
      </c>
      <c r="E10" s="51"/>
      <c r="F10" s="50"/>
      <c r="H10" s="115"/>
      <c r="I10" s="117"/>
      <c r="J10" s="117"/>
      <c r="K10" s="112"/>
    </row>
    <row r="11" spans="2:11" ht="12.75" x14ac:dyDescent="0.2">
      <c r="B11" s="52"/>
      <c r="C11" s="78" t="s">
        <v>101</v>
      </c>
      <c r="D11" s="77">
        <v>41796.366875</v>
      </c>
      <c r="E11" s="51"/>
      <c r="F11" s="50"/>
      <c r="H11" s="115"/>
      <c r="I11" s="114" t="s">
        <v>117</v>
      </c>
      <c r="J11" s="116" t="s">
        <v>116</v>
      </c>
      <c r="K11" s="112"/>
    </row>
    <row r="12" spans="2:11" ht="12.75" x14ac:dyDescent="0.2">
      <c r="B12" s="52"/>
      <c r="C12" s="76" t="s">
        <v>100</v>
      </c>
      <c r="D12" s="75" t="b">
        <v>1</v>
      </c>
      <c r="E12" s="51"/>
      <c r="F12" s="50"/>
      <c r="H12" s="115"/>
      <c r="I12" s="114" t="s">
        <v>115</v>
      </c>
      <c r="J12" s="113" t="s">
        <v>114</v>
      </c>
      <c r="K12" s="112"/>
    </row>
    <row r="13" spans="2:11" ht="12.75" x14ac:dyDescent="0.2">
      <c r="B13" s="52"/>
      <c r="C13" s="57"/>
      <c r="D13" s="57"/>
      <c r="E13" s="51"/>
      <c r="F13" s="50"/>
      <c r="H13" s="115"/>
      <c r="I13" s="114" t="s">
        <v>137</v>
      </c>
      <c r="J13" s="116" t="s">
        <v>142</v>
      </c>
      <c r="K13" s="112"/>
    </row>
    <row r="14" spans="2:11" ht="12.75" x14ac:dyDescent="0.2">
      <c r="B14" s="52"/>
      <c r="C14" s="72" t="s">
        <v>99</v>
      </c>
      <c r="D14" s="74" t="str">
        <f>_xll.qlPiecewiseYieldCurve(D16,NDays,Calendar,RateHelpersSelected,DayCounter,,,Accuracy,TraitsID,InterpolatorID,Permanent,,ObjectOverwrite)</f>
        <v>_JPYYCON#0000</v>
      </c>
      <c r="E14" s="51"/>
      <c r="F14" s="50"/>
      <c r="H14" s="115"/>
      <c r="I14" s="114" t="s">
        <v>136</v>
      </c>
      <c r="J14" s="116" t="str">
        <f>PROPER(Currency)&amp;"YC"</f>
        <v>JpyYC</v>
      </c>
      <c r="K14" s="112"/>
    </row>
    <row r="15" spans="2:11" ht="12.75" x14ac:dyDescent="0.2">
      <c r="B15" s="52"/>
      <c r="C15" s="59" t="s">
        <v>0</v>
      </c>
      <c r="D15" s="73" t="str">
        <f>_xll.ohRangeRetrieveError(YieldCurve)</f>
        <v/>
      </c>
      <c r="E15" s="51"/>
      <c r="F15" s="50"/>
      <c r="H15" s="115"/>
      <c r="I15" s="114" t="s">
        <v>135</v>
      </c>
      <c r="J15" s="116" t="str">
        <f>PROPER(Currency)&amp;"YCSTD"</f>
        <v>JpyYCSTD</v>
      </c>
      <c r="K15" s="112"/>
    </row>
    <row r="16" spans="2:11" ht="13.5" thickBot="1" x14ac:dyDescent="0.25">
      <c r="B16" s="52"/>
      <c r="C16" s="72" t="s">
        <v>98</v>
      </c>
      <c r="D16" s="71" t="str">
        <f>"_"&amp;Currency&amp;"YC"&amp;IndexTenor</f>
        <v>_JPYYCON</v>
      </c>
      <c r="E16" s="51"/>
      <c r="F16" s="50"/>
      <c r="H16" s="111"/>
      <c r="I16" s="110"/>
      <c r="J16" s="110"/>
      <c r="K16" s="109"/>
    </row>
    <row r="17" spans="2:6" x14ac:dyDescent="0.2">
      <c r="B17" s="52"/>
      <c r="C17" s="61" t="s">
        <v>97</v>
      </c>
      <c r="D17" s="70">
        <v>0</v>
      </c>
      <c r="E17" s="51"/>
      <c r="F17" s="50"/>
    </row>
    <row r="18" spans="2:6" x14ac:dyDescent="0.2">
      <c r="B18" s="52"/>
      <c r="C18" s="61" t="s">
        <v>96</v>
      </c>
      <c r="D18" s="69" t="s">
        <v>140</v>
      </c>
      <c r="E18" s="51"/>
      <c r="F18" s="50"/>
    </row>
    <row r="19" spans="2:6" x14ac:dyDescent="0.2">
      <c r="B19" s="52"/>
      <c r="C19" s="61" t="s">
        <v>95</v>
      </c>
      <c r="D19" s="69"/>
      <c r="E19" s="51"/>
      <c r="F19" s="50"/>
    </row>
    <row r="20" spans="2:6" x14ac:dyDescent="0.2">
      <c r="B20" s="52"/>
      <c r="C20" s="61" t="s">
        <v>94</v>
      </c>
      <c r="D20" s="68" t="str">
        <f>Currency&amp;"TOY_SYNTH"&amp;IndexTenor&amp;"_Quote"</f>
        <v>JPYTOY_SYNTHON_Quote</v>
      </c>
      <c r="E20" s="67" t="str">
        <f>Currency&amp;"TOY2_SYNTH"&amp;IndexTenor&amp;"_Quote"</f>
        <v>JPYTOY2_SYNTHON_Quote</v>
      </c>
      <c r="F20" s="50"/>
    </row>
    <row r="21" spans="2:6" x14ac:dyDescent="0.2">
      <c r="B21" s="52"/>
      <c r="C21" s="61" t="s">
        <v>93</v>
      </c>
      <c r="D21" s="66">
        <f>DATE(YEAR(_xll.qlCalendarAdvance(Calendar,_xll.qlSettingsEvaluationDate(Trigger),NDays&amp;"D")),12,31)</f>
        <v>42004</v>
      </c>
      <c r="E21" s="65">
        <f>DATE(YEAR(D21+1),12,31)</f>
        <v>42369</v>
      </c>
      <c r="F21" s="50"/>
    </row>
    <row r="22" spans="2:6" x14ac:dyDescent="0.2">
      <c r="B22" s="52"/>
      <c r="C22" s="61" t="s">
        <v>92</v>
      </c>
      <c r="D22" s="64"/>
      <c r="E22" s="63"/>
      <c r="F22" s="50"/>
    </row>
    <row r="23" spans="2:6" x14ac:dyDescent="0.2">
      <c r="B23" s="52"/>
      <c r="C23" s="61" t="s">
        <v>91</v>
      </c>
      <c r="D23" s="62" t="e">
        <f>NA()</f>
        <v>#N/A</v>
      </c>
      <c r="E23" s="51"/>
      <c r="F23" s="50"/>
    </row>
    <row r="24" spans="2:6" x14ac:dyDescent="0.2">
      <c r="B24" s="52"/>
      <c r="C24" s="61" t="s">
        <v>90</v>
      </c>
      <c r="D24" s="60" t="s">
        <v>89</v>
      </c>
      <c r="E24" s="51"/>
      <c r="F24" s="50"/>
    </row>
    <row r="25" spans="2:6" x14ac:dyDescent="0.2">
      <c r="B25" s="52"/>
      <c r="C25" s="59" t="s">
        <v>88</v>
      </c>
      <c r="D25" s="58" t="s">
        <v>138</v>
      </c>
      <c r="E25" s="51"/>
      <c r="F25" s="50"/>
    </row>
    <row r="26" spans="2:6" x14ac:dyDescent="0.2">
      <c r="B26" s="52"/>
      <c r="C26" s="57"/>
      <c r="D26" s="57"/>
      <c r="E26" s="51"/>
      <c r="F26" s="50"/>
    </row>
    <row r="27" spans="2:6" x14ac:dyDescent="0.2">
      <c r="B27" s="52"/>
      <c r="C27" s="56">
        <f>_xll.qlTermStructureReferenceDate(YieldCurve)</f>
        <v>41796</v>
      </c>
      <c r="D27" s="55">
        <f>MAX(_xll.ohPack(Selected!J1:J126))</f>
        <v>1</v>
      </c>
      <c r="E27" s="51"/>
      <c r="F27" s="50"/>
    </row>
    <row r="28" spans="2:6" x14ac:dyDescent="0.2">
      <c r="B28" s="52"/>
      <c r="C28" s="54">
        <f>MAX(_xll.ohPack(Selected!I2:I126))</f>
        <v>52758</v>
      </c>
      <c r="D28" s="53">
        <f>MIN(_xll.ohPack(Selected!J1:J126))</f>
        <v>0.63075434304341649</v>
      </c>
      <c r="E28" s="51"/>
      <c r="F28" s="50"/>
    </row>
    <row r="29" spans="2:6" x14ac:dyDescent="0.2">
      <c r="B29" s="52"/>
      <c r="C29" s="149" t="s">
        <v>0</v>
      </c>
      <c r="D29" s="150" t="str">
        <f>_xll.ohRangeRetrieveError(Selected!J1)</f>
        <v/>
      </c>
      <c r="E29" s="51"/>
      <c r="F29" s="50"/>
    </row>
    <row r="30" spans="2:6" ht="11.25" customHeight="1" x14ac:dyDescent="0.2">
      <c r="B30" s="52"/>
      <c r="C30" s="152" t="str">
        <f>IborType</f>
        <v>JPYON</v>
      </c>
      <c r="D30" s="151" t="b">
        <f>_xll.qlRelinkableHandleLinkTo(C30,YieldCurve)</f>
        <v>1</v>
      </c>
      <c r="E30" s="51"/>
      <c r="F30" s="50"/>
    </row>
    <row r="31" spans="2:6" ht="12" thickBot="1" x14ac:dyDescent="0.25">
      <c r="B31" s="49"/>
      <c r="C31" s="147"/>
      <c r="D31" s="148"/>
      <c r="E31" s="48"/>
      <c r="F31" s="47"/>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2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8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4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70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6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2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8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4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50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6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2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8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4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30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6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1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7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3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9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5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1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7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3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9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5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1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7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3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9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5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6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2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8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4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700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6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2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8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4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80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6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2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8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4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60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1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7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3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9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5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1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7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3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9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5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1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7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3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9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5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5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1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7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3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9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5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1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7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3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9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5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1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7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3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9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94"/>
  <sheetViews>
    <sheetView workbookViewId="0">
      <selection activeCell="E2" sqref="E2:E94"/>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22.7109375" style="2" customWidth="1"/>
    <col min="7" max="7" width="8" style="2" bestFit="1" customWidth="1"/>
    <col min="8" max="8" width="11" style="2" bestFit="1" customWidth="1"/>
    <col min="9" max="9" width="8" style="2" bestFit="1" customWidth="1"/>
    <col min="10" max="10" width="8.85546875" style="2" customWidth="1"/>
    <col min="11" max="11" width="9" style="2" bestFit="1" customWidth="1"/>
    <col min="12" max="13" width="17.28515625" style="2" bestFit="1" customWidth="1"/>
    <col min="14" max="14" width="2.7109375" style="1" bestFit="1" customWidth="1"/>
    <col min="15" max="15" width="17.28515625" style="1" bestFit="1" customWidth="1"/>
    <col min="16" max="16384" width="9.140625" style="1"/>
  </cols>
  <sheetData>
    <row r="1" spans="2:13" ht="22.5" x14ac:dyDescent="0.2">
      <c r="B1" s="162" t="s">
        <v>87</v>
      </c>
      <c r="C1" s="163"/>
      <c r="D1" s="164"/>
      <c r="E1" s="46" t="s">
        <v>86</v>
      </c>
      <c r="F1" s="46" t="s">
        <v>145</v>
      </c>
      <c r="G1" s="46" t="s">
        <v>85</v>
      </c>
      <c r="H1" s="46" t="s">
        <v>84</v>
      </c>
      <c r="I1" s="46" t="s">
        <v>83</v>
      </c>
      <c r="J1" s="46" t="s">
        <v>82</v>
      </c>
      <c r="K1" s="46" t="s">
        <v>81</v>
      </c>
      <c r="L1" s="46" t="s">
        <v>7</v>
      </c>
      <c r="M1" s="46" t="s">
        <v>6</v>
      </c>
    </row>
    <row r="2" spans="2:13" ht="11.25" customHeight="1" x14ac:dyDescent="0.2">
      <c r="B2" s="45"/>
      <c r="C2" s="35"/>
      <c r="D2" s="34" t="s">
        <v>80</v>
      </c>
      <c r="E2" s="34" t="e">
        <f>Deposits!E3</f>
        <v>#VALUE!</v>
      </c>
      <c r="F2" s="34" t="e">
        <f>_xll.qlRateHelperQuoteName(E2)</f>
        <v>#VALUE!</v>
      </c>
      <c r="G2" s="33" t="e">
        <f>_xll.qlRateHelperQuoteValue($E2,Trigger)</f>
        <v>#VALUE!</v>
      </c>
      <c r="H2" s="33"/>
      <c r="I2" s="26" t="b">
        <v>0</v>
      </c>
      <c r="J2" s="26">
        <v>70</v>
      </c>
      <c r="K2" s="26">
        <v>1</v>
      </c>
      <c r="L2" s="32" t="e">
        <f>_xll.qlRateHelperEarliestDate($E2,Trigger)</f>
        <v>#VALUE!</v>
      </c>
      <c r="M2" s="31" t="e">
        <f>_xll.qlRateHelperLatestDate($E2,Trigger)</f>
        <v>#VALUE!</v>
      </c>
    </row>
    <row r="3" spans="2:13" x14ac:dyDescent="0.2">
      <c r="B3" s="45"/>
      <c r="C3" s="35"/>
      <c r="D3" s="34" t="s">
        <v>79</v>
      </c>
      <c r="E3" s="34">
        <f>Deposits!E6</f>
        <v>0</v>
      </c>
      <c r="F3" s="34" t="e">
        <f>_xll.qlRateHelperQuoteName(E3)</f>
        <v>#NUM!</v>
      </c>
      <c r="G3" s="33" t="e">
        <f>_xll.qlRateHelperQuoteValue($E3,Trigger)</f>
        <v>#NUM!</v>
      </c>
      <c r="H3" s="33"/>
      <c r="I3" s="26" t="b">
        <v>0</v>
      </c>
      <c r="J3" s="26">
        <v>70</v>
      </c>
      <c r="K3" s="26">
        <v>1</v>
      </c>
      <c r="L3" s="32" t="e">
        <f>_xll.qlRateHelperEarliestDate($E3,Trigger)</f>
        <v>#NUM!</v>
      </c>
      <c r="M3" s="31" t="e">
        <f>_xll.qlRateHelperLatestDate($E3,Trigger)</f>
        <v>#NUM!</v>
      </c>
    </row>
    <row r="4" spans="2:13" x14ac:dyDescent="0.2">
      <c r="B4" s="44"/>
      <c r="C4" s="29"/>
      <c r="D4" s="28" t="s">
        <v>78</v>
      </c>
      <c r="E4" s="34">
        <f>Deposits!E7</f>
        <v>0</v>
      </c>
      <c r="F4" s="28" t="e">
        <f>_xll.qlRateHelperQuoteName(E4)</f>
        <v>#NUM!</v>
      </c>
      <c r="G4" s="27" t="e">
        <f>_xll.qlRateHelperQuoteValue($E4,Trigger)</f>
        <v>#NUM!</v>
      </c>
      <c r="H4" s="27"/>
      <c r="I4" s="25" t="b">
        <v>0</v>
      </c>
      <c r="J4" s="25">
        <v>70</v>
      </c>
      <c r="K4" s="25">
        <v>1</v>
      </c>
      <c r="L4" s="24" t="e">
        <f>_xll.qlRateHelperEarliestDate($E4,Trigger)</f>
        <v>#NUM!</v>
      </c>
      <c r="M4" s="23" t="e">
        <f>_xll.qlRateHelperLatestDate($E4,Trigger)</f>
        <v>#NUM!</v>
      </c>
    </row>
    <row r="5" spans="2:13" hidden="1" outlineLevel="1" x14ac:dyDescent="0.2">
      <c r="B5" s="45"/>
      <c r="C5" s="35"/>
      <c r="D5" s="34" t="s">
        <v>77</v>
      </c>
      <c r="E5" s="34" t="str">
        <f t="shared" ref="E5:E21" si="0">RateHelperPrefix&amp;"_"&amp;$B5&amp;$C5&amp;$D5</f>
        <v>JPY_YCONRH_SWD</v>
      </c>
      <c r="F5" s="34" t="e">
        <f>_xll.qlRateHelperQuoteName(E5)</f>
        <v>#NUM!</v>
      </c>
      <c r="G5" s="33" t="e">
        <f>_xll.qlRateHelperQuoteValue($E5,Trigger)</f>
        <v>#NUM!</v>
      </c>
      <c r="H5" s="33"/>
      <c r="I5" s="26" t="b">
        <v>0</v>
      </c>
      <c r="J5" s="26">
        <v>70</v>
      </c>
      <c r="K5" s="26">
        <v>1</v>
      </c>
      <c r="L5" s="32" t="e">
        <f>_xll.qlRateHelperEarliestDate($E5,Trigger)</f>
        <v>#NUM!</v>
      </c>
      <c r="M5" s="31" t="e">
        <f>_xll.qlRateHelperLatestDate($E5,Trigger)</f>
        <v>#NUM!</v>
      </c>
    </row>
    <row r="6" spans="2:13" hidden="1" outlineLevel="1" x14ac:dyDescent="0.2">
      <c r="B6" s="45"/>
      <c r="C6" s="35"/>
      <c r="D6" s="34" t="s">
        <v>76</v>
      </c>
      <c r="E6" s="34" t="str">
        <f t="shared" si="0"/>
        <v>JPY_YCONRH_2WD</v>
      </c>
      <c r="F6" s="34" t="e">
        <f>_xll.qlRateHelperQuoteName(E6)</f>
        <v>#NUM!</v>
      </c>
      <c r="G6" s="33" t="e">
        <f>_xll.qlRateHelperQuoteValue($E6,Trigger)</f>
        <v>#NUM!</v>
      </c>
      <c r="H6" s="33"/>
      <c r="I6" s="26" t="b">
        <v>0</v>
      </c>
      <c r="J6" s="26">
        <v>70</v>
      </c>
      <c r="K6" s="26">
        <v>1</v>
      </c>
      <c r="L6" s="32" t="e">
        <f>_xll.qlRateHelperEarliestDate($E6,Trigger)</f>
        <v>#NUM!</v>
      </c>
      <c r="M6" s="31" t="e">
        <f>_xll.qlRateHelperLatestDate($E6,Trigger)</f>
        <v>#NUM!</v>
      </c>
    </row>
    <row r="7" spans="2:13" hidden="1" outlineLevel="1" x14ac:dyDescent="0.2">
      <c r="B7" s="45"/>
      <c r="C7" s="35"/>
      <c r="D7" s="34" t="s">
        <v>75</v>
      </c>
      <c r="E7" s="34" t="str">
        <f t="shared" si="0"/>
        <v>JPY_YCONRH_3WD</v>
      </c>
      <c r="F7" s="34" t="e">
        <f>_xll.qlRateHelperQuoteName(E7)</f>
        <v>#NUM!</v>
      </c>
      <c r="G7" s="33" t="e">
        <f>_xll.qlRateHelperQuoteValue($E7,Trigger)</f>
        <v>#NUM!</v>
      </c>
      <c r="H7" s="33"/>
      <c r="I7" s="26" t="b">
        <v>0</v>
      </c>
      <c r="J7" s="26">
        <v>70</v>
      </c>
      <c r="K7" s="26">
        <v>1</v>
      </c>
      <c r="L7" s="32" t="e">
        <f>_xll.qlRateHelperEarliestDate($E7,Trigger)</f>
        <v>#NUM!</v>
      </c>
      <c r="M7" s="31" t="e">
        <f>_xll.qlRateHelperLatestDate($E7,Trigger)</f>
        <v>#NUM!</v>
      </c>
    </row>
    <row r="8" spans="2:13" hidden="1" outlineLevel="1" x14ac:dyDescent="0.2">
      <c r="B8" s="45"/>
      <c r="C8" s="35"/>
      <c r="D8" s="34" t="s">
        <v>74</v>
      </c>
      <c r="E8" s="34" t="str">
        <f t="shared" si="0"/>
        <v>JPY_YCONRH_1MD</v>
      </c>
      <c r="F8" s="34" t="e">
        <f>_xll.qlRateHelperQuoteName(E8)</f>
        <v>#NUM!</v>
      </c>
      <c r="G8" s="33" t="e">
        <f>_xll.qlRateHelperQuoteValue($E8,Trigger)</f>
        <v>#NUM!</v>
      </c>
      <c r="H8" s="33"/>
      <c r="I8" s="26" t="b">
        <v>0</v>
      </c>
      <c r="J8" s="26">
        <v>70</v>
      </c>
      <c r="K8" s="26">
        <v>1</v>
      </c>
      <c r="L8" s="32" t="e">
        <f>_xll.qlRateHelperEarliestDate($E8,Trigger)</f>
        <v>#NUM!</v>
      </c>
      <c r="M8" s="31" t="e">
        <f>_xll.qlRateHelperLatestDate($E8,Trigger)</f>
        <v>#NUM!</v>
      </c>
    </row>
    <row r="9" spans="2:13" hidden="1" outlineLevel="1" x14ac:dyDescent="0.2">
      <c r="B9" s="45"/>
      <c r="C9" s="35"/>
      <c r="D9" s="34" t="s">
        <v>73</v>
      </c>
      <c r="E9" s="34" t="str">
        <f t="shared" si="0"/>
        <v>JPY_YCONRH_2MD</v>
      </c>
      <c r="F9" s="34" t="e">
        <f>_xll.qlRateHelperQuoteName(E9)</f>
        <v>#NUM!</v>
      </c>
      <c r="G9" s="33" t="e">
        <f>_xll.qlRateHelperQuoteValue($E9,Trigger)</f>
        <v>#NUM!</v>
      </c>
      <c r="H9" s="33"/>
      <c r="I9" s="26" t="b">
        <v>0</v>
      </c>
      <c r="J9" s="26">
        <v>70</v>
      </c>
      <c r="K9" s="26">
        <v>1</v>
      </c>
      <c r="L9" s="32" t="e">
        <f>_xll.qlRateHelperEarliestDate($E9,Trigger)</f>
        <v>#NUM!</v>
      </c>
      <c r="M9" s="31" t="e">
        <f>_xll.qlRateHelperLatestDate($E9,Trigger)</f>
        <v>#NUM!</v>
      </c>
    </row>
    <row r="10" spans="2:13" hidden="1" outlineLevel="1" x14ac:dyDescent="0.2">
      <c r="B10" s="45"/>
      <c r="C10" s="35"/>
      <c r="D10" s="34" t="s">
        <v>72</v>
      </c>
      <c r="E10" s="34" t="str">
        <f t="shared" si="0"/>
        <v>JPY_YCONRH_3MD</v>
      </c>
      <c r="F10" s="34" t="e">
        <f>_xll.qlRateHelperQuoteName(E10)</f>
        <v>#NUM!</v>
      </c>
      <c r="G10" s="33" t="e">
        <f>_xll.qlRateHelperQuoteValue($E10,Trigger)</f>
        <v>#NUM!</v>
      </c>
      <c r="H10" s="33"/>
      <c r="I10" s="26" t="b">
        <v>0</v>
      </c>
      <c r="J10" s="26">
        <v>70</v>
      </c>
      <c r="K10" s="26">
        <v>1</v>
      </c>
      <c r="L10" s="32" t="e">
        <f>_xll.qlRateHelperEarliestDate($E10,Trigger)</f>
        <v>#NUM!</v>
      </c>
      <c r="M10" s="31" t="e">
        <f>_xll.qlRateHelperLatestDate($E10,Trigger)</f>
        <v>#NUM!</v>
      </c>
    </row>
    <row r="11" spans="2:13" hidden="1" outlineLevel="1" x14ac:dyDescent="0.2">
      <c r="B11" s="45"/>
      <c r="C11" s="35"/>
      <c r="D11" s="34" t="s">
        <v>71</v>
      </c>
      <c r="E11" s="34" t="str">
        <f t="shared" si="0"/>
        <v>JPY_YCONRH_4MD</v>
      </c>
      <c r="F11" s="34" t="e">
        <f>_xll.qlRateHelperQuoteName(E11)</f>
        <v>#NUM!</v>
      </c>
      <c r="G11" s="33" t="e">
        <f>_xll.qlRateHelperQuoteValue($E11,Trigger)</f>
        <v>#NUM!</v>
      </c>
      <c r="H11" s="33"/>
      <c r="I11" s="26" t="b">
        <v>0</v>
      </c>
      <c r="J11" s="26">
        <v>70</v>
      </c>
      <c r="K11" s="26">
        <v>1</v>
      </c>
      <c r="L11" s="32" t="e">
        <f>_xll.qlRateHelperEarliestDate($E11,Trigger)</f>
        <v>#NUM!</v>
      </c>
      <c r="M11" s="31" t="e">
        <f>_xll.qlRateHelperLatestDate($E11,Trigger)</f>
        <v>#NUM!</v>
      </c>
    </row>
    <row r="12" spans="2:13" hidden="1" outlineLevel="1" x14ac:dyDescent="0.2">
      <c r="B12" s="45"/>
      <c r="C12" s="35"/>
      <c r="D12" s="34" t="s">
        <v>70</v>
      </c>
      <c r="E12" s="34" t="str">
        <f t="shared" si="0"/>
        <v>JPY_YCONRH_5MD</v>
      </c>
      <c r="F12" s="34" t="e">
        <f>_xll.qlRateHelperQuoteName(E12)</f>
        <v>#NUM!</v>
      </c>
      <c r="G12" s="33" t="e">
        <f>_xll.qlRateHelperQuoteValue($E12,Trigger)</f>
        <v>#NUM!</v>
      </c>
      <c r="H12" s="33"/>
      <c r="I12" s="26" t="b">
        <v>0</v>
      </c>
      <c r="J12" s="26">
        <v>70</v>
      </c>
      <c r="K12" s="26">
        <v>1</v>
      </c>
      <c r="L12" s="32" t="e">
        <f>_xll.qlRateHelperEarliestDate($E12,Trigger)</f>
        <v>#NUM!</v>
      </c>
      <c r="M12" s="31" t="e">
        <f>_xll.qlRateHelperLatestDate($E12,Trigger)</f>
        <v>#NUM!</v>
      </c>
    </row>
    <row r="13" spans="2:13" hidden="1" outlineLevel="1" x14ac:dyDescent="0.2">
      <c r="B13" s="45"/>
      <c r="C13" s="35"/>
      <c r="D13" s="34" t="s">
        <v>69</v>
      </c>
      <c r="E13" s="34" t="str">
        <f t="shared" si="0"/>
        <v>JPY_YCONRH_6MD</v>
      </c>
      <c r="F13" s="34" t="e">
        <f>_xll.qlRateHelperQuoteName(E13)</f>
        <v>#NUM!</v>
      </c>
      <c r="G13" s="33" t="e">
        <f>_xll.qlRateHelperQuoteValue($E13,Trigger)</f>
        <v>#NUM!</v>
      </c>
      <c r="H13" s="33"/>
      <c r="I13" s="26" t="b">
        <v>0</v>
      </c>
      <c r="J13" s="26">
        <v>70</v>
      </c>
      <c r="K13" s="26">
        <v>1</v>
      </c>
      <c r="L13" s="32" t="e">
        <f>_xll.qlRateHelperEarliestDate($E13,Trigger)</f>
        <v>#NUM!</v>
      </c>
      <c r="M13" s="31" t="e">
        <f>_xll.qlRateHelperLatestDate($E13,Trigger)</f>
        <v>#NUM!</v>
      </c>
    </row>
    <row r="14" spans="2:13" hidden="1" outlineLevel="1" x14ac:dyDescent="0.2">
      <c r="B14" s="45"/>
      <c r="C14" s="35"/>
      <c r="D14" s="34" t="s">
        <v>68</v>
      </c>
      <c r="E14" s="34" t="str">
        <f t="shared" si="0"/>
        <v>JPY_YCONRH_9MD</v>
      </c>
      <c r="F14" s="34" t="e">
        <f>_xll.qlRateHelperQuoteName(E14)</f>
        <v>#NUM!</v>
      </c>
      <c r="G14" s="33" t="e">
        <f>_xll.qlRateHelperQuoteValue($E14,Trigger)</f>
        <v>#NUM!</v>
      </c>
      <c r="H14" s="33"/>
      <c r="I14" s="26" t="b">
        <v>0</v>
      </c>
      <c r="J14" s="26">
        <v>70</v>
      </c>
      <c r="K14" s="26">
        <v>1</v>
      </c>
      <c r="L14" s="32" t="e">
        <f>_xll.qlRateHelperEarliestDate($E14,Trigger)</f>
        <v>#NUM!</v>
      </c>
      <c r="M14" s="31" t="e">
        <f>_xll.qlRateHelperLatestDate($E14,Trigger)</f>
        <v>#NUM!</v>
      </c>
    </row>
    <row r="15" spans="2:13" hidden="1" outlineLevel="1" x14ac:dyDescent="0.2">
      <c r="B15" s="44"/>
      <c r="C15" s="29"/>
      <c r="D15" s="28" t="s">
        <v>67</v>
      </c>
      <c r="E15" s="28" t="str">
        <f t="shared" si="0"/>
        <v>JPY_YCONRH_1YD</v>
      </c>
      <c r="F15" s="28" t="e">
        <f>_xll.qlRateHelperQuoteName(E15)</f>
        <v>#NUM!</v>
      </c>
      <c r="G15" s="27" t="e">
        <f>_xll.qlRateHelperQuoteValue($E15,Trigger)</f>
        <v>#NUM!</v>
      </c>
      <c r="H15" s="27"/>
      <c r="I15" s="25" t="b">
        <v>0</v>
      </c>
      <c r="J15" s="25">
        <v>70</v>
      </c>
      <c r="K15" s="25">
        <v>1</v>
      </c>
      <c r="L15" s="24" t="e">
        <f>_xll.qlRateHelperEarliestDate($E15,Trigger)</f>
        <v>#NUM!</v>
      </c>
      <c r="M15" s="23" t="e">
        <f>_xll.qlRateHelperLatestDate($E15,Trigger)</f>
        <v>#NUM!</v>
      </c>
    </row>
    <row r="16" spans="2:13" hidden="1" outlineLevel="1" x14ac:dyDescent="0.2">
      <c r="B16" s="43" t="s">
        <v>62</v>
      </c>
      <c r="C16" s="42">
        <v>12</v>
      </c>
      <c r="D16" s="41"/>
      <c r="E16" s="41" t="str">
        <f t="shared" si="0"/>
        <v>JPY_YCONRH_1S12</v>
      </c>
      <c r="F16" s="41" t="e">
        <f>_xll.qlRateHelperQuoteName(E16)</f>
        <v>#NUM!</v>
      </c>
      <c r="G16" s="40" t="e">
        <f>_xll.qlRateHelperQuoteValue($E16,Trigger)</f>
        <v>#NUM!</v>
      </c>
      <c r="H16" s="40" t="e">
        <f>_xll.qlSwapRateHelperSpread($E16,Trigger)</f>
        <v>#NUM!</v>
      </c>
      <c r="I16" s="39" t="b">
        <v>0</v>
      </c>
      <c r="J16" s="39">
        <v>40</v>
      </c>
      <c r="K16" s="39">
        <v>1</v>
      </c>
      <c r="L16" s="38" t="e">
        <f>_xll.qlRateHelperEarliestDate($E16,Trigger)</f>
        <v>#NUM!</v>
      </c>
      <c r="M16" s="37" t="e">
        <f>_xll.qlRateHelperLatestDate($E16,Trigger)</f>
        <v>#NUM!</v>
      </c>
    </row>
    <row r="17" spans="2:13" hidden="1" outlineLevel="1" x14ac:dyDescent="0.2">
      <c r="B17" s="36" t="s">
        <v>63</v>
      </c>
      <c r="C17" s="35">
        <v>12</v>
      </c>
      <c r="D17" s="34"/>
      <c r="E17" s="34" t="str">
        <f t="shared" si="0"/>
        <v>JPY_YCONRH_2S12</v>
      </c>
      <c r="F17" s="34" t="e">
        <f>_xll.qlRateHelperQuoteName(E17)</f>
        <v>#NUM!</v>
      </c>
      <c r="G17" s="33" t="e">
        <f>_xll.qlRateHelperQuoteValue($E17,Trigger)</f>
        <v>#NUM!</v>
      </c>
      <c r="H17" s="33" t="e">
        <f>_xll.qlSwapRateHelperSpread($E17,Trigger)</f>
        <v>#NUM!</v>
      </c>
      <c r="I17" s="26" t="b">
        <v>0</v>
      </c>
      <c r="J17" s="26">
        <v>40</v>
      </c>
      <c r="K17" s="26">
        <v>1</v>
      </c>
      <c r="L17" s="32" t="e">
        <f>_xll.qlRateHelperEarliestDate($E17,Trigger)</f>
        <v>#NUM!</v>
      </c>
      <c r="M17" s="31" t="e">
        <f>_xll.qlRateHelperLatestDate($E17,Trigger)</f>
        <v>#NUM!</v>
      </c>
    </row>
    <row r="18" spans="2:13" hidden="1" outlineLevel="1" x14ac:dyDescent="0.2">
      <c r="B18" s="36" t="s">
        <v>65</v>
      </c>
      <c r="C18" s="35">
        <v>12</v>
      </c>
      <c r="D18" s="34"/>
      <c r="E18" s="34" t="str">
        <f t="shared" si="0"/>
        <v>JPY_YCONRH_3S12</v>
      </c>
      <c r="F18" s="34" t="e">
        <f>_xll.qlRateHelperQuoteName(E18)</f>
        <v>#NUM!</v>
      </c>
      <c r="G18" s="33" t="e">
        <f>_xll.qlRateHelperQuoteValue($E18,Trigger)</f>
        <v>#NUM!</v>
      </c>
      <c r="H18" s="33" t="e">
        <f>_xll.qlSwapRateHelperSpread($E18,Trigger)</f>
        <v>#NUM!</v>
      </c>
      <c r="I18" s="26" t="b">
        <v>0</v>
      </c>
      <c r="J18" s="26">
        <v>40</v>
      </c>
      <c r="K18" s="26">
        <v>1</v>
      </c>
      <c r="L18" s="32" t="e">
        <f>_xll.qlRateHelperEarliestDate($E18,Trigger)</f>
        <v>#NUM!</v>
      </c>
      <c r="M18" s="31" t="e">
        <f>_xll.qlRateHelperLatestDate($E18,Trigger)</f>
        <v>#NUM!</v>
      </c>
    </row>
    <row r="19" spans="2:13" hidden="1" outlineLevel="1" x14ac:dyDescent="0.2">
      <c r="B19" s="36" t="s">
        <v>64</v>
      </c>
      <c r="C19" s="35">
        <v>12</v>
      </c>
      <c r="D19" s="34"/>
      <c r="E19" s="34" t="str">
        <f t="shared" si="0"/>
        <v>JPY_YCONRH_4S12</v>
      </c>
      <c r="F19" s="34" t="e">
        <f>_xll.qlRateHelperQuoteName(E19)</f>
        <v>#NUM!</v>
      </c>
      <c r="G19" s="33" t="e">
        <f>_xll.qlRateHelperQuoteValue($E19,Trigger)</f>
        <v>#NUM!</v>
      </c>
      <c r="H19" s="33" t="e">
        <f>_xll.qlSwapRateHelperSpread($E19,Trigger)</f>
        <v>#NUM!</v>
      </c>
      <c r="I19" s="26" t="b">
        <v>0</v>
      </c>
      <c r="J19" s="26">
        <v>40</v>
      </c>
      <c r="K19" s="26">
        <v>1</v>
      </c>
      <c r="L19" s="32" t="e">
        <f>_xll.qlRateHelperEarliestDate($E19,Trigger)</f>
        <v>#NUM!</v>
      </c>
      <c r="M19" s="31" t="e">
        <f>_xll.qlRateHelperLatestDate($E19,Trigger)</f>
        <v>#NUM!</v>
      </c>
    </row>
    <row r="20" spans="2:13" hidden="1" outlineLevel="1" x14ac:dyDescent="0.2">
      <c r="B20" s="36" t="s">
        <v>62</v>
      </c>
      <c r="C20" s="35">
        <v>24</v>
      </c>
      <c r="D20" s="34"/>
      <c r="E20" s="34" t="str">
        <f t="shared" si="0"/>
        <v>JPY_YCONRH_1S24</v>
      </c>
      <c r="F20" s="34" t="e">
        <f>_xll.qlRateHelperQuoteName(E20)</f>
        <v>#NUM!</v>
      </c>
      <c r="G20" s="33" t="e">
        <f>_xll.qlRateHelperQuoteValue($E20,Trigger)</f>
        <v>#NUM!</v>
      </c>
      <c r="H20" s="33" t="e">
        <f>_xll.qlSwapRateHelperSpread($E20,Trigger)</f>
        <v>#NUM!</v>
      </c>
      <c r="I20" s="26" t="b">
        <v>0</v>
      </c>
      <c r="J20" s="26">
        <v>40</v>
      </c>
      <c r="K20" s="26">
        <v>1</v>
      </c>
      <c r="L20" s="32" t="e">
        <f>_xll.qlRateHelperEarliestDate($E20,Trigger)</f>
        <v>#NUM!</v>
      </c>
      <c r="M20" s="31" t="e">
        <f>_xll.qlRateHelperLatestDate($E20,Trigger)</f>
        <v>#NUM!</v>
      </c>
    </row>
    <row r="21" spans="2:13" hidden="1" outlineLevel="1" x14ac:dyDescent="0.2">
      <c r="B21" s="36" t="s">
        <v>63</v>
      </c>
      <c r="C21" s="35">
        <v>24</v>
      </c>
      <c r="D21" s="34"/>
      <c r="E21" s="34" t="str">
        <f t="shared" si="0"/>
        <v>JPY_YCONRH_2S24</v>
      </c>
      <c r="F21" s="34" t="e">
        <f>_xll.qlRateHelperQuoteName(E21)</f>
        <v>#NUM!</v>
      </c>
      <c r="G21" s="33" t="e">
        <f>_xll.qlRateHelperQuoteValue($E21,Trigger)</f>
        <v>#NUM!</v>
      </c>
      <c r="H21" s="33" t="e">
        <f>_xll.qlSwapRateHelperSpread($E21,Trigger)</f>
        <v>#NUM!</v>
      </c>
      <c r="I21" s="26" t="b">
        <v>0</v>
      </c>
      <c r="J21" s="26">
        <v>40</v>
      </c>
      <c r="K21" s="26">
        <v>1</v>
      </c>
      <c r="L21" s="32" t="e">
        <f>_xll.qlRateHelperEarliestDate($E21,Trigger)</f>
        <v>#NUM!</v>
      </c>
      <c r="M21" s="31" t="e">
        <f>_xll.qlRateHelperLatestDate($E21,Trigger)</f>
        <v>#NUM!</v>
      </c>
    </row>
    <row r="22" spans="2:13" hidden="1" outlineLevel="1" x14ac:dyDescent="0.2">
      <c r="B22" s="30" t="s">
        <v>62</v>
      </c>
      <c r="C22" s="29">
        <v>36</v>
      </c>
      <c r="D22" s="28"/>
      <c r="E22" s="28" t="str">
        <f t="shared" ref="E22" si="1">RateHelperPrefix&amp;"_"&amp;$B22&amp;$C22&amp;$D22</f>
        <v>JPY_YCONRH_1S36</v>
      </c>
      <c r="F22" s="28" t="e">
        <f>_xll.qlRateHelperQuoteName(E22)</f>
        <v>#NUM!</v>
      </c>
      <c r="G22" s="27" t="e">
        <f>_xll.qlRateHelperQuoteValue($E22,Trigger)</f>
        <v>#NUM!</v>
      </c>
      <c r="H22" s="27" t="e">
        <f>_xll.qlSwapRateHelperSpread($E22,Trigger)</f>
        <v>#NUM!</v>
      </c>
      <c r="I22" s="25" t="b">
        <v>0</v>
      </c>
      <c r="J22" s="25">
        <v>40</v>
      </c>
      <c r="K22" s="25">
        <v>1</v>
      </c>
      <c r="L22" s="24" t="e">
        <f>_xll.qlRateHelperEarliestDate($E22,Trigger)</f>
        <v>#NUM!</v>
      </c>
      <c r="M22" s="23" t="e">
        <f>_xll.qlRateHelperLatestDate($E22,Trigger)</f>
        <v>#NUM!</v>
      </c>
    </row>
    <row r="23" spans="2:13" collapsed="1" x14ac:dyDescent="0.2">
      <c r="B23" s="43"/>
      <c r="C23" s="42" t="str">
        <f t="shared" ref="C23:C54" si="2">IborType</f>
        <v>JPYON</v>
      </c>
      <c r="D23" s="142" t="s">
        <v>61</v>
      </c>
      <c r="E23" s="41" t="str">
        <f>OIS!K5</f>
        <v>obj_002dd#0000</v>
      </c>
      <c r="F23" s="41" t="str">
        <f>_xll.qlRateHelperQuoteName(E23)</f>
        <v>JPYOISSW_Quote</v>
      </c>
      <c r="G23" s="40" t="e">
        <f>_xll.qlRateHelperQuoteValue($E23,Trigger)</f>
        <v>#NUM!</v>
      </c>
      <c r="H23" s="40" t="e">
        <f>_xll.qlSwapRateHelperSpread($E23,Trigger)</f>
        <v>#NUM!</v>
      </c>
      <c r="I23" s="39" t="b">
        <v>0</v>
      </c>
      <c r="J23" s="39">
        <v>50</v>
      </c>
      <c r="K23" s="39">
        <v>1</v>
      </c>
      <c r="L23" s="38">
        <f>_xll.qlRateHelperEarliestDate($E23,Trigger)</f>
        <v>41800</v>
      </c>
      <c r="M23" s="37">
        <f>_xll.qlRateHelperLatestDate($E23,Trigger)</f>
        <v>41807</v>
      </c>
    </row>
    <row r="24" spans="2:13" x14ac:dyDescent="0.2">
      <c r="B24" s="36"/>
      <c r="C24" s="35" t="str">
        <f t="shared" si="2"/>
        <v>JPYON</v>
      </c>
      <c r="D24" s="143" t="s">
        <v>60</v>
      </c>
      <c r="E24" s="34" t="str">
        <f>OIS!K6</f>
        <v>obj_002de#0000</v>
      </c>
      <c r="F24" s="34" t="str">
        <f>_xll.qlRateHelperQuoteName(E24)</f>
        <v>JPYOIS2W_Quote</v>
      </c>
      <c r="G24" s="33" t="e">
        <f>_xll.qlRateHelperQuoteValue($E24,Trigger)</f>
        <v>#NUM!</v>
      </c>
      <c r="H24" s="33" t="e">
        <f>_xll.qlSwapRateHelperSpread($E24,Trigger)</f>
        <v>#NUM!</v>
      </c>
      <c r="I24" s="26" t="b">
        <v>0</v>
      </c>
      <c r="J24" s="26">
        <v>50</v>
      </c>
      <c r="K24" s="26">
        <v>1</v>
      </c>
      <c r="L24" s="32">
        <f>_xll.qlRateHelperEarliestDate($E24,Trigger)</f>
        <v>41800</v>
      </c>
      <c r="M24" s="31">
        <f>_xll.qlRateHelperLatestDate($E24,Trigger)</f>
        <v>41814</v>
      </c>
    </row>
    <row r="25" spans="2:13" x14ac:dyDescent="0.2">
      <c r="B25" s="36"/>
      <c r="C25" s="35" t="str">
        <f t="shared" si="2"/>
        <v>JPYON</v>
      </c>
      <c r="D25" s="143" t="s">
        <v>59</v>
      </c>
      <c r="E25" s="34" t="str">
        <f>OIS!K7</f>
        <v>obj_002e2#0000</v>
      </c>
      <c r="F25" s="34" t="str">
        <f>_xll.qlRateHelperQuoteName(E25)</f>
        <v>JPYOIS3W_Quote</v>
      </c>
      <c r="G25" s="33" t="e">
        <f>_xll.qlRateHelperQuoteValue($E25,Trigger)</f>
        <v>#NUM!</v>
      </c>
      <c r="H25" s="33" t="e">
        <f>_xll.qlSwapRateHelperSpread($E25,Trigger)</f>
        <v>#NUM!</v>
      </c>
      <c r="I25" s="26" t="b">
        <v>0</v>
      </c>
      <c r="J25" s="26">
        <v>50</v>
      </c>
      <c r="K25" s="26">
        <v>1</v>
      </c>
      <c r="L25" s="32">
        <f>_xll.qlRateHelperEarliestDate($E25,Trigger)</f>
        <v>41800</v>
      </c>
      <c r="M25" s="31">
        <f>_xll.qlRateHelperLatestDate($E25,Trigger)</f>
        <v>41821</v>
      </c>
    </row>
    <row r="26" spans="2:13" x14ac:dyDescent="0.2">
      <c r="B26" s="36"/>
      <c r="C26" s="35" t="str">
        <f t="shared" si="2"/>
        <v>JPYON</v>
      </c>
      <c r="D26" s="143" t="s">
        <v>58</v>
      </c>
      <c r="E26" s="34" t="str">
        <f>OIS!K8</f>
        <v>obj_002f1#0000</v>
      </c>
      <c r="F26" s="34" t="str">
        <f>_xll.qlRateHelperQuoteName(E26)</f>
        <v>JPYOIS1M_Quote</v>
      </c>
      <c r="G26" s="33">
        <f>_xll.qlRateHelperQuoteValue($E26,Trigger)</f>
        <v>6.4999999999999997E-4</v>
      </c>
      <c r="H26" s="33" t="e">
        <f>_xll.qlSwapRateHelperSpread($E26,Trigger)</f>
        <v>#NUM!</v>
      </c>
      <c r="I26" s="26" t="b">
        <v>1</v>
      </c>
      <c r="J26" s="26">
        <v>50</v>
      </c>
      <c r="K26" s="26">
        <v>1</v>
      </c>
      <c r="L26" s="32">
        <f>_xll.qlRateHelperEarliestDate($E26,Trigger)</f>
        <v>41800</v>
      </c>
      <c r="M26" s="31">
        <f>_xll.qlRateHelperLatestDate($E26,Trigger)</f>
        <v>41830</v>
      </c>
    </row>
    <row r="27" spans="2:13" x14ac:dyDescent="0.2">
      <c r="B27" s="36"/>
      <c r="C27" s="35" t="str">
        <f t="shared" si="2"/>
        <v>JPYON</v>
      </c>
      <c r="D27" s="143" t="s">
        <v>57</v>
      </c>
      <c r="E27" s="34" t="str">
        <f>OIS!K9</f>
        <v>obj_002e9#0000</v>
      </c>
      <c r="F27" s="34" t="str">
        <f>_xll.qlRateHelperQuoteName(E27)</f>
        <v>JPYOIS2M_Quote</v>
      </c>
      <c r="G27" s="33">
        <f>_xll.qlRateHelperQuoteValue($E27,Trigger)</f>
        <v>6.4999999999999997E-4</v>
      </c>
      <c r="H27" s="33" t="e">
        <f>_xll.qlSwapRateHelperSpread($E27,Trigger)</f>
        <v>#NUM!</v>
      </c>
      <c r="I27" s="26" t="b">
        <v>1</v>
      </c>
      <c r="J27" s="26">
        <v>50</v>
      </c>
      <c r="K27" s="26">
        <v>1</v>
      </c>
      <c r="L27" s="32">
        <f>_xll.qlRateHelperEarliestDate($E27,Trigger)</f>
        <v>41800</v>
      </c>
      <c r="M27" s="31">
        <f>_xll.qlRateHelperLatestDate($E27,Trigger)</f>
        <v>41862</v>
      </c>
    </row>
    <row r="28" spans="2:13" x14ac:dyDescent="0.2">
      <c r="B28" s="36"/>
      <c r="C28" s="35" t="str">
        <f t="shared" si="2"/>
        <v>JPYON</v>
      </c>
      <c r="D28" s="143" t="s">
        <v>56</v>
      </c>
      <c r="E28" s="34" t="str">
        <f>OIS!K10</f>
        <v>obj_002e1#0000</v>
      </c>
      <c r="F28" s="34" t="str">
        <f>_xll.qlRateHelperQuoteName(E28)</f>
        <v>JPYOIS3M_Quote</v>
      </c>
      <c r="G28" s="33">
        <f>_xll.qlRateHelperQuoteValue($E28,Trigger)</f>
        <v>6.4999999999999997E-4</v>
      </c>
      <c r="H28" s="33" t="e">
        <f>_xll.qlSwapRateHelperSpread($E28,Trigger)</f>
        <v>#NUM!</v>
      </c>
      <c r="I28" s="26" t="b">
        <v>1</v>
      </c>
      <c r="J28" s="26">
        <v>50</v>
      </c>
      <c r="K28" s="26">
        <v>1</v>
      </c>
      <c r="L28" s="32">
        <f>_xll.qlRateHelperEarliestDate($E28,Trigger)</f>
        <v>41800</v>
      </c>
      <c r="M28" s="31">
        <f>_xll.qlRateHelperLatestDate($E28,Trigger)</f>
        <v>41892</v>
      </c>
    </row>
    <row r="29" spans="2:13" x14ac:dyDescent="0.2">
      <c r="B29" s="36"/>
      <c r="C29" s="35" t="str">
        <f t="shared" si="2"/>
        <v>JPYON</v>
      </c>
      <c r="D29" s="143" t="s">
        <v>55</v>
      </c>
      <c r="E29" s="34" t="str">
        <f>OIS!K11</f>
        <v>obj_002ea#0000</v>
      </c>
      <c r="F29" s="34" t="str">
        <f>_xll.qlRateHelperQuoteName(E29)</f>
        <v>JPYOIS4M_Quote</v>
      </c>
      <c r="G29" s="33">
        <f>_xll.qlRateHelperQuoteValue($E29,Trigger)</f>
        <v>6.4999999999999997E-4</v>
      </c>
      <c r="H29" s="33" t="e">
        <f>_xll.qlSwapRateHelperSpread($E29,Trigger)</f>
        <v>#NUM!</v>
      </c>
      <c r="I29" s="26" t="b">
        <v>1</v>
      </c>
      <c r="J29" s="26">
        <v>50</v>
      </c>
      <c r="K29" s="26">
        <v>1</v>
      </c>
      <c r="L29" s="32">
        <f>_xll.qlRateHelperEarliestDate($E29,Trigger)</f>
        <v>41800</v>
      </c>
      <c r="M29" s="31">
        <f>_xll.qlRateHelperLatestDate($E29,Trigger)</f>
        <v>41922</v>
      </c>
    </row>
    <row r="30" spans="2:13" x14ac:dyDescent="0.2">
      <c r="B30" s="36"/>
      <c r="C30" s="35" t="str">
        <f t="shared" si="2"/>
        <v>JPYON</v>
      </c>
      <c r="D30" s="143" t="s">
        <v>54</v>
      </c>
      <c r="E30" s="34" t="str">
        <f>OIS!K12</f>
        <v>obj_002e4#0000</v>
      </c>
      <c r="F30" s="34" t="str">
        <f>_xll.qlRateHelperQuoteName(E30)</f>
        <v>JPYOIS5M_Quote</v>
      </c>
      <c r="G30" s="33">
        <f>_xll.qlRateHelperQuoteValue($E30,Trigger)</f>
        <v>6.4999999999999997E-4</v>
      </c>
      <c r="H30" s="33" t="e">
        <f>_xll.qlSwapRateHelperSpread($E30,Trigger)</f>
        <v>#NUM!</v>
      </c>
      <c r="I30" s="26" t="b">
        <v>1</v>
      </c>
      <c r="J30" s="26">
        <v>50</v>
      </c>
      <c r="K30" s="26">
        <v>1</v>
      </c>
      <c r="L30" s="32">
        <f>_xll.qlRateHelperEarliestDate($E30,Trigger)</f>
        <v>41800</v>
      </c>
      <c r="M30" s="31">
        <f>_xll.qlRateHelperLatestDate($E30,Trigger)</f>
        <v>41953</v>
      </c>
    </row>
    <row r="31" spans="2:13" x14ac:dyDescent="0.2">
      <c r="B31" s="36"/>
      <c r="C31" s="35" t="str">
        <f t="shared" si="2"/>
        <v>JPYON</v>
      </c>
      <c r="D31" s="143" t="s">
        <v>53</v>
      </c>
      <c r="E31" s="34" t="str">
        <f>OIS!K13</f>
        <v>obj_002e6#0000</v>
      </c>
      <c r="F31" s="34" t="str">
        <f>_xll.qlRateHelperQuoteName(E31)</f>
        <v>JPYOIS6M_Quote</v>
      </c>
      <c r="G31" s="33">
        <f>_xll.qlRateHelperQuoteValue($E31,Trigger)</f>
        <v>6.2500000000000001E-4</v>
      </c>
      <c r="H31" s="33" t="e">
        <f>_xll.qlSwapRateHelperSpread($E31,Trigger)</f>
        <v>#NUM!</v>
      </c>
      <c r="I31" s="26" t="b">
        <v>1</v>
      </c>
      <c r="J31" s="26">
        <v>50</v>
      </c>
      <c r="K31" s="26">
        <v>1</v>
      </c>
      <c r="L31" s="32">
        <f>_xll.qlRateHelperEarliestDate($E31,Trigger)</f>
        <v>41800</v>
      </c>
      <c r="M31" s="31">
        <f>_xll.qlRateHelperLatestDate($E31,Trigger)</f>
        <v>41983</v>
      </c>
    </row>
    <row r="32" spans="2:13" x14ac:dyDescent="0.2">
      <c r="B32" s="36"/>
      <c r="C32" s="35" t="str">
        <f t="shared" si="2"/>
        <v>JPYON</v>
      </c>
      <c r="D32" s="143" t="s">
        <v>52</v>
      </c>
      <c r="E32" s="34" t="str">
        <f>OIS!K14</f>
        <v>obj_002f2#0000</v>
      </c>
      <c r="F32" s="34" t="str">
        <f>_xll.qlRateHelperQuoteName(E32)</f>
        <v>JPYOIS7M_Quote</v>
      </c>
      <c r="G32" s="33" t="e">
        <f>_xll.qlRateHelperQuoteValue($E32,Trigger)</f>
        <v>#NUM!</v>
      </c>
      <c r="H32" s="33" t="e">
        <f>_xll.qlSwapRateHelperSpread($E32,Trigger)</f>
        <v>#NUM!</v>
      </c>
      <c r="I32" s="26" t="b">
        <v>0</v>
      </c>
      <c r="J32" s="26">
        <v>50</v>
      </c>
      <c r="K32" s="26">
        <v>1</v>
      </c>
      <c r="L32" s="32">
        <f>_xll.qlRateHelperEarliestDate($E32,Trigger)</f>
        <v>41800</v>
      </c>
      <c r="M32" s="31">
        <f>_xll.qlRateHelperLatestDate($E32,Trigger)</f>
        <v>42017</v>
      </c>
    </row>
    <row r="33" spans="2:13" x14ac:dyDescent="0.2">
      <c r="B33" s="36"/>
      <c r="C33" s="35" t="str">
        <f t="shared" si="2"/>
        <v>JPYON</v>
      </c>
      <c r="D33" s="143" t="s">
        <v>51</v>
      </c>
      <c r="E33" s="34" t="str">
        <f>OIS!K15</f>
        <v>obj_002e5#0000</v>
      </c>
      <c r="F33" s="34" t="str">
        <f>_xll.qlRateHelperQuoteName(E33)</f>
        <v>JPYOIS8M_Quote</v>
      </c>
      <c r="G33" s="33" t="e">
        <f>_xll.qlRateHelperQuoteValue($E33,Trigger)</f>
        <v>#NUM!</v>
      </c>
      <c r="H33" s="33" t="e">
        <f>_xll.qlSwapRateHelperSpread($E33,Trigger)</f>
        <v>#NUM!</v>
      </c>
      <c r="I33" s="26" t="b">
        <v>0</v>
      </c>
      <c r="J33" s="26">
        <v>50</v>
      </c>
      <c r="K33" s="26">
        <v>1</v>
      </c>
      <c r="L33" s="32">
        <f>_xll.qlRateHelperEarliestDate($E33,Trigger)</f>
        <v>41800</v>
      </c>
      <c r="M33" s="31">
        <f>_xll.qlRateHelperLatestDate($E33,Trigger)</f>
        <v>42045</v>
      </c>
    </row>
    <row r="34" spans="2:13" x14ac:dyDescent="0.2">
      <c r="B34" s="36"/>
      <c r="C34" s="35" t="str">
        <f t="shared" si="2"/>
        <v>JPYON</v>
      </c>
      <c r="D34" s="143" t="s">
        <v>50</v>
      </c>
      <c r="E34" s="34" t="str">
        <f>OIS!K16</f>
        <v>obj_002df#0000</v>
      </c>
      <c r="F34" s="34" t="str">
        <f>_xll.qlRateHelperQuoteName(E34)</f>
        <v>JPYOIS9M_Quote</v>
      </c>
      <c r="G34" s="33">
        <f>_xll.qlRateHelperQuoteValue($E34,Trigger)</f>
        <v>6.2500000000000001E-4</v>
      </c>
      <c r="H34" s="33" t="e">
        <f>_xll.qlSwapRateHelperSpread($E34,Trigger)</f>
        <v>#NUM!</v>
      </c>
      <c r="I34" s="26" t="b">
        <v>1</v>
      </c>
      <c r="J34" s="26">
        <v>50</v>
      </c>
      <c r="K34" s="26">
        <v>1</v>
      </c>
      <c r="L34" s="32">
        <f>_xll.qlRateHelperEarliestDate($E34,Trigger)</f>
        <v>41800</v>
      </c>
      <c r="M34" s="31">
        <f>_xll.qlRateHelperLatestDate($E34,Trigger)</f>
        <v>42073</v>
      </c>
    </row>
    <row r="35" spans="2:13" x14ac:dyDescent="0.2">
      <c r="B35" s="36"/>
      <c r="C35" s="35" t="str">
        <f t="shared" si="2"/>
        <v>JPYON</v>
      </c>
      <c r="D35" s="143" t="s">
        <v>49</v>
      </c>
      <c r="E35" s="34" t="str">
        <f>OIS!K17</f>
        <v>obj_002f4#0000</v>
      </c>
      <c r="F35" s="34" t="str">
        <f>_xll.qlRateHelperQuoteName(E35)</f>
        <v>JPYOIS10M_Quote</v>
      </c>
      <c r="G35" s="33" t="e">
        <f>_xll.qlRateHelperQuoteValue($E35,Trigger)</f>
        <v>#NUM!</v>
      </c>
      <c r="H35" s="33" t="e">
        <f>_xll.qlSwapRateHelperSpread($E35,Trigger)</f>
        <v>#NUM!</v>
      </c>
      <c r="I35" s="26" t="b">
        <v>0</v>
      </c>
      <c r="J35" s="26">
        <v>50</v>
      </c>
      <c r="K35" s="26">
        <v>1</v>
      </c>
      <c r="L35" s="32">
        <f>_xll.qlRateHelperEarliestDate($E35,Trigger)</f>
        <v>41800</v>
      </c>
      <c r="M35" s="31">
        <f>_xll.qlRateHelperLatestDate($E35,Trigger)</f>
        <v>42104</v>
      </c>
    </row>
    <row r="36" spans="2:13" x14ac:dyDescent="0.2">
      <c r="B36" s="36"/>
      <c r="C36" s="35" t="str">
        <f t="shared" si="2"/>
        <v>JPYON</v>
      </c>
      <c r="D36" s="143" t="s">
        <v>48</v>
      </c>
      <c r="E36" s="34" t="str">
        <f>OIS!K18</f>
        <v>obj_002e3#0000</v>
      </c>
      <c r="F36" s="34" t="str">
        <f>_xll.qlRateHelperQuoteName(E36)</f>
        <v>JPYOIS11M_Quote</v>
      </c>
      <c r="G36" s="33" t="e">
        <f>_xll.qlRateHelperQuoteValue($E36,Trigger)</f>
        <v>#NUM!</v>
      </c>
      <c r="H36" s="33" t="e">
        <f>_xll.qlSwapRateHelperSpread($E36,Trigger)</f>
        <v>#NUM!</v>
      </c>
      <c r="I36" s="26" t="b">
        <v>0</v>
      </c>
      <c r="J36" s="26">
        <v>50</v>
      </c>
      <c r="K36" s="26">
        <v>1</v>
      </c>
      <c r="L36" s="32">
        <f>_xll.qlRateHelperEarliestDate($E36,Trigger)</f>
        <v>41800</v>
      </c>
      <c r="M36" s="31">
        <f>_xll.qlRateHelperLatestDate($E36,Trigger)</f>
        <v>42135</v>
      </c>
    </row>
    <row r="37" spans="2:13" x14ac:dyDescent="0.2">
      <c r="B37" s="36"/>
      <c r="C37" s="35" t="str">
        <f t="shared" si="2"/>
        <v>JPYON</v>
      </c>
      <c r="D37" s="143" t="s">
        <v>47</v>
      </c>
      <c r="E37" s="34" t="str">
        <f>OIS!K19</f>
        <v>obj_002f0#0000</v>
      </c>
      <c r="F37" s="34" t="str">
        <f>_xll.qlRateHelperQuoteName(E37)</f>
        <v>JPYOIS1Y_Quote</v>
      </c>
      <c r="G37" s="33">
        <f>_xll.qlRateHelperQuoteValue($E37,Trigger)</f>
        <v>6.2500000000000001E-4</v>
      </c>
      <c r="H37" s="33" t="e">
        <f>_xll.qlSwapRateHelperSpread($E37,Trigger)</f>
        <v>#NUM!</v>
      </c>
      <c r="I37" s="26" t="b">
        <v>1</v>
      </c>
      <c r="J37" s="26">
        <v>50</v>
      </c>
      <c r="K37" s="26">
        <v>1</v>
      </c>
      <c r="L37" s="32">
        <f>_xll.qlRateHelperEarliestDate($E37,Trigger)</f>
        <v>41800</v>
      </c>
      <c r="M37" s="31">
        <f>_xll.qlRateHelperLatestDate($E37,Trigger)</f>
        <v>42165</v>
      </c>
    </row>
    <row r="38" spans="2:13" x14ac:dyDescent="0.2">
      <c r="B38" s="36"/>
      <c r="C38" s="35" t="str">
        <f t="shared" si="2"/>
        <v>JPYON</v>
      </c>
      <c r="D38" s="143" t="s">
        <v>46</v>
      </c>
      <c r="E38" s="34" t="str">
        <f>OIS!K20</f>
        <v>obj_002ef#0000</v>
      </c>
      <c r="F38" s="34" t="str">
        <f>_xll.qlRateHelperQuoteName(E38)</f>
        <v>JPYOIS15M_Quote</v>
      </c>
      <c r="G38" s="33" t="e">
        <f>_xll.qlRateHelperQuoteValue($E38,Trigger)</f>
        <v>#NUM!</v>
      </c>
      <c r="H38" s="33" t="e">
        <f>_xll.qlSwapRateHelperSpread($E38,Trigger)</f>
        <v>#NUM!</v>
      </c>
      <c r="I38" s="26" t="b">
        <v>0</v>
      </c>
      <c r="J38" s="26">
        <v>50</v>
      </c>
      <c r="K38" s="26">
        <v>1</v>
      </c>
      <c r="L38" s="32">
        <f>_xll.qlRateHelperEarliestDate($E38,Trigger)</f>
        <v>41800</v>
      </c>
      <c r="M38" s="31">
        <f>_xll.qlRateHelperLatestDate($E38,Trigger)</f>
        <v>42257</v>
      </c>
    </row>
    <row r="39" spans="2:13" x14ac:dyDescent="0.2">
      <c r="B39" s="36"/>
      <c r="C39" s="35" t="str">
        <f t="shared" si="2"/>
        <v>JPYON</v>
      </c>
      <c r="D39" s="143" t="s">
        <v>45</v>
      </c>
      <c r="E39" s="34" t="str">
        <f>OIS!K21</f>
        <v>obj_002e0#0000</v>
      </c>
      <c r="F39" s="34" t="str">
        <f>_xll.qlRateHelperQuoteName(E39)</f>
        <v>JPYOIS18M_Quote</v>
      </c>
      <c r="G39" s="33">
        <f>_xll.qlRateHelperQuoteValue($E39,Trigger)</f>
        <v>6.2500000000000001E-4</v>
      </c>
      <c r="H39" s="33" t="e">
        <f>_xll.qlSwapRateHelperSpread($E39,Trigger)</f>
        <v>#NUM!</v>
      </c>
      <c r="I39" s="26" t="b">
        <v>1</v>
      </c>
      <c r="J39" s="26">
        <v>50</v>
      </c>
      <c r="K39" s="26">
        <v>1</v>
      </c>
      <c r="L39" s="32">
        <f>_xll.qlRateHelperEarliestDate($E39,Trigger)</f>
        <v>41800</v>
      </c>
      <c r="M39" s="31">
        <f>_xll.qlRateHelperLatestDate($E39,Trigger)</f>
        <v>42348</v>
      </c>
    </row>
    <row r="40" spans="2:13" x14ac:dyDescent="0.2">
      <c r="B40" s="36"/>
      <c r="C40" s="35" t="str">
        <f t="shared" si="2"/>
        <v>JPYON</v>
      </c>
      <c r="D40" s="143" t="s">
        <v>44</v>
      </c>
      <c r="E40" s="34" t="str">
        <f>OIS!K22</f>
        <v>obj_002eb#0000</v>
      </c>
      <c r="F40" s="34" t="str">
        <f>_xll.qlRateHelperQuoteName(E40)</f>
        <v>JPYOIS21M_Quote</v>
      </c>
      <c r="G40" s="33" t="e">
        <f>_xll.qlRateHelperQuoteValue($E40,Trigger)</f>
        <v>#NUM!</v>
      </c>
      <c r="H40" s="33" t="e">
        <f>_xll.qlSwapRateHelperSpread($E40,Trigger)</f>
        <v>#NUM!</v>
      </c>
      <c r="I40" s="26" t="b">
        <v>0</v>
      </c>
      <c r="J40" s="26">
        <v>50</v>
      </c>
      <c r="K40" s="26">
        <v>1</v>
      </c>
      <c r="L40" s="32">
        <f>_xll.qlRateHelperEarliestDate($E40,Trigger)</f>
        <v>41800</v>
      </c>
      <c r="M40" s="31">
        <f>_xll.qlRateHelperLatestDate($E40,Trigger)</f>
        <v>42439</v>
      </c>
    </row>
    <row r="41" spans="2:13" x14ac:dyDescent="0.2">
      <c r="B41" s="36"/>
      <c r="C41" s="35" t="str">
        <f t="shared" si="2"/>
        <v>JPYON</v>
      </c>
      <c r="D41" s="143" t="s">
        <v>43</v>
      </c>
      <c r="E41" s="34" t="str">
        <f>OIS!K23</f>
        <v>obj_002f8#0000</v>
      </c>
      <c r="F41" s="34" t="str">
        <f>_xll.qlRateHelperQuoteName(E41)</f>
        <v>JPYOIS2Y_Quote</v>
      </c>
      <c r="G41" s="33">
        <f>_xll.qlRateHelperQuoteValue($E41,Trigger)</f>
        <v>6.4999999999999997E-4</v>
      </c>
      <c r="H41" s="33" t="e">
        <f>_xll.qlSwapRateHelperSpread($E41,Trigger)</f>
        <v>#NUM!</v>
      </c>
      <c r="I41" s="26" t="b">
        <v>1</v>
      </c>
      <c r="J41" s="26">
        <v>50</v>
      </c>
      <c r="K41" s="26">
        <v>1</v>
      </c>
      <c r="L41" s="32">
        <f>_xll.qlRateHelperEarliestDate($E41,Trigger)</f>
        <v>41800</v>
      </c>
      <c r="M41" s="31">
        <f>_xll.qlRateHelperLatestDate($E41,Trigger)</f>
        <v>42531</v>
      </c>
    </row>
    <row r="42" spans="2:13" x14ac:dyDescent="0.2">
      <c r="B42" s="36"/>
      <c r="C42" s="35" t="str">
        <f t="shared" si="2"/>
        <v>JPYON</v>
      </c>
      <c r="D42" s="143" t="s">
        <v>42</v>
      </c>
      <c r="E42" s="34" t="str">
        <f>OIS!K24</f>
        <v>obj_002ed#0000</v>
      </c>
      <c r="F42" s="34" t="str">
        <f>_xll.qlRateHelperQuoteName(E42)</f>
        <v>JPYOIS3Y_Quote</v>
      </c>
      <c r="G42" s="33">
        <f>_xll.qlRateHelperQuoteValue($E42,Trigger)</f>
        <v>7.7499999999999997E-4</v>
      </c>
      <c r="H42" s="33" t="e">
        <f>_xll.qlSwapRateHelperSpread($E42,Trigger)</f>
        <v>#NUM!</v>
      </c>
      <c r="I42" s="26" t="b">
        <v>1</v>
      </c>
      <c r="J42" s="26">
        <v>50</v>
      </c>
      <c r="K42" s="26">
        <v>1</v>
      </c>
      <c r="L42" s="32">
        <f>_xll.qlRateHelperEarliestDate($E42,Trigger)</f>
        <v>41800</v>
      </c>
      <c r="M42" s="31">
        <f>_xll.qlRateHelperLatestDate($E42,Trigger)</f>
        <v>42898</v>
      </c>
    </row>
    <row r="43" spans="2:13" x14ac:dyDescent="0.2">
      <c r="B43" s="36"/>
      <c r="C43" s="35" t="str">
        <f t="shared" si="2"/>
        <v>JPYON</v>
      </c>
      <c r="D43" s="143" t="s">
        <v>41</v>
      </c>
      <c r="E43" s="34" t="str">
        <f>OIS!K25</f>
        <v>obj_002f9#0000</v>
      </c>
      <c r="F43" s="34" t="str">
        <f>_xll.qlRateHelperQuoteName(E43)</f>
        <v>JPYOIS4Y_Quote</v>
      </c>
      <c r="G43" s="33">
        <f>_xll.qlRateHelperQuoteValue($E43,Trigger)</f>
        <v>1.0500000000000002E-3</v>
      </c>
      <c r="H43" s="33" t="e">
        <f>_xll.qlSwapRateHelperSpread($E43,Trigger)</f>
        <v>#NUM!</v>
      </c>
      <c r="I43" s="26" t="b">
        <v>1</v>
      </c>
      <c r="J43" s="26">
        <v>50</v>
      </c>
      <c r="K43" s="26">
        <v>1</v>
      </c>
      <c r="L43" s="32">
        <f>_xll.qlRateHelperEarliestDate($E43,Trigger)</f>
        <v>41800</v>
      </c>
      <c r="M43" s="31">
        <f>_xll.qlRateHelperLatestDate($E43,Trigger)</f>
        <v>43262</v>
      </c>
    </row>
    <row r="44" spans="2:13" x14ac:dyDescent="0.2">
      <c r="B44" s="36"/>
      <c r="C44" s="35" t="str">
        <f t="shared" si="2"/>
        <v>JPYON</v>
      </c>
      <c r="D44" s="143" t="s">
        <v>40</v>
      </c>
      <c r="E44" s="34" t="str">
        <f>OIS!K26</f>
        <v>obj_002e7#0000</v>
      </c>
      <c r="F44" s="34" t="str">
        <f>_xll.qlRateHelperQuoteName(E44)</f>
        <v>JPYOIS5Y_Quote</v>
      </c>
      <c r="G44" s="33">
        <f>_xll.qlRateHelperQuoteValue($E44,Trigger)</f>
        <v>1.4499999999999999E-3</v>
      </c>
      <c r="H44" s="33" t="e">
        <f>_xll.qlSwapRateHelperSpread($E44,Trigger)</f>
        <v>#NUM!</v>
      </c>
      <c r="I44" s="26" t="b">
        <v>1</v>
      </c>
      <c r="J44" s="26">
        <v>50</v>
      </c>
      <c r="K44" s="26">
        <v>1</v>
      </c>
      <c r="L44" s="32">
        <f>_xll.qlRateHelperEarliestDate($E44,Trigger)</f>
        <v>41800</v>
      </c>
      <c r="M44" s="31">
        <f>_xll.qlRateHelperLatestDate($E44,Trigger)</f>
        <v>43626</v>
      </c>
    </row>
    <row r="45" spans="2:13" x14ac:dyDescent="0.2">
      <c r="B45" s="36"/>
      <c r="C45" s="35" t="str">
        <f t="shared" si="2"/>
        <v>JPYON</v>
      </c>
      <c r="D45" s="143" t="s">
        <v>39</v>
      </c>
      <c r="E45" s="34" t="str">
        <f>OIS!K27</f>
        <v>obj_002fa#0000</v>
      </c>
      <c r="F45" s="34" t="str">
        <f>_xll.qlRateHelperQuoteName(E45)</f>
        <v>JPYOIS6Y_Quote</v>
      </c>
      <c r="G45" s="33">
        <f>_xll.qlRateHelperQuoteValue($E45,Trigger)</f>
        <v>2.0500000000000002E-3</v>
      </c>
      <c r="H45" s="33" t="e">
        <f>_xll.qlSwapRateHelperSpread($E45,Trigger)</f>
        <v>#NUM!</v>
      </c>
      <c r="I45" s="26" t="b">
        <v>1</v>
      </c>
      <c r="J45" s="26">
        <v>50</v>
      </c>
      <c r="K45" s="26">
        <v>1</v>
      </c>
      <c r="L45" s="32">
        <f>_xll.qlRateHelperEarliestDate($E45,Trigger)</f>
        <v>41800</v>
      </c>
      <c r="M45" s="31">
        <f>_xll.qlRateHelperLatestDate($E45,Trigger)</f>
        <v>43992</v>
      </c>
    </row>
    <row r="46" spans="2:13" x14ac:dyDescent="0.2">
      <c r="B46" s="36"/>
      <c r="C46" s="35" t="str">
        <f t="shared" si="2"/>
        <v>JPYON</v>
      </c>
      <c r="D46" s="143" t="s">
        <v>38</v>
      </c>
      <c r="E46" s="34" t="str">
        <f>OIS!K28</f>
        <v>obj_002e8#0000</v>
      </c>
      <c r="F46" s="34" t="str">
        <f>_xll.qlRateHelperQuoteName(E46)</f>
        <v>JPYOIS7Y_Quote</v>
      </c>
      <c r="G46" s="33">
        <f>_xll.qlRateHelperQuoteValue($E46,Trigger)</f>
        <v>2.7000000000000001E-3</v>
      </c>
      <c r="H46" s="33" t="e">
        <f>_xll.qlSwapRateHelperSpread($E46,Trigger)</f>
        <v>#NUM!</v>
      </c>
      <c r="I46" s="26" t="b">
        <v>1</v>
      </c>
      <c r="J46" s="26">
        <v>50</v>
      </c>
      <c r="K46" s="26">
        <v>1</v>
      </c>
      <c r="L46" s="32">
        <f>_xll.qlRateHelperEarliestDate($E46,Trigger)</f>
        <v>41800</v>
      </c>
      <c r="M46" s="31">
        <f>_xll.qlRateHelperLatestDate($E46,Trigger)</f>
        <v>44357</v>
      </c>
    </row>
    <row r="47" spans="2:13" x14ac:dyDescent="0.2">
      <c r="B47" s="36"/>
      <c r="C47" s="35" t="str">
        <f t="shared" si="2"/>
        <v>JPYON</v>
      </c>
      <c r="D47" s="143" t="s">
        <v>37</v>
      </c>
      <c r="E47" s="34" t="str">
        <f>OIS!K29</f>
        <v>obj_002fb#0000</v>
      </c>
      <c r="F47" s="34" t="str">
        <f>_xll.qlRateHelperQuoteName(E47)</f>
        <v>JPYOIS8Y_Quote</v>
      </c>
      <c r="G47" s="33">
        <f>_xll.qlRateHelperQuoteValue($E47,Trigger)</f>
        <v>3.3750000000000004E-3</v>
      </c>
      <c r="H47" s="33" t="e">
        <f>_xll.qlSwapRateHelperSpread($E47,Trigger)</f>
        <v>#NUM!</v>
      </c>
      <c r="I47" s="26" t="b">
        <v>1</v>
      </c>
      <c r="J47" s="26">
        <v>50</v>
      </c>
      <c r="K47" s="26">
        <v>1</v>
      </c>
      <c r="L47" s="32">
        <f>_xll.qlRateHelperEarliestDate($E47,Trigger)</f>
        <v>41800</v>
      </c>
      <c r="M47" s="31">
        <f>_xll.qlRateHelperLatestDate($E47,Trigger)</f>
        <v>44722</v>
      </c>
    </row>
    <row r="48" spans="2:13" x14ac:dyDescent="0.2">
      <c r="B48" s="36"/>
      <c r="C48" s="35" t="str">
        <f t="shared" si="2"/>
        <v>JPYON</v>
      </c>
      <c r="D48" s="143" t="s">
        <v>36</v>
      </c>
      <c r="E48" s="34" t="str">
        <f>OIS!K30</f>
        <v>obj_002ec#0000</v>
      </c>
      <c r="F48" s="34" t="str">
        <f>_xll.qlRateHelperQuoteName(E48)</f>
        <v>JPYOIS9Y_Quote</v>
      </c>
      <c r="G48" s="33">
        <f>_xll.qlRateHelperQuoteValue($E48,Trigger)</f>
        <v>4.1000000000000003E-3</v>
      </c>
      <c r="H48" s="33" t="e">
        <f>_xll.qlSwapRateHelperSpread($E48,Trigger)</f>
        <v>#NUM!</v>
      </c>
      <c r="I48" s="26" t="b">
        <v>1</v>
      </c>
      <c r="J48" s="26">
        <v>50</v>
      </c>
      <c r="K48" s="26">
        <v>1</v>
      </c>
      <c r="L48" s="32">
        <f>_xll.qlRateHelperEarliestDate($E48,Trigger)</f>
        <v>41800</v>
      </c>
      <c r="M48" s="31">
        <f>_xll.qlRateHelperLatestDate($E48,Trigger)</f>
        <v>45089</v>
      </c>
    </row>
    <row r="49" spans="2:13" x14ac:dyDescent="0.2">
      <c r="B49" s="36"/>
      <c r="C49" s="35" t="str">
        <f t="shared" si="2"/>
        <v>JPYON</v>
      </c>
      <c r="D49" s="143" t="s">
        <v>35</v>
      </c>
      <c r="E49" s="34" t="str">
        <f>OIS!K31</f>
        <v>obj_002f5#0000</v>
      </c>
      <c r="F49" s="34" t="str">
        <f>_xll.qlRateHelperQuoteName(E49)</f>
        <v>JPYOIS10Y_Quote</v>
      </c>
      <c r="G49" s="33">
        <f>_xll.qlRateHelperQuoteValue($E49,Trigger)</f>
        <v>4.8249999999999994E-3</v>
      </c>
      <c r="H49" s="33" t="e">
        <f>_xll.qlSwapRateHelperSpread($E49,Trigger)</f>
        <v>#NUM!</v>
      </c>
      <c r="I49" s="26" t="b">
        <v>1</v>
      </c>
      <c r="J49" s="26">
        <v>50</v>
      </c>
      <c r="K49" s="26">
        <v>1</v>
      </c>
      <c r="L49" s="32">
        <f>_xll.qlRateHelperEarliestDate($E49,Trigger)</f>
        <v>41800</v>
      </c>
      <c r="M49" s="31">
        <f>_xll.qlRateHelperLatestDate($E49,Trigger)</f>
        <v>45453</v>
      </c>
    </row>
    <row r="50" spans="2:13" x14ac:dyDescent="0.2">
      <c r="B50" s="36"/>
      <c r="C50" s="35" t="str">
        <f t="shared" si="2"/>
        <v>JPYON</v>
      </c>
      <c r="D50" s="143" t="s">
        <v>34</v>
      </c>
      <c r="E50" s="34" t="e">
        <f>OIS!K32</f>
        <v>#NUM!</v>
      </c>
      <c r="F50" s="34" t="e">
        <f>_xll.qlRateHelperQuoteName(E50)</f>
        <v>#VALUE!</v>
      </c>
      <c r="G50" s="33" t="e">
        <f>_xll.qlRateHelperQuoteValue($E50,Trigger)</f>
        <v>#VALUE!</v>
      </c>
      <c r="H50" s="33" t="e">
        <f>_xll.qlSwapRateHelperSpread($E50,Trigger)</f>
        <v>#VALUE!</v>
      </c>
      <c r="I50" s="26" t="b">
        <f>IF(ISERROR(G50),FALSE,IF(M50&lt;=#REF!,TRUE,IF(M50&gt;#REF!,TRUE,IF(M49&lt;#REF!,TRUE,FALSE))))</f>
        <v>0</v>
      </c>
      <c r="J50" s="26">
        <v>50</v>
      </c>
      <c r="K50" s="26">
        <v>1</v>
      </c>
      <c r="L50" s="32" t="e">
        <f>_xll.qlRateHelperEarliestDate($E50,Trigger)</f>
        <v>#VALUE!</v>
      </c>
      <c r="M50" s="31" t="e">
        <f>_xll.qlRateHelperLatestDate($E50,Trigger)</f>
        <v>#VALUE!</v>
      </c>
    </row>
    <row r="51" spans="2:13" x14ac:dyDescent="0.2">
      <c r="B51" s="36"/>
      <c r="C51" s="35" t="str">
        <f t="shared" si="2"/>
        <v>JPYON</v>
      </c>
      <c r="D51" s="143" t="s">
        <v>33</v>
      </c>
      <c r="E51" s="34" t="str">
        <f>OIS!K33</f>
        <v>obj_002f7#0000</v>
      </c>
      <c r="F51" s="34" t="str">
        <f>_xll.qlRateHelperQuoteName(E51)</f>
        <v>JPYOIS12Y_Quote</v>
      </c>
      <c r="G51" s="33">
        <f>_xll.qlRateHelperQuoteValue($E51,Trigger)</f>
        <v>6.4749999999999999E-3</v>
      </c>
      <c r="H51" s="33" t="e">
        <f>_xll.qlSwapRateHelperSpread($E51,Trigger)</f>
        <v>#NUM!</v>
      </c>
      <c r="I51" s="26" t="b">
        <v>1</v>
      </c>
      <c r="J51" s="26">
        <v>50</v>
      </c>
      <c r="K51" s="26">
        <v>1</v>
      </c>
      <c r="L51" s="32">
        <f>_xll.qlRateHelperEarliestDate($E51,Trigger)</f>
        <v>41800</v>
      </c>
      <c r="M51" s="31">
        <f>_xll.qlRateHelperLatestDate($E51,Trigger)</f>
        <v>46183</v>
      </c>
    </row>
    <row r="52" spans="2:13" x14ac:dyDescent="0.2">
      <c r="B52" s="36"/>
      <c r="C52" s="35" t="str">
        <f t="shared" si="2"/>
        <v>JPYON</v>
      </c>
      <c r="D52" s="143" t="s">
        <v>30</v>
      </c>
      <c r="E52" s="34" t="str">
        <f>OIS!K34</f>
        <v>obj_002ee#0000</v>
      </c>
      <c r="F52" s="34" t="str">
        <f>_xll.qlRateHelperQuoteName(E52)</f>
        <v>JPYOIS15Y_Quote</v>
      </c>
      <c r="G52" s="33">
        <f>_xll.qlRateHelperQuoteValue($E52,Trigger)</f>
        <v>9.0500000000000008E-3</v>
      </c>
      <c r="H52" s="33" t="e">
        <f>_xll.qlSwapRateHelperSpread($E52,Trigger)</f>
        <v>#NUM!</v>
      </c>
      <c r="I52" s="26" t="b">
        <v>1</v>
      </c>
      <c r="J52" s="26">
        <v>50</v>
      </c>
      <c r="K52" s="26">
        <v>1</v>
      </c>
      <c r="L52" s="32">
        <f>_xll.qlRateHelperEarliestDate($E52,Trigger)</f>
        <v>41800</v>
      </c>
      <c r="M52" s="31">
        <f>_xll.qlRateHelperLatestDate($E52,Trigger)</f>
        <v>47280</v>
      </c>
    </row>
    <row r="53" spans="2:13" x14ac:dyDescent="0.2">
      <c r="B53" s="36"/>
      <c r="C53" s="35" t="str">
        <f t="shared" si="2"/>
        <v>JPYON</v>
      </c>
      <c r="D53" s="143" t="s">
        <v>25</v>
      </c>
      <c r="E53" s="34" t="str">
        <f>OIS!K35</f>
        <v>obj_002f6#0000</v>
      </c>
      <c r="F53" s="34" t="str">
        <f>_xll.qlRateHelperQuoteName(E53)</f>
        <v>JPYOIS20Y_Quote</v>
      </c>
      <c r="G53" s="33">
        <f>_xll.qlRateHelperQuoteValue($E53,Trigger)</f>
        <v>1.2124999999999999E-2</v>
      </c>
      <c r="H53" s="33" t="e">
        <f>_xll.qlSwapRateHelperSpread($E53,Trigger)</f>
        <v>#NUM!</v>
      </c>
      <c r="I53" s="26" t="b">
        <v>1</v>
      </c>
      <c r="J53" s="26">
        <v>50</v>
      </c>
      <c r="K53" s="26">
        <v>1</v>
      </c>
      <c r="L53" s="32">
        <f>_xll.qlRateHelperEarliestDate($E53,Trigger)</f>
        <v>41800</v>
      </c>
      <c r="M53" s="31">
        <f>_xll.qlRateHelperLatestDate($E53,Trigger)</f>
        <v>49107</v>
      </c>
    </row>
    <row r="54" spans="2:13" x14ac:dyDescent="0.2">
      <c r="B54" s="36"/>
      <c r="C54" s="35" t="str">
        <f t="shared" si="2"/>
        <v>JPYON</v>
      </c>
      <c r="D54" s="143" t="s">
        <v>20</v>
      </c>
      <c r="E54" s="34" t="str">
        <f>OIS!K36</f>
        <v>obj_002f3#0000</v>
      </c>
      <c r="F54" s="34" t="str">
        <f>_xll.qlRateHelperQuoteName(E54)</f>
        <v>JPYOIS25Y_Quote</v>
      </c>
      <c r="G54" s="33">
        <f>_xll.qlRateHelperQuoteValue($E54,Trigger)</f>
        <v>1.37E-2</v>
      </c>
      <c r="H54" s="33" t="e">
        <f>_xll.qlSwapRateHelperSpread($E54,Trigger)</f>
        <v>#NUM!</v>
      </c>
      <c r="I54" s="26" t="b">
        <v>1</v>
      </c>
      <c r="J54" s="26">
        <v>50</v>
      </c>
      <c r="K54" s="26">
        <v>1</v>
      </c>
      <c r="L54" s="32">
        <f>_xll.qlRateHelperEarliestDate($E54,Trigger)</f>
        <v>41800</v>
      </c>
      <c r="M54" s="31">
        <f>_xll.qlRateHelperLatestDate($E54,Trigger)</f>
        <v>50931</v>
      </c>
    </row>
    <row r="55" spans="2:13" x14ac:dyDescent="0.2">
      <c r="B55" s="36"/>
      <c r="C55" s="35" t="str">
        <f t="shared" ref="C55:C57" si="3">IborType</f>
        <v>JPYON</v>
      </c>
      <c r="D55" s="143" t="s">
        <v>15</v>
      </c>
      <c r="E55" s="34" t="str">
        <f>OIS!K37</f>
        <v>obj_002dc#0000</v>
      </c>
      <c r="F55" s="34" t="str">
        <f>_xll.qlRateHelperQuoteName(E55)</f>
        <v>JPYOIS30Y_Quote</v>
      </c>
      <c r="G55" s="33">
        <f>_xll.qlRateHelperQuoteValue($E55,Trigger)</f>
        <v>1.455E-2</v>
      </c>
      <c r="H55" s="33" t="e">
        <f>_xll.qlSwapRateHelperSpread($E55,Trigger)</f>
        <v>#NUM!</v>
      </c>
      <c r="I55" s="26" t="b">
        <v>1</v>
      </c>
      <c r="J55" s="26">
        <v>50</v>
      </c>
      <c r="K55" s="26">
        <v>1</v>
      </c>
      <c r="L55" s="32">
        <f>_xll.qlRateHelperEarliestDate($E55,Trigger)</f>
        <v>41800</v>
      </c>
      <c r="M55" s="31">
        <f>_xll.qlRateHelperLatestDate($E55,Trigger)</f>
        <v>52758</v>
      </c>
    </row>
    <row r="56" spans="2:13" x14ac:dyDescent="0.2">
      <c r="B56" s="36"/>
      <c r="C56" s="35" t="str">
        <f t="shared" si="3"/>
        <v>JPYON</v>
      </c>
      <c r="D56" s="143" t="s">
        <v>13</v>
      </c>
      <c r="E56" s="34" t="str">
        <f>OIS!K38</f>
        <v>obj_002db#0000</v>
      </c>
      <c r="F56" s="34" t="str">
        <f>_xll.qlRateHelperQuoteName(E56)</f>
        <v>JPYOIS40Y_Quote</v>
      </c>
      <c r="G56" s="33" t="e">
        <f>_xll.qlRateHelperQuoteValue($E56,Trigger)</f>
        <v>#NUM!</v>
      </c>
      <c r="H56" s="33" t="e">
        <f>_xll.qlSwapRateHelperSpread($E56,Trigger)</f>
        <v>#NUM!</v>
      </c>
      <c r="I56" s="26" t="b">
        <f>IF(ISERROR(G56),FALSE,IF(M56&lt;=#REF!,TRUE,IF(M56&gt;#REF!,TRUE,IF(M55&lt;#REF!,TRUE,FALSE))))</f>
        <v>0</v>
      </c>
      <c r="J56" s="26">
        <v>50</v>
      </c>
      <c r="K56" s="26">
        <v>1</v>
      </c>
      <c r="L56" s="32">
        <f>_xll.qlRateHelperEarliestDate($E56,Trigger)</f>
        <v>41800</v>
      </c>
      <c r="M56" s="31">
        <f>_xll.qlRateHelperLatestDate($E56,Trigger)</f>
        <v>56410</v>
      </c>
    </row>
    <row r="57" spans="2:13" x14ac:dyDescent="0.2">
      <c r="B57" s="36"/>
      <c r="C57" s="35" t="str">
        <f t="shared" si="3"/>
        <v>JPYON</v>
      </c>
      <c r="D57" s="143" t="s">
        <v>12</v>
      </c>
      <c r="E57" s="34" t="str">
        <f>OIS!K39</f>
        <v>obj_002da#0000</v>
      </c>
      <c r="F57" s="34" t="str">
        <f>_xll.qlRateHelperQuoteName(E57)</f>
        <v>JPYOIS50Y_Quote</v>
      </c>
      <c r="G57" s="33" t="e">
        <f>_xll.qlRateHelperQuoteValue($E57,Trigger)</f>
        <v>#NUM!</v>
      </c>
      <c r="H57" s="33" t="e">
        <f>_xll.qlSwapRateHelperSpread($E57,Trigger)</f>
        <v>#NUM!</v>
      </c>
      <c r="I57" s="26" t="b">
        <f>IF(ISERROR(G57),FALSE,IF(M57&lt;=#REF!,TRUE,IF(M57&gt;#REF!,TRUE,IF(M56&lt;#REF!,TRUE,FALSE))))</f>
        <v>0</v>
      </c>
      <c r="J57" s="26">
        <v>50</v>
      </c>
      <c r="K57" s="26">
        <v>1</v>
      </c>
      <c r="L57" s="32">
        <f>_xll.qlRateHelperEarliestDate($E57,Trigger)</f>
        <v>41800</v>
      </c>
      <c r="M57" s="31">
        <f>_xll.qlRateHelperLatestDate($E57,Trigger)</f>
        <v>60063</v>
      </c>
    </row>
    <row r="58" spans="2:13" x14ac:dyDescent="0.2">
      <c r="B58" s="36" t="str">
        <f t="shared" ref="B58:B85" si="4">SwapFixedFreq</f>
        <v/>
      </c>
      <c r="C58" s="35" t="str">
        <f t="shared" ref="C58:C94" si="5">IborType&amp;"BASIS"</f>
        <v>JPYONBASIS</v>
      </c>
      <c r="D58" s="142" t="s">
        <v>47</v>
      </c>
      <c r="E58" s="41" t="str">
        <f t="shared" ref="E58:E69" si="6">RateHelperPrefix&amp;"_"&amp;$B58&amp;$C58&amp;$D58</f>
        <v>JPY_YCONRH_JPYONBASIS1Y</v>
      </c>
      <c r="F58" s="41"/>
      <c r="G58" s="40" t="e">
        <f>_xll.qlRateHelperQuoteValue($E58,Trigger)</f>
        <v>#NUM!</v>
      </c>
      <c r="H58" s="40" t="e">
        <f>_xll.qlSwapRateHelperSpread($E58,Trigger)</f>
        <v>#NUM!</v>
      </c>
      <c r="I58" s="39" t="b">
        <f>IF(ISERROR(G58),FALSE,IF(M58&lt;=#REF!,TRUE,IF(M58&gt;#REF!,TRUE,IF(#REF!&lt;#REF!,TRUE,FALSE))))</f>
        <v>0</v>
      </c>
      <c r="J58" s="39">
        <v>40</v>
      </c>
      <c r="K58" s="39">
        <v>1</v>
      </c>
      <c r="L58" s="38" t="e">
        <f>_xll.qlRateHelperEarliestDate($E58,Trigger)</f>
        <v>#NUM!</v>
      </c>
      <c r="M58" s="37" t="e">
        <f>_xll.qlRateHelperLatestDate($E58,Trigger)</f>
        <v>#NUM!</v>
      </c>
    </row>
    <row r="59" spans="2:13" x14ac:dyDescent="0.2">
      <c r="B59" s="36" t="str">
        <f t="shared" si="4"/>
        <v/>
      </c>
      <c r="C59" s="35" t="str">
        <f t="shared" si="5"/>
        <v>JPYONBASIS</v>
      </c>
      <c r="D59" s="143" t="s">
        <v>46</v>
      </c>
      <c r="E59" s="34" t="str">
        <f t="shared" si="6"/>
        <v>JPY_YCONRH_JPYONBASIS15M</v>
      </c>
      <c r="F59" s="34"/>
      <c r="G59" s="33" t="e">
        <f>_xll.qlRateHelperQuoteValue($E59,Trigger)</f>
        <v>#NUM!</v>
      </c>
      <c r="H59" s="33" t="e">
        <f>_xll.qlSwapRateHelperSpread($E59,Trigger)</f>
        <v>#NUM!</v>
      </c>
      <c r="I59" s="26" t="b">
        <f>IF(ISERROR(G59),FALSE,IF(M59&lt;=#REF!,TRUE,IF(M59&gt;#REF!,TRUE,IF(M58&lt;#REF!,TRUE,FALSE))))</f>
        <v>0</v>
      </c>
      <c r="J59" s="26">
        <v>40</v>
      </c>
      <c r="K59" s="26">
        <v>1</v>
      </c>
      <c r="L59" s="32" t="e">
        <f>_xll.qlRateHelperEarliestDate($E59,Trigger)</f>
        <v>#NUM!</v>
      </c>
      <c r="M59" s="31" t="e">
        <f>_xll.qlRateHelperLatestDate($E59,Trigger)</f>
        <v>#NUM!</v>
      </c>
    </row>
    <row r="60" spans="2:13" x14ac:dyDescent="0.2">
      <c r="B60" s="36" t="str">
        <f t="shared" si="4"/>
        <v/>
      </c>
      <c r="C60" s="35" t="str">
        <f t="shared" si="5"/>
        <v>JPYONBASIS</v>
      </c>
      <c r="D60" s="143" t="s">
        <v>45</v>
      </c>
      <c r="E60" s="34" t="str">
        <f t="shared" si="6"/>
        <v>JPY_YCONRH_JPYONBASIS18M</v>
      </c>
      <c r="F60" s="34"/>
      <c r="G60" s="33" t="e">
        <f>_xll.qlRateHelperQuoteValue($E60,Trigger)</f>
        <v>#NUM!</v>
      </c>
      <c r="H60" s="33" t="e">
        <f>_xll.qlSwapRateHelperSpread($E60,Trigger)</f>
        <v>#NUM!</v>
      </c>
      <c r="I60" s="26" t="b">
        <f>IF(ISERROR(G60),FALSE,IF(M60&lt;=#REF!,TRUE,IF(M60&gt;#REF!,TRUE,IF(M59&lt;#REF!,TRUE,FALSE))))</f>
        <v>0</v>
      </c>
      <c r="J60" s="26">
        <v>40</v>
      </c>
      <c r="K60" s="26">
        <v>1</v>
      </c>
      <c r="L60" s="32" t="e">
        <f>_xll.qlRateHelperEarliestDate($E60,Trigger)</f>
        <v>#NUM!</v>
      </c>
      <c r="M60" s="31" t="e">
        <f>_xll.qlRateHelperLatestDate($E60,Trigger)</f>
        <v>#NUM!</v>
      </c>
    </row>
    <row r="61" spans="2:13" x14ac:dyDescent="0.2">
      <c r="B61" s="36" t="str">
        <f t="shared" si="4"/>
        <v/>
      </c>
      <c r="C61" s="35" t="str">
        <f t="shared" si="5"/>
        <v>JPYONBASIS</v>
      </c>
      <c r="D61" s="143" t="s">
        <v>44</v>
      </c>
      <c r="E61" s="34" t="str">
        <f t="shared" si="6"/>
        <v>JPY_YCONRH_JPYONBASIS21M</v>
      </c>
      <c r="F61" s="34"/>
      <c r="G61" s="33" t="e">
        <f>_xll.qlRateHelperQuoteValue($E61,Trigger)</f>
        <v>#NUM!</v>
      </c>
      <c r="H61" s="33" t="e">
        <f>_xll.qlSwapRateHelperSpread($E61,Trigger)</f>
        <v>#NUM!</v>
      </c>
      <c r="I61" s="26" t="b">
        <f>IF(ISERROR(G61),FALSE,IF(M61&lt;=#REF!,TRUE,IF(M61&gt;#REF!,TRUE,IF(M60&lt;#REF!,TRUE,FALSE))))</f>
        <v>0</v>
      </c>
      <c r="J61" s="26">
        <v>40</v>
      </c>
      <c r="K61" s="26">
        <v>1</v>
      </c>
      <c r="L61" s="32" t="e">
        <f>_xll.qlRateHelperEarliestDate($E61,Trigger)</f>
        <v>#NUM!</v>
      </c>
      <c r="M61" s="31" t="e">
        <f>_xll.qlRateHelperLatestDate($E61,Trigger)</f>
        <v>#NUM!</v>
      </c>
    </row>
    <row r="62" spans="2:13" x14ac:dyDescent="0.2">
      <c r="B62" s="36" t="str">
        <f t="shared" si="4"/>
        <v/>
      </c>
      <c r="C62" s="35" t="str">
        <f t="shared" si="5"/>
        <v>JPYONBASIS</v>
      </c>
      <c r="D62" s="143" t="s">
        <v>43</v>
      </c>
      <c r="E62" s="34" t="str">
        <f t="shared" si="6"/>
        <v>JPY_YCONRH_JPYONBASIS2Y</v>
      </c>
      <c r="F62" s="34"/>
      <c r="G62" s="33" t="e">
        <f>_xll.qlRateHelperQuoteValue($E62,Trigger)</f>
        <v>#NUM!</v>
      </c>
      <c r="H62" s="33" t="e">
        <f>_xll.qlSwapRateHelperSpread($E62,Trigger)</f>
        <v>#NUM!</v>
      </c>
      <c r="I62" s="26" t="b">
        <f>IF(ISERROR(G62),FALSE,IF(M62&lt;=#REF!,TRUE,IF(M62&gt;#REF!,TRUE,IF(M61&lt;#REF!,TRUE,FALSE))))</f>
        <v>0</v>
      </c>
      <c r="J62" s="26">
        <v>40</v>
      </c>
      <c r="K62" s="26">
        <v>1</v>
      </c>
      <c r="L62" s="32" t="e">
        <f>_xll.qlRateHelperEarliestDate($E62,Trigger)</f>
        <v>#NUM!</v>
      </c>
      <c r="M62" s="31" t="e">
        <f>_xll.qlRateHelperLatestDate($E62,Trigger)</f>
        <v>#NUM!</v>
      </c>
    </row>
    <row r="63" spans="2:13" x14ac:dyDescent="0.2">
      <c r="B63" s="36" t="str">
        <f t="shared" si="4"/>
        <v/>
      </c>
      <c r="C63" s="35" t="str">
        <f t="shared" si="5"/>
        <v>JPYONBASIS</v>
      </c>
      <c r="D63" s="143" t="s">
        <v>42</v>
      </c>
      <c r="E63" s="34" t="str">
        <f t="shared" si="6"/>
        <v>JPY_YCONRH_JPYONBASIS3Y</v>
      </c>
      <c r="F63" s="34"/>
      <c r="G63" s="33" t="e">
        <f>_xll.qlRateHelperQuoteValue($E63,Trigger)</f>
        <v>#NUM!</v>
      </c>
      <c r="H63" s="33" t="e">
        <f>_xll.qlSwapRateHelperSpread($E63,Trigger)</f>
        <v>#NUM!</v>
      </c>
      <c r="I63" s="26" t="b">
        <f>IF(ISERROR(G63),FALSE,IF(M63&lt;=#REF!,TRUE,IF(M63&gt;#REF!,TRUE,IF(M62&lt;#REF!,TRUE,FALSE))))</f>
        <v>0</v>
      </c>
      <c r="J63" s="26">
        <v>40</v>
      </c>
      <c r="K63" s="26">
        <v>1</v>
      </c>
      <c r="L63" s="32" t="e">
        <f>_xll.qlRateHelperEarliestDate($E63,Trigger)</f>
        <v>#NUM!</v>
      </c>
      <c r="M63" s="31" t="e">
        <f>_xll.qlRateHelperLatestDate($E63,Trigger)</f>
        <v>#NUM!</v>
      </c>
    </row>
    <row r="64" spans="2:13" x14ac:dyDescent="0.2">
      <c r="B64" s="36" t="str">
        <f t="shared" si="4"/>
        <v/>
      </c>
      <c r="C64" s="35" t="str">
        <f t="shared" si="5"/>
        <v>JPYONBASIS</v>
      </c>
      <c r="D64" s="143" t="s">
        <v>41</v>
      </c>
      <c r="E64" s="34" t="str">
        <f t="shared" si="6"/>
        <v>JPY_YCONRH_JPYONBASIS4Y</v>
      </c>
      <c r="F64" s="34"/>
      <c r="G64" s="33" t="e">
        <f>_xll.qlRateHelperQuoteValue($E64,Trigger)</f>
        <v>#NUM!</v>
      </c>
      <c r="H64" s="33" t="e">
        <f>_xll.qlSwapRateHelperSpread($E64,Trigger)</f>
        <v>#NUM!</v>
      </c>
      <c r="I64" s="26" t="b">
        <f>IF(ISERROR(G64),FALSE,IF(M64&lt;=#REF!,TRUE,IF(M64&gt;#REF!,TRUE,IF(M63&lt;#REF!,TRUE,FALSE))))</f>
        <v>0</v>
      </c>
      <c r="J64" s="26">
        <v>40</v>
      </c>
      <c r="K64" s="26">
        <v>1</v>
      </c>
      <c r="L64" s="32" t="e">
        <f>_xll.qlRateHelperEarliestDate($E64,Trigger)</f>
        <v>#NUM!</v>
      </c>
      <c r="M64" s="31" t="e">
        <f>_xll.qlRateHelperLatestDate($E64,Trigger)</f>
        <v>#NUM!</v>
      </c>
    </row>
    <row r="65" spans="2:13" x14ac:dyDescent="0.2">
      <c r="B65" s="36" t="str">
        <f t="shared" si="4"/>
        <v/>
      </c>
      <c r="C65" s="35" t="str">
        <f t="shared" si="5"/>
        <v>JPYONBASIS</v>
      </c>
      <c r="D65" s="143" t="s">
        <v>40</v>
      </c>
      <c r="E65" s="34" t="str">
        <f t="shared" si="6"/>
        <v>JPY_YCONRH_JPYONBASIS5Y</v>
      </c>
      <c r="F65" s="34"/>
      <c r="G65" s="33" t="e">
        <f>_xll.qlRateHelperQuoteValue($E65,Trigger)</f>
        <v>#NUM!</v>
      </c>
      <c r="H65" s="33" t="e">
        <f>_xll.qlSwapRateHelperSpread($E65,Trigger)</f>
        <v>#NUM!</v>
      </c>
      <c r="I65" s="26" t="b">
        <f>IF(ISERROR(G65),FALSE,IF(M65&lt;=#REF!,TRUE,IF(M65&gt;#REF!,TRUE,IF(M64&lt;#REF!,TRUE,FALSE))))</f>
        <v>0</v>
      </c>
      <c r="J65" s="26">
        <v>40</v>
      </c>
      <c r="K65" s="26">
        <v>1</v>
      </c>
      <c r="L65" s="32" t="e">
        <f>_xll.qlRateHelperEarliestDate($E65,Trigger)</f>
        <v>#NUM!</v>
      </c>
      <c r="M65" s="31" t="e">
        <f>_xll.qlRateHelperLatestDate($E65,Trigger)</f>
        <v>#NUM!</v>
      </c>
    </row>
    <row r="66" spans="2:13" x14ac:dyDescent="0.2">
      <c r="B66" s="36" t="str">
        <f t="shared" si="4"/>
        <v/>
      </c>
      <c r="C66" s="35" t="str">
        <f t="shared" si="5"/>
        <v>JPYONBASIS</v>
      </c>
      <c r="D66" s="143" t="s">
        <v>39</v>
      </c>
      <c r="E66" s="34" t="str">
        <f t="shared" si="6"/>
        <v>JPY_YCONRH_JPYONBASIS6Y</v>
      </c>
      <c r="F66" s="34"/>
      <c r="G66" s="33" t="e">
        <f>_xll.qlRateHelperQuoteValue($E66,Trigger)</f>
        <v>#NUM!</v>
      </c>
      <c r="H66" s="33" t="e">
        <f>_xll.qlSwapRateHelperSpread($E66,Trigger)</f>
        <v>#NUM!</v>
      </c>
      <c r="I66" s="26" t="b">
        <f>IF(ISERROR(G66),FALSE,IF(M66&lt;=#REF!,TRUE,IF(M66&gt;#REF!,TRUE,IF(M65&lt;#REF!,TRUE,FALSE))))</f>
        <v>0</v>
      </c>
      <c r="J66" s="26">
        <v>40</v>
      </c>
      <c r="K66" s="26">
        <v>1</v>
      </c>
      <c r="L66" s="32" t="e">
        <f>_xll.qlRateHelperEarliestDate($E66,Trigger)</f>
        <v>#NUM!</v>
      </c>
      <c r="M66" s="31" t="e">
        <f>_xll.qlRateHelperLatestDate($E66,Trigger)</f>
        <v>#NUM!</v>
      </c>
    </row>
    <row r="67" spans="2:13" x14ac:dyDescent="0.2">
      <c r="B67" s="36" t="str">
        <f t="shared" si="4"/>
        <v/>
      </c>
      <c r="C67" s="35" t="str">
        <f t="shared" si="5"/>
        <v>JPYONBASIS</v>
      </c>
      <c r="D67" s="143" t="s">
        <v>38</v>
      </c>
      <c r="E67" s="34" t="str">
        <f t="shared" si="6"/>
        <v>JPY_YCONRH_JPYONBASIS7Y</v>
      </c>
      <c r="F67" s="34"/>
      <c r="G67" s="33" t="e">
        <f>_xll.qlRateHelperQuoteValue($E67,Trigger)</f>
        <v>#NUM!</v>
      </c>
      <c r="H67" s="33" t="e">
        <f>_xll.qlSwapRateHelperSpread($E67,Trigger)</f>
        <v>#NUM!</v>
      </c>
      <c r="I67" s="26" t="b">
        <f>IF(ISERROR(G67),FALSE,IF(M67&lt;=#REF!,TRUE,IF(M67&gt;#REF!,TRUE,IF(M66&lt;#REF!,TRUE,FALSE))))</f>
        <v>0</v>
      </c>
      <c r="J67" s="26">
        <v>40</v>
      </c>
      <c r="K67" s="26">
        <v>1</v>
      </c>
      <c r="L67" s="32" t="e">
        <f>_xll.qlRateHelperEarliestDate($E67,Trigger)</f>
        <v>#NUM!</v>
      </c>
      <c r="M67" s="31" t="e">
        <f>_xll.qlRateHelperLatestDate($E67,Trigger)</f>
        <v>#NUM!</v>
      </c>
    </row>
    <row r="68" spans="2:13" x14ac:dyDescent="0.2">
      <c r="B68" s="36" t="str">
        <f t="shared" si="4"/>
        <v/>
      </c>
      <c r="C68" s="35" t="str">
        <f t="shared" si="5"/>
        <v>JPYONBASIS</v>
      </c>
      <c r="D68" s="143" t="s">
        <v>37</v>
      </c>
      <c r="E68" s="34" t="str">
        <f t="shared" si="6"/>
        <v>JPY_YCONRH_JPYONBASIS8Y</v>
      </c>
      <c r="F68" s="34"/>
      <c r="G68" s="33" t="e">
        <f>_xll.qlRateHelperQuoteValue($E68,Trigger)</f>
        <v>#NUM!</v>
      </c>
      <c r="H68" s="33" t="e">
        <f>_xll.qlSwapRateHelperSpread($E68,Trigger)</f>
        <v>#NUM!</v>
      </c>
      <c r="I68" s="26" t="b">
        <f>IF(ISERROR(G68),FALSE,IF(M68&lt;=#REF!,TRUE,IF(M68&gt;#REF!,TRUE,IF(M67&lt;#REF!,TRUE,FALSE))))</f>
        <v>0</v>
      </c>
      <c r="J68" s="26">
        <v>40</v>
      </c>
      <c r="K68" s="26">
        <v>1</v>
      </c>
      <c r="L68" s="32" t="e">
        <f>_xll.qlRateHelperEarliestDate($E68,Trigger)</f>
        <v>#NUM!</v>
      </c>
      <c r="M68" s="31" t="e">
        <f>_xll.qlRateHelperLatestDate($E68,Trigger)</f>
        <v>#NUM!</v>
      </c>
    </row>
    <row r="69" spans="2:13" x14ac:dyDescent="0.2">
      <c r="B69" s="36" t="str">
        <f t="shared" si="4"/>
        <v/>
      </c>
      <c r="C69" s="35" t="str">
        <f t="shared" si="5"/>
        <v>JPYONBASIS</v>
      </c>
      <c r="D69" s="143" t="s">
        <v>36</v>
      </c>
      <c r="E69" s="34" t="str">
        <f t="shared" si="6"/>
        <v>JPY_YCONRH_JPYONBASIS9Y</v>
      </c>
      <c r="F69" s="34"/>
      <c r="G69" s="33" t="e">
        <f>_xll.qlRateHelperQuoteValue($E69,Trigger)</f>
        <v>#NUM!</v>
      </c>
      <c r="H69" s="33" t="e">
        <f>_xll.qlSwapRateHelperSpread($E69,Trigger)</f>
        <v>#NUM!</v>
      </c>
      <c r="I69" s="26" t="b">
        <f>IF(ISERROR(G69),FALSE,IF(M69&lt;=#REF!,TRUE,IF(M69&gt;#REF!,TRUE,IF(M68&lt;#REF!,TRUE,FALSE))))</f>
        <v>0</v>
      </c>
      <c r="J69" s="26">
        <v>40</v>
      </c>
      <c r="K69" s="26">
        <v>1</v>
      </c>
      <c r="L69" s="32" t="e">
        <f>_xll.qlRateHelperEarliestDate($E69,Trigger)</f>
        <v>#NUM!</v>
      </c>
      <c r="M69" s="31" t="e">
        <f>_xll.qlRateHelperLatestDate($E69,Trigger)</f>
        <v>#NUM!</v>
      </c>
    </row>
    <row r="70" spans="2:13" x14ac:dyDescent="0.2">
      <c r="B70" s="36" t="str">
        <f t="shared" si="4"/>
        <v/>
      </c>
      <c r="C70" s="35" t="str">
        <f t="shared" si="5"/>
        <v>JPYONBASIS</v>
      </c>
      <c r="D70" s="143" t="s">
        <v>35</v>
      </c>
      <c r="E70" s="34" t="str">
        <f t="shared" ref="E70:E94" si="7">RateHelperPrefix&amp;"_"&amp;$B70&amp;$C70&amp;$D70</f>
        <v>JPY_YCONRH_JPYONBASIS10Y</v>
      </c>
      <c r="F70" s="34"/>
      <c r="G70" s="33" t="e">
        <f>_xll.qlRateHelperQuoteValue($E70,Trigger)</f>
        <v>#NUM!</v>
      </c>
      <c r="H70" s="33" t="e">
        <f>_xll.qlSwapRateHelperSpread($E70,Trigger)</f>
        <v>#NUM!</v>
      </c>
      <c r="I70" s="26" t="b">
        <f>IF(ISERROR(G70),FALSE,IF(M70&lt;=#REF!,TRUE,IF(M70&gt;#REF!,TRUE,IF(M69&lt;#REF!,TRUE,FALSE))))</f>
        <v>0</v>
      </c>
      <c r="J70" s="26">
        <v>40</v>
      </c>
      <c r="K70" s="26">
        <v>1</v>
      </c>
      <c r="L70" s="32" t="e">
        <f>_xll.qlRateHelperEarliestDate($E70,Trigger)</f>
        <v>#NUM!</v>
      </c>
      <c r="M70" s="31" t="e">
        <f>_xll.qlRateHelperLatestDate($E70,Trigger)</f>
        <v>#NUM!</v>
      </c>
    </row>
    <row r="71" spans="2:13" x14ac:dyDescent="0.2">
      <c r="B71" s="36" t="str">
        <f t="shared" si="4"/>
        <v/>
      </c>
      <c r="C71" s="35" t="str">
        <f t="shared" si="5"/>
        <v>JPYONBASIS</v>
      </c>
      <c r="D71" s="143" t="s">
        <v>34</v>
      </c>
      <c r="E71" s="34" t="str">
        <f t="shared" si="7"/>
        <v>JPY_YCONRH_JPYONBASIS11Y</v>
      </c>
      <c r="F71" s="34"/>
      <c r="G71" s="33" t="e">
        <f>_xll.qlRateHelperQuoteValue($E71,Trigger)</f>
        <v>#NUM!</v>
      </c>
      <c r="H71" s="33" t="e">
        <f>_xll.qlSwapRateHelperSpread($E71,Trigger)</f>
        <v>#NUM!</v>
      </c>
      <c r="I71" s="26" t="b">
        <f>IF(ISERROR(G71),FALSE,IF(M71&lt;=#REF!,TRUE,IF(M71&gt;#REF!,TRUE,IF(M70&lt;#REF!,TRUE,FALSE))))</f>
        <v>0</v>
      </c>
      <c r="J71" s="26">
        <v>40</v>
      </c>
      <c r="K71" s="26">
        <v>1</v>
      </c>
      <c r="L71" s="32" t="e">
        <f>_xll.qlRateHelperEarliestDate($E71,Trigger)</f>
        <v>#NUM!</v>
      </c>
      <c r="M71" s="31" t="e">
        <f>_xll.qlRateHelperLatestDate($E71,Trigger)</f>
        <v>#NUM!</v>
      </c>
    </row>
    <row r="72" spans="2:13" x14ac:dyDescent="0.2">
      <c r="B72" s="36" t="str">
        <f t="shared" si="4"/>
        <v/>
      </c>
      <c r="C72" s="35" t="str">
        <f t="shared" si="5"/>
        <v>JPYONBASIS</v>
      </c>
      <c r="D72" s="143" t="s">
        <v>33</v>
      </c>
      <c r="E72" s="34" t="str">
        <f t="shared" si="7"/>
        <v>JPY_YCONRH_JPYONBASIS12Y</v>
      </c>
      <c r="F72" s="34"/>
      <c r="G72" s="33" t="e">
        <f>_xll.qlRateHelperQuoteValue($E72,Trigger)</f>
        <v>#NUM!</v>
      </c>
      <c r="H72" s="33" t="e">
        <f>_xll.qlSwapRateHelperSpread($E72,Trigger)</f>
        <v>#NUM!</v>
      </c>
      <c r="I72" s="26" t="b">
        <f>IF(ISERROR(G72),FALSE,IF(M72&lt;=#REF!,TRUE,IF(M72&gt;#REF!,TRUE,IF(M71&lt;#REF!,TRUE,FALSE))))</f>
        <v>0</v>
      </c>
      <c r="J72" s="26">
        <v>40</v>
      </c>
      <c r="K72" s="26">
        <v>1</v>
      </c>
      <c r="L72" s="32" t="e">
        <f>_xll.qlRateHelperEarliestDate($E72,Trigger)</f>
        <v>#NUM!</v>
      </c>
      <c r="M72" s="31" t="e">
        <f>_xll.qlRateHelperLatestDate($E72,Trigger)</f>
        <v>#NUM!</v>
      </c>
    </row>
    <row r="73" spans="2:13" x14ac:dyDescent="0.2">
      <c r="B73" s="36" t="str">
        <f t="shared" si="4"/>
        <v/>
      </c>
      <c r="C73" s="35" t="str">
        <f t="shared" si="5"/>
        <v>JPYONBASIS</v>
      </c>
      <c r="D73" s="143" t="s">
        <v>32</v>
      </c>
      <c r="E73" s="34" t="str">
        <f t="shared" si="7"/>
        <v>JPY_YCONRH_JPYONBASIS13Y</v>
      </c>
      <c r="F73" s="34"/>
      <c r="G73" s="33" t="e">
        <f>_xll.qlRateHelperQuoteValue($E73,Trigger)</f>
        <v>#NUM!</v>
      </c>
      <c r="H73" s="33" t="e">
        <f>_xll.qlSwapRateHelperSpread($E73,Trigger)</f>
        <v>#NUM!</v>
      </c>
      <c r="I73" s="26" t="b">
        <f>IF(ISERROR(G73),FALSE,IF(M73&lt;=#REF!,TRUE,IF(M73&gt;#REF!,TRUE,IF(M72&lt;#REF!,TRUE,FALSE))))</f>
        <v>0</v>
      </c>
      <c r="J73" s="26">
        <v>40</v>
      </c>
      <c r="K73" s="26">
        <v>1</v>
      </c>
      <c r="L73" s="32" t="e">
        <f>_xll.qlRateHelperEarliestDate($E73,Trigger)</f>
        <v>#NUM!</v>
      </c>
      <c r="M73" s="31" t="e">
        <f>_xll.qlRateHelperLatestDate($E73,Trigger)</f>
        <v>#NUM!</v>
      </c>
    </row>
    <row r="74" spans="2:13" x14ac:dyDescent="0.2">
      <c r="B74" s="36" t="str">
        <f t="shared" si="4"/>
        <v/>
      </c>
      <c r="C74" s="35" t="str">
        <f t="shared" si="5"/>
        <v>JPYONBASIS</v>
      </c>
      <c r="D74" s="143" t="s">
        <v>31</v>
      </c>
      <c r="E74" s="34" t="str">
        <f t="shared" si="7"/>
        <v>JPY_YCONRH_JPYONBASIS14Y</v>
      </c>
      <c r="F74" s="34"/>
      <c r="G74" s="33" t="e">
        <f>_xll.qlRateHelperQuoteValue($E74,Trigger)</f>
        <v>#NUM!</v>
      </c>
      <c r="H74" s="33" t="e">
        <f>_xll.qlSwapRateHelperSpread($E74,Trigger)</f>
        <v>#NUM!</v>
      </c>
      <c r="I74" s="26" t="b">
        <f>IF(ISERROR(G74),FALSE,IF(M74&lt;=#REF!,TRUE,IF(M74&gt;#REF!,TRUE,IF(M73&lt;#REF!,TRUE,FALSE))))</f>
        <v>0</v>
      </c>
      <c r="J74" s="26">
        <v>40</v>
      </c>
      <c r="K74" s="26">
        <v>1</v>
      </c>
      <c r="L74" s="32" t="e">
        <f>_xll.qlRateHelperEarliestDate($E74,Trigger)</f>
        <v>#NUM!</v>
      </c>
      <c r="M74" s="31" t="e">
        <f>_xll.qlRateHelperLatestDate($E74,Trigger)</f>
        <v>#NUM!</v>
      </c>
    </row>
    <row r="75" spans="2:13" x14ac:dyDescent="0.2">
      <c r="B75" s="36" t="str">
        <f t="shared" si="4"/>
        <v/>
      </c>
      <c r="C75" s="35" t="str">
        <f t="shared" si="5"/>
        <v>JPYONBASIS</v>
      </c>
      <c r="D75" s="143" t="s">
        <v>30</v>
      </c>
      <c r="E75" s="34" t="str">
        <f t="shared" si="7"/>
        <v>JPY_YCONRH_JPYONBASIS15Y</v>
      </c>
      <c r="F75" s="34"/>
      <c r="G75" s="33" t="e">
        <f>_xll.qlRateHelperQuoteValue($E75,Trigger)</f>
        <v>#NUM!</v>
      </c>
      <c r="H75" s="33" t="e">
        <f>_xll.qlSwapRateHelperSpread($E75,Trigger)</f>
        <v>#NUM!</v>
      </c>
      <c r="I75" s="26" t="b">
        <f>IF(ISERROR(G75),FALSE,IF(M75&lt;=#REF!,TRUE,IF(M75&gt;#REF!,TRUE,IF(M74&lt;#REF!,TRUE,FALSE))))</f>
        <v>0</v>
      </c>
      <c r="J75" s="26">
        <v>40</v>
      </c>
      <c r="K75" s="26">
        <v>1</v>
      </c>
      <c r="L75" s="32" t="e">
        <f>_xll.qlRateHelperEarliestDate($E75,Trigger)</f>
        <v>#NUM!</v>
      </c>
      <c r="M75" s="31" t="e">
        <f>_xll.qlRateHelperLatestDate($E75,Trigger)</f>
        <v>#NUM!</v>
      </c>
    </row>
    <row r="76" spans="2:13" x14ac:dyDescent="0.2">
      <c r="B76" s="36" t="str">
        <f t="shared" si="4"/>
        <v/>
      </c>
      <c r="C76" s="35" t="str">
        <f t="shared" si="5"/>
        <v>JPYONBASIS</v>
      </c>
      <c r="D76" s="143" t="s">
        <v>29</v>
      </c>
      <c r="E76" s="34" t="str">
        <f t="shared" si="7"/>
        <v>JPY_YCONRH_JPYONBASIS16Y</v>
      </c>
      <c r="F76" s="34"/>
      <c r="G76" s="33" t="e">
        <f>_xll.qlRateHelperQuoteValue($E76,Trigger)</f>
        <v>#NUM!</v>
      </c>
      <c r="H76" s="33" t="e">
        <f>_xll.qlSwapRateHelperSpread($E76,Trigger)</f>
        <v>#NUM!</v>
      </c>
      <c r="I76" s="26" t="b">
        <f>IF(ISERROR(G76),FALSE,IF(M76&lt;=#REF!,TRUE,IF(M76&gt;#REF!,TRUE,IF(M75&lt;#REF!,TRUE,FALSE))))</f>
        <v>0</v>
      </c>
      <c r="J76" s="26">
        <v>40</v>
      </c>
      <c r="K76" s="26">
        <v>1</v>
      </c>
      <c r="L76" s="32" t="e">
        <f>_xll.qlRateHelperEarliestDate($E76,Trigger)</f>
        <v>#NUM!</v>
      </c>
      <c r="M76" s="31" t="e">
        <f>_xll.qlRateHelperLatestDate($E76,Trigger)</f>
        <v>#NUM!</v>
      </c>
    </row>
    <row r="77" spans="2:13" x14ac:dyDescent="0.2">
      <c r="B77" s="36" t="str">
        <f t="shared" si="4"/>
        <v/>
      </c>
      <c r="C77" s="35" t="str">
        <f t="shared" si="5"/>
        <v>JPYONBASIS</v>
      </c>
      <c r="D77" s="143" t="s">
        <v>28</v>
      </c>
      <c r="E77" s="34" t="str">
        <f t="shared" si="7"/>
        <v>JPY_YCONRH_JPYONBASIS17Y</v>
      </c>
      <c r="F77" s="34"/>
      <c r="G77" s="33" t="e">
        <f>_xll.qlRateHelperQuoteValue($E77,Trigger)</f>
        <v>#NUM!</v>
      </c>
      <c r="H77" s="33" t="e">
        <f>_xll.qlSwapRateHelperSpread($E77,Trigger)</f>
        <v>#NUM!</v>
      </c>
      <c r="I77" s="26" t="b">
        <f>IF(ISERROR(G77),FALSE,IF(M77&lt;=#REF!,TRUE,IF(M77&gt;#REF!,TRUE,IF(M76&lt;#REF!,TRUE,FALSE))))</f>
        <v>0</v>
      </c>
      <c r="J77" s="26">
        <v>40</v>
      </c>
      <c r="K77" s="26">
        <v>1</v>
      </c>
      <c r="L77" s="32" t="e">
        <f>_xll.qlRateHelperEarliestDate($E77,Trigger)</f>
        <v>#NUM!</v>
      </c>
      <c r="M77" s="31" t="e">
        <f>_xll.qlRateHelperLatestDate($E77,Trigger)</f>
        <v>#NUM!</v>
      </c>
    </row>
    <row r="78" spans="2:13" x14ac:dyDescent="0.2">
      <c r="B78" s="36" t="str">
        <f t="shared" si="4"/>
        <v/>
      </c>
      <c r="C78" s="35" t="str">
        <f t="shared" si="5"/>
        <v>JPYONBASIS</v>
      </c>
      <c r="D78" s="143" t="s">
        <v>27</v>
      </c>
      <c r="E78" s="34" t="str">
        <f t="shared" si="7"/>
        <v>JPY_YCONRH_JPYONBASIS18Y</v>
      </c>
      <c r="F78" s="34"/>
      <c r="G78" s="33" t="e">
        <f>_xll.qlRateHelperQuoteValue($E78,Trigger)</f>
        <v>#NUM!</v>
      </c>
      <c r="H78" s="33" t="e">
        <f>_xll.qlSwapRateHelperSpread($E78,Trigger)</f>
        <v>#NUM!</v>
      </c>
      <c r="I78" s="26" t="b">
        <f>IF(ISERROR(G78),FALSE,IF(M78&lt;=#REF!,TRUE,IF(M78&gt;#REF!,TRUE,IF(M77&lt;#REF!,TRUE,FALSE))))</f>
        <v>0</v>
      </c>
      <c r="J78" s="26">
        <v>40</v>
      </c>
      <c r="K78" s="26">
        <v>1</v>
      </c>
      <c r="L78" s="32" t="e">
        <f>_xll.qlRateHelperEarliestDate($E78,Trigger)</f>
        <v>#NUM!</v>
      </c>
      <c r="M78" s="31" t="e">
        <f>_xll.qlRateHelperLatestDate($E78,Trigger)</f>
        <v>#NUM!</v>
      </c>
    </row>
    <row r="79" spans="2:13" x14ac:dyDescent="0.2">
      <c r="B79" s="36" t="str">
        <f t="shared" si="4"/>
        <v/>
      </c>
      <c r="C79" s="35" t="str">
        <f t="shared" si="5"/>
        <v>JPYONBASIS</v>
      </c>
      <c r="D79" s="143" t="s">
        <v>26</v>
      </c>
      <c r="E79" s="34" t="str">
        <f t="shared" si="7"/>
        <v>JPY_YCONRH_JPYONBASIS19Y</v>
      </c>
      <c r="F79" s="34"/>
      <c r="G79" s="33" t="e">
        <f>_xll.qlRateHelperQuoteValue($E79,Trigger)</f>
        <v>#NUM!</v>
      </c>
      <c r="H79" s="33" t="e">
        <f>_xll.qlSwapRateHelperSpread($E79,Trigger)</f>
        <v>#NUM!</v>
      </c>
      <c r="I79" s="26" t="b">
        <f>IF(ISERROR(G79),FALSE,IF(M79&lt;=#REF!,TRUE,IF(M79&gt;#REF!,TRUE,IF(M78&lt;#REF!,TRUE,FALSE))))</f>
        <v>0</v>
      </c>
      <c r="J79" s="26">
        <v>40</v>
      </c>
      <c r="K79" s="26">
        <v>1</v>
      </c>
      <c r="L79" s="32" t="e">
        <f>_xll.qlRateHelperEarliestDate($E79,Trigger)</f>
        <v>#NUM!</v>
      </c>
      <c r="M79" s="31" t="e">
        <f>_xll.qlRateHelperLatestDate($E79,Trigger)</f>
        <v>#NUM!</v>
      </c>
    </row>
    <row r="80" spans="2:13" x14ac:dyDescent="0.2">
      <c r="B80" s="36" t="str">
        <f t="shared" si="4"/>
        <v/>
      </c>
      <c r="C80" s="35" t="str">
        <f t="shared" si="5"/>
        <v>JPYONBASIS</v>
      </c>
      <c r="D80" s="143" t="s">
        <v>25</v>
      </c>
      <c r="E80" s="34" t="str">
        <f t="shared" si="7"/>
        <v>JPY_YCONRH_JPYONBASIS20Y</v>
      </c>
      <c r="F80" s="34"/>
      <c r="G80" s="33" t="e">
        <f>_xll.qlRateHelperQuoteValue($E80,Trigger)</f>
        <v>#NUM!</v>
      </c>
      <c r="H80" s="33" t="e">
        <f>_xll.qlSwapRateHelperSpread($E80,Trigger)</f>
        <v>#NUM!</v>
      </c>
      <c r="I80" s="26" t="b">
        <f>IF(ISERROR(G80),FALSE,IF(M80&lt;=#REF!,TRUE,IF(M80&gt;#REF!,TRUE,IF(M79&lt;#REF!,TRUE,FALSE))))</f>
        <v>0</v>
      </c>
      <c r="J80" s="26">
        <v>40</v>
      </c>
      <c r="K80" s="26">
        <v>1</v>
      </c>
      <c r="L80" s="32" t="e">
        <f>_xll.qlRateHelperEarliestDate($E80,Trigger)</f>
        <v>#NUM!</v>
      </c>
      <c r="M80" s="31" t="e">
        <f>_xll.qlRateHelperLatestDate($E80,Trigger)</f>
        <v>#NUM!</v>
      </c>
    </row>
    <row r="81" spans="2:13" x14ac:dyDescent="0.2">
      <c r="B81" s="36" t="str">
        <f t="shared" si="4"/>
        <v/>
      </c>
      <c r="C81" s="35" t="str">
        <f t="shared" si="5"/>
        <v>JPYONBASIS</v>
      </c>
      <c r="D81" s="143" t="s">
        <v>24</v>
      </c>
      <c r="E81" s="34" t="str">
        <f t="shared" si="7"/>
        <v>JPY_YCONRH_JPYONBASIS21Y</v>
      </c>
      <c r="F81" s="34"/>
      <c r="G81" s="33" t="e">
        <f>_xll.qlRateHelperQuoteValue($E81,Trigger)</f>
        <v>#NUM!</v>
      </c>
      <c r="H81" s="33" t="e">
        <f>_xll.qlSwapRateHelperSpread($E81,Trigger)</f>
        <v>#NUM!</v>
      </c>
      <c r="I81" s="26" t="b">
        <f>IF(ISERROR(G81),FALSE,IF(M81&lt;=#REF!,TRUE,IF(M81&gt;#REF!,TRUE,IF(M80&lt;#REF!,TRUE,FALSE))))</f>
        <v>0</v>
      </c>
      <c r="J81" s="26">
        <v>40</v>
      </c>
      <c r="K81" s="26">
        <v>1</v>
      </c>
      <c r="L81" s="32" t="e">
        <f>_xll.qlRateHelperEarliestDate($E81,Trigger)</f>
        <v>#NUM!</v>
      </c>
      <c r="M81" s="31" t="e">
        <f>_xll.qlRateHelperLatestDate($E81,Trigger)</f>
        <v>#NUM!</v>
      </c>
    </row>
    <row r="82" spans="2:13" x14ac:dyDescent="0.2">
      <c r="B82" s="36" t="str">
        <f t="shared" si="4"/>
        <v/>
      </c>
      <c r="C82" s="35" t="str">
        <f t="shared" si="5"/>
        <v>JPYONBASIS</v>
      </c>
      <c r="D82" s="143" t="s">
        <v>23</v>
      </c>
      <c r="E82" s="34" t="str">
        <f t="shared" si="7"/>
        <v>JPY_YCONRH_JPYONBASIS22Y</v>
      </c>
      <c r="F82" s="34"/>
      <c r="G82" s="33" t="e">
        <f>_xll.qlRateHelperQuoteValue($E82,Trigger)</f>
        <v>#NUM!</v>
      </c>
      <c r="H82" s="33" t="e">
        <f>_xll.qlSwapRateHelperSpread($E82,Trigger)</f>
        <v>#NUM!</v>
      </c>
      <c r="I82" s="26" t="b">
        <f>IF(ISERROR(G82),FALSE,IF(M82&lt;=#REF!,TRUE,IF(M82&gt;#REF!,TRUE,IF(M81&lt;#REF!,TRUE,FALSE))))</f>
        <v>0</v>
      </c>
      <c r="J82" s="26">
        <v>40</v>
      </c>
      <c r="K82" s="26">
        <v>1</v>
      </c>
      <c r="L82" s="32" t="e">
        <f>_xll.qlRateHelperEarliestDate($E82,Trigger)</f>
        <v>#NUM!</v>
      </c>
      <c r="M82" s="31" t="e">
        <f>_xll.qlRateHelperLatestDate($E82,Trigger)</f>
        <v>#NUM!</v>
      </c>
    </row>
    <row r="83" spans="2:13" x14ac:dyDescent="0.2">
      <c r="B83" s="36" t="str">
        <f t="shared" si="4"/>
        <v/>
      </c>
      <c r="C83" s="35" t="str">
        <f t="shared" si="5"/>
        <v>JPYONBASIS</v>
      </c>
      <c r="D83" s="143" t="s">
        <v>22</v>
      </c>
      <c r="E83" s="34" t="str">
        <f t="shared" si="7"/>
        <v>JPY_YCONRH_JPYONBASIS23Y</v>
      </c>
      <c r="F83" s="34"/>
      <c r="G83" s="33" t="e">
        <f>_xll.qlRateHelperQuoteValue($E83,Trigger)</f>
        <v>#NUM!</v>
      </c>
      <c r="H83" s="33" t="e">
        <f>_xll.qlSwapRateHelperSpread($E83,Trigger)</f>
        <v>#NUM!</v>
      </c>
      <c r="I83" s="26" t="b">
        <f>IF(ISERROR(G83),FALSE,IF(M83&lt;=#REF!,TRUE,IF(M83&gt;#REF!,TRUE,IF(M82&lt;#REF!,TRUE,FALSE))))</f>
        <v>0</v>
      </c>
      <c r="J83" s="26">
        <v>40</v>
      </c>
      <c r="K83" s="26">
        <v>1</v>
      </c>
      <c r="L83" s="32" t="e">
        <f>_xll.qlRateHelperEarliestDate($E83,Trigger)</f>
        <v>#NUM!</v>
      </c>
      <c r="M83" s="31" t="e">
        <f>_xll.qlRateHelperLatestDate($E83,Trigger)</f>
        <v>#NUM!</v>
      </c>
    </row>
    <row r="84" spans="2:13" x14ac:dyDescent="0.2">
      <c r="B84" s="36" t="str">
        <f t="shared" si="4"/>
        <v/>
      </c>
      <c r="C84" s="35" t="str">
        <f t="shared" si="5"/>
        <v>JPYONBASIS</v>
      </c>
      <c r="D84" s="143" t="s">
        <v>21</v>
      </c>
      <c r="E84" s="34" t="str">
        <f t="shared" si="7"/>
        <v>JPY_YCONRH_JPYONBASIS24Y</v>
      </c>
      <c r="F84" s="34"/>
      <c r="G84" s="33" t="e">
        <f>_xll.qlRateHelperQuoteValue($E84,Trigger)</f>
        <v>#NUM!</v>
      </c>
      <c r="H84" s="33" t="e">
        <f>_xll.qlSwapRateHelperSpread($E84,Trigger)</f>
        <v>#NUM!</v>
      </c>
      <c r="I84" s="26" t="b">
        <f>IF(ISERROR(G84),FALSE,IF(M84&lt;=#REF!,TRUE,IF(M84&gt;#REF!,TRUE,IF(M83&lt;#REF!,TRUE,FALSE))))</f>
        <v>0</v>
      </c>
      <c r="J84" s="26">
        <v>40</v>
      </c>
      <c r="K84" s="26">
        <v>1</v>
      </c>
      <c r="L84" s="32" t="e">
        <f>_xll.qlRateHelperEarliestDate($E84,Trigger)</f>
        <v>#NUM!</v>
      </c>
      <c r="M84" s="31" t="e">
        <f>_xll.qlRateHelperLatestDate($E84,Trigger)</f>
        <v>#NUM!</v>
      </c>
    </row>
    <row r="85" spans="2:13" x14ac:dyDescent="0.2">
      <c r="B85" s="36" t="str">
        <f t="shared" si="4"/>
        <v/>
      </c>
      <c r="C85" s="35" t="str">
        <f t="shared" si="5"/>
        <v>JPYONBASIS</v>
      </c>
      <c r="D85" s="143" t="s">
        <v>20</v>
      </c>
      <c r="E85" s="34" t="str">
        <f t="shared" si="7"/>
        <v>JPY_YCONRH_JPYONBASIS25Y</v>
      </c>
      <c r="F85" s="34"/>
      <c r="G85" s="33" t="e">
        <f>_xll.qlRateHelperQuoteValue($E85,Trigger)</f>
        <v>#NUM!</v>
      </c>
      <c r="H85" s="33" t="e">
        <f>_xll.qlSwapRateHelperSpread($E85,Trigger)</f>
        <v>#NUM!</v>
      </c>
      <c r="I85" s="26" t="b">
        <f>IF(ISERROR(G85),FALSE,IF(M85&lt;=#REF!,TRUE,IF(M85&gt;#REF!,TRUE,IF(M84&lt;#REF!,TRUE,FALSE))))</f>
        <v>0</v>
      </c>
      <c r="J85" s="26">
        <v>40</v>
      </c>
      <c r="K85" s="26">
        <v>1</v>
      </c>
      <c r="L85" s="32" t="e">
        <f>_xll.qlRateHelperEarliestDate($E85,Trigger)</f>
        <v>#NUM!</v>
      </c>
      <c r="M85" s="31" t="e">
        <f>_xll.qlRateHelperLatestDate($E85,Trigger)</f>
        <v>#NUM!</v>
      </c>
    </row>
    <row r="86" spans="2:13" x14ac:dyDescent="0.2">
      <c r="B86" s="36" t="str">
        <f t="shared" ref="B86:B94" si="8">SwapFixedFreq</f>
        <v/>
      </c>
      <c r="C86" s="35" t="str">
        <f t="shared" si="5"/>
        <v>JPYONBASIS</v>
      </c>
      <c r="D86" s="143" t="s">
        <v>19</v>
      </c>
      <c r="E86" s="34" t="str">
        <f t="shared" si="7"/>
        <v>JPY_YCONRH_JPYONBASIS26Y</v>
      </c>
      <c r="F86" s="34"/>
      <c r="G86" s="33" t="e">
        <f>_xll.qlRateHelperQuoteValue($E86,Trigger)</f>
        <v>#NUM!</v>
      </c>
      <c r="H86" s="33" t="e">
        <f>_xll.qlSwapRateHelperSpread($E86,Trigger)</f>
        <v>#NUM!</v>
      </c>
      <c r="I86" s="26" t="b">
        <f>IF(ISERROR(G86),FALSE,IF(M86&lt;=#REF!,TRUE,IF(M86&gt;#REF!,TRUE,IF(M85&lt;#REF!,TRUE,FALSE))))</f>
        <v>0</v>
      </c>
      <c r="J86" s="26">
        <v>40</v>
      </c>
      <c r="K86" s="26">
        <v>1</v>
      </c>
      <c r="L86" s="32" t="e">
        <f>_xll.qlRateHelperEarliestDate($E86,Trigger)</f>
        <v>#NUM!</v>
      </c>
      <c r="M86" s="31" t="e">
        <f>_xll.qlRateHelperLatestDate($E86,Trigger)</f>
        <v>#NUM!</v>
      </c>
    </row>
    <row r="87" spans="2:13" x14ac:dyDescent="0.2">
      <c r="B87" s="36" t="str">
        <f t="shared" si="8"/>
        <v/>
      </c>
      <c r="C87" s="35" t="str">
        <f t="shared" si="5"/>
        <v>JPYONBASIS</v>
      </c>
      <c r="D87" s="143" t="s">
        <v>18</v>
      </c>
      <c r="E87" s="34" t="str">
        <f t="shared" si="7"/>
        <v>JPY_YCONRH_JPYONBASIS27Y</v>
      </c>
      <c r="F87" s="34"/>
      <c r="G87" s="33" t="e">
        <f>_xll.qlRateHelperQuoteValue($E87,Trigger)</f>
        <v>#NUM!</v>
      </c>
      <c r="H87" s="33" t="e">
        <f>_xll.qlSwapRateHelperSpread($E87,Trigger)</f>
        <v>#NUM!</v>
      </c>
      <c r="I87" s="26" t="b">
        <f>IF(ISERROR(G87),FALSE,IF(M87&lt;=#REF!,TRUE,IF(M87&gt;#REF!,TRUE,IF(M86&lt;#REF!,TRUE,FALSE))))</f>
        <v>0</v>
      </c>
      <c r="J87" s="26">
        <v>40</v>
      </c>
      <c r="K87" s="26">
        <v>1</v>
      </c>
      <c r="L87" s="32" t="e">
        <f>_xll.qlRateHelperEarliestDate($E87,Trigger)</f>
        <v>#NUM!</v>
      </c>
      <c r="M87" s="31" t="e">
        <f>_xll.qlRateHelperLatestDate($E87,Trigger)</f>
        <v>#NUM!</v>
      </c>
    </row>
    <row r="88" spans="2:13" x14ac:dyDescent="0.2">
      <c r="B88" s="36" t="str">
        <f t="shared" si="8"/>
        <v/>
      </c>
      <c r="C88" s="35" t="str">
        <f t="shared" si="5"/>
        <v>JPYONBASIS</v>
      </c>
      <c r="D88" s="143" t="s">
        <v>17</v>
      </c>
      <c r="E88" s="34" t="str">
        <f t="shared" si="7"/>
        <v>JPY_YCONRH_JPYONBASIS28Y</v>
      </c>
      <c r="F88" s="34"/>
      <c r="G88" s="33" t="e">
        <f>_xll.qlRateHelperQuoteValue($E88,Trigger)</f>
        <v>#NUM!</v>
      </c>
      <c r="H88" s="33" t="e">
        <f>_xll.qlSwapRateHelperSpread($E88,Trigger)</f>
        <v>#NUM!</v>
      </c>
      <c r="I88" s="26" t="b">
        <f>IF(ISERROR(G88),FALSE,IF(M88&lt;=#REF!,TRUE,IF(M88&gt;#REF!,TRUE,IF(M87&lt;#REF!,TRUE,FALSE))))</f>
        <v>0</v>
      </c>
      <c r="J88" s="26">
        <v>40</v>
      </c>
      <c r="K88" s="26">
        <v>1</v>
      </c>
      <c r="L88" s="32" t="e">
        <f>_xll.qlRateHelperEarliestDate($E88,Trigger)</f>
        <v>#NUM!</v>
      </c>
      <c r="M88" s="31" t="e">
        <f>_xll.qlRateHelperLatestDate($E88,Trigger)</f>
        <v>#NUM!</v>
      </c>
    </row>
    <row r="89" spans="2:13" x14ac:dyDescent="0.2">
      <c r="B89" s="36" t="str">
        <f t="shared" si="8"/>
        <v/>
      </c>
      <c r="C89" s="35" t="str">
        <f t="shared" si="5"/>
        <v>JPYONBASIS</v>
      </c>
      <c r="D89" s="143" t="s">
        <v>16</v>
      </c>
      <c r="E89" s="34" t="str">
        <f t="shared" si="7"/>
        <v>JPY_YCONRH_JPYONBASIS29Y</v>
      </c>
      <c r="F89" s="34"/>
      <c r="G89" s="33" t="e">
        <f>_xll.qlRateHelperQuoteValue($E89,Trigger)</f>
        <v>#NUM!</v>
      </c>
      <c r="H89" s="33" t="e">
        <f>_xll.qlSwapRateHelperSpread($E89,Trigger)</f>
        <v>#NUM!</v>
      </c>
      <c r="I89" s="26" t="b">
        <f>IF(ISERROR(G89),FALSE,IF(M89&lt;=#REF!,TRUE,IF(M89&gt;#REF!,TRUE,IF(M88&lt;#REF!,TRUE,FALSE))))</f>
        <v>0</v>
      </c>
      <c r="J89" s="26">
        <v>40</v>
      </c>
      <c r="K89" s="26">
        <v>1</v>
      </c>
      <c r="L89" s="32" t="e">
        <f>_xll.qlRateHelperEarliestDate($E89,Trigger)</f>
        <v>#NUM!</v>
      </c>
      <c r="M89" s="31" t="e">
        <f>_xll.qlRateHelperLatestDate($E89,Trigger)</f>
        <v>#NUM!</v>
      </c>
    </row>
    <row r="90" spans="2:13" x14ac:dyDescent="0.2">
      <c r="B90" s="36" t="str">
        <f t="shared" si="8"/>
        <v/>
      </c>
      <c r="C90" s="35" t="str">
        <f t="shared" si="5"/>
        <v>JPYONBASIS</v>
      </c>
      <c r="D90" s="143" t="s">
        <v>15</v>
      </c>
      <c r="E90" s="34" t="str">
        <f t="shared" si="7"/>
        <v>JPY_YCONRH_JPYONBASIS30Y</v>
      </c>
      <c r="F90" s="34"/>
      <c r="G90" s="33" t="e">
        <f>_xll.qlRateHelperQuoteValue($E90,Trigger)</f>
        <v>#NUM!</v>
      </c>
      <c r="H90" s="33" t="e">
        <f>_xll.qlSwapRateHelperSpread($E90,Trigger)</f>
        <v>#NUM!</v>
      </c>
      <c r="I90" s="26" t="b">
        <f>IF(ISERROR(G90),FALSE,IF(M90&lt;=#REF!,TRUE,IF(M90&gt;#REF!,TRUE,IF(M89&lt;#REF!,TRUE,FALSE))))</f>
        <v>0</v>
      </c>
      <c r="J90" s="26">
        <v>40</v>
      </c>
      <c r="K90" s="26">
        <v>1</v>
      </c>
      <c r="L90" s="32" t="e">
        <f>_xll.qlRateHelperEarliestDate($E90,Trigger)</f>
        <v>#NUM!</v>
      </c>
      <c r="M90" s="31" t="e">
        <f>_xll.qlRateHelperLatestDate($E90,Trigger)</f>
        <v>#NUM!</v>
      </c>
    </row>
    <row r="91" spans="2:13" x14ac:dyDescent="0.2">
      <c r="B91" s="36" t="str">
        <f t="shared" si="8"/>
        <v/>
      </c>
      <c r="C91" s="35" t="str">
        <f t="shared" si="5"/>
        <v>JPYONBASIS</v>
      </c>
      <c r="D91" s="143" t="s">
        <v>14</v>
      </c>
      <c r="E91" s="34" t="str">
        <f t="shared" si="7"/>
        <v>JPY_YCONRH_JPYONBASIS35Y</v>
      </c>
      <c r="F91" s="34"/>
      <c r="G91" s="33" t="e">
        <f>_xll.qlRateHelperQuoteValue($E91,Trigger)</f>
        <v>#NUM!</v>
      </c>
      <c r="H91" s="33" t="e">
        <f>_xll.qlSwapRateHelperSpread($E91,Trigger)</f>
        <v>#NUM!</v>
      </c>
      <c r="I91" s="26" t="b">
        <f>IF(ISERROR(G91),FALSE,IF(M91&lt;=#REF!,TRUE,IF(M91&gt;#REF!,TRUE,IF(M90&lt;#REF!,TRUE,FALSE))))</f>
        <v>0</v>
      </c>
      <c r="J91" s="26">
        <v>40</v>
      </c>
      <c r="K91" s="26">
        <v>1</v>
      </c>
      <c r="L91" s="32" t="e">
        <f>_xll.qlRateHelperEarliestDate($E91,Trigger)</f>
        <v>#NUM!</v>
      </c>
      <c r="M91" s="31" t="e">
        <f>_xll.qlRateHelperLatestDate($E91,Trigger)</f>
        <v>#NUM!</v>
      </c>
    </row>
    <row r="92" spans="2:13" x14ac:dyDescent="0.2">
      <c r="B92" s="36" t="str">
        <f t="shared" si="8"/>
        <v/>
      </c>
      <c r="C92" s="35" t="str">
        <f t="shared" si="5"/>
        <v>JPYONBASIS</v>
      </c>
      <c r="D92" s="143" t="s">
        <v>13</v>
      </c>
      <c r="E92" s="34" t="str">
        <f t="shared" si="7"/>
        <v>JPY_YCONRH_JPYONBASIS40Y</v>
      </c>
      <c r="F92" s="34"/>
      <c r="G92" s="33" t="e">
        <f>_xll.qlRateHelperQuoteValue($E92,Trigger)</f>
        <v>#NUM!</v>
      </c>
      <c r="H92" s="33" t="e">
        <f>_xll.qlSwapRateHelperSpread($E92,Trigger)</f>
        <v>#NUM!</v>
      </c>
      <c r="I92" s="26" t="b">
        <f>IF(ISERROR(G92),FALSE,IF(M92&lt;=#REF!,TRUE,IF(M92&gt;#REF!,TRUE,IF(M91&lt;#REF!,TRUE,FALSE))))</f>
        <v>0</v>
      </c>
      <c r="J92" s="26">
        <v>40</v>
      </c>
      <c r="K92" s="26">
        <v>1</v>
      </c>
      <c r="L92" s="32" t="e">
        <f>_xll.qlRateHelperEarliestDate($E92,Trigger)</f>
        <v>#NUM!</v>
      </c>
      <c r="M92" s="31" t="e">
        <f>_xll.qlRateHelperLatestDate($E92,Trigger)</f>
        <v>#NUM!</v>
      </c>
    </row>
    <row r="93" spans="2:13" x14ac:dyDescent="0.2">
      <c r="B93" s="36" t="str">
        <f t="shared" si="8"/>
        <v/>
      </c>
      <c r="C93" s="35" t="str">
        <f t="shared" si="5"/>
        <v>JPYONBASIS</v>
      </c>
      <c r="D93" s="143" t="s">
        <v>12</v>
      </c>
      <c r="E93" s="34" t="str">
        <f t="shared" si="7"/>
        <v>JPY_YCONRH_JPYONBASIS50Y</v>
      </c>
      <c r="F93" s="34"/>
      <c r="G93" s="33" t="e">
        <f>_xll.qlRateHelperQuoteValue($E93,Trigger)</f>
        <v>#NUM!</v>
      </c>
      <c r="H93" s="33" t="e">
        <f>_xll.qlSwapRateHelperSpread($E93,Trigger)</f>
        <v>#NUM!</v>
      </c>
      <c r="I93" s="26" t="b">
        <f>IF(ISERROR(G93),FALSE,IF(M93&lt;=#REF!,TRUE,IF(M93&gt;#REF!,TRUE,IF(M92&lt;#REF!,TRUE,FALSE))))</f>
        <v>0</v>
      </c>
      <c r="J93" s="26">
        <v>40</v>
      </c>
      <c r="K93" s="26">
        <v>1</v>
      </c>
      <c r="L93" s="32" t="e">
        <f>_xll.qlRateHelperEarliestDate($E93,Trigger)</f>
        <v>#NUM!</v>
      </c>
      <c r="M93" s="31" t="e">
        <f>_xll.qlRateHelperLatestDate($E93,Trigger)</f>
        <v>#NUM!</v>
      </c>
    </row>
    <row r="94" spans="2:13" x14ac:dyDescent="0.2">
      <c r="B94" s="30" t="str">
        <f t="shared" si="8"/>
        <v/>
      </c>
      <c r="C94" s="29" t="str">
        <f t="shared" si="5"/>
        <v>JPYONBASIS</v>
      </c>
      <c r="D94" s="144" t="s">
        <v>11</v>
      </c>
      <c r="E94" s="28" t="str">
        <f t="shared" si="7"/>
        <v>JPY_YCONRH_JPYONBASIS60Y</v>
      </c>
      <c r="F94" s="28"/>
      <c r="G94" s="27" t="e">
        <f>_xll.qlRateHelperQuoteValue($E94,Trigger)</f>
        <v>#NUM!</v>
      </c>
      <c r="H94" s="27" t="e">
        <f>_xll.qlSwapRateHelperSpread($E94,Trigger)</f>
        <v>#NUM!</v>
      </c>
      <c r="I94" s="25" t="b">
        <f>IF(ISERROR(G94),FALSE,IF(M94&lt;=#REF!,TRUE,IF(M94&gt;#REF!,TRUE,IF(M93&lt;#REF!,TRUE,FALSE))))</f>
        <v>0</v>
      </c>
      <c r="J94" s="25">
        <v>40</v>
      </c>
      <c r="K94" s="25">
        <v>1</v>
      </c>
      <c r="L94" s="24" t="e">
        <f>_xll.qlRateHelperEarliestDate($E94,Trigger)</f>
        <v>#NUM!</v>
      </c>
      <c r="M94" s="23" t="e">
        <f>_xll.qlRateHelperLatestDate($E94,Trigger)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J126"/>
  <sheetViews>
    <sheetView workbookViewId="0">
      <selection activeCell="G1" sqref="G1"/>
    </sheetView>
  </sheetViews>
  <sheetFormatPr defaultRowHeight="11.25" x14ac:dyDescent="0.2"/>
  <cols>
    <col min="1" max="1" width="36.85546875" style="1" bestFit="1" customWidth="1"/>
    <col min="2" max="2" width="9" style="1" bestFit="1" customWidth="1"/>
    <col min="3" max="3" width="2.7109375" style="1" customWidth="1"/>
    <col min="4" max="4" width="22.42578125" style="2" hidden="1" customWidth="1"/>
    <col min="5" max="5" width="16.140625" style="2" bestFit="1" customWidth="1"/>
    <col min="6" max="6" width="8" style="2" bestFit="1" customWidth="1"/>
    <col min="7" max="7" width="3" style="2" bestFit="1" customWidth="1"/>
    <col min="8" max="9" width="17.28515625" style="2" bestFit="1" customWidth="1"/>
    <col min="10" max="10" width="9" style="1" bestFit="1" customWidth="1"/>
    <col min="11" max="11" width="8" style="1" bestFit="1" customWidth="1"/>
    <col min="12" max="16384" width="9.140625" style="1"/>
  </cols>
  <sheetData>
    <row r="1" spans="1:10" ht="12" thickBot="1" x14ac:dyDescent="0.25">
      <c r="A1" s="165" t="s">
        <v>10</v>
      </c>
      <c r="B1" s="166"/>
      <c r="D1" s="153" t="s">
        <v>9</v>
      </c>
      <c r="E1" s="22" t="s">
        <v>145</v>
      </c>
      <c r="F1" s="21" t="s">
        <v>8</v>
      </c>
      <c r="G1" s="21"/>
      <c r="H1" s="21" t="s">
        <v>7</v>
      </c>
      <c r="I1" s="20" t="s">
        <v>6</v>
      </c>
      <c r="J1" s="3">
        <f t="array" ref="J1:J126">_xll.qlPiecewiseYieldCurveData(YieldCurve)</f>
        <v>1</v>
      </c>
    </row>
    <row r="2" spans="1:10" x14ac:dyDescent="0.2">
      <c r="A2" s="19" t="s">
        <v>5</v>
      </c>
      <c r="B2" s="18">
        <v>8</v>
      </c>
      <c r="C2" s="83"/>
      <c r="D2" s="11" t="str">
        <f t="array" ref="D2:D126">_xll.qlRateHelperSelection(_xll.ohFilter(RateHelpers,RateHelpersIncluded),_xll.ohFilter(RateHelpersPriority,RateHelpersIncluded),nIMMFutures,nSerialFutures,FrontFuturesRollingDays,DepoInclusionCriteria,_xll.ohFilter(MinDistance,RateHelpersIncluded),Trigger)</f>
        <v>obj_002f1</v>
      </c>
      <c r="E2" s="11" t="str">
        <f>_xll.qlRateHelperQuoteName(D2)</f>
        <v>JPYOIS1M_Quote</v>
      </c>
      <c r="F2" s="10">
        <f>_xll.qlRateHelperRate($D2)</f>
        <v>6.4999999999999997E-4</v>
      </c>
      <c r="G2" s="10" t="str">
        <f>IF(ISERROR(_xll.qlSwapRateHelperSpread($D2)),IF(ISERROR(_xll.qlFuturesRateHelperConvexityAdjustment($D2)),"--",_xll.qlFuturesRateHelperConvexityAdjustment($D2)),_xll.qlSwapRateHelperSpread($D2))</f>
        <v>--</v>
      </c>
      <c r="H2" s="9">
        <f>_xll.qlRateHelperEarliestDate($D2)</f>
        <v>41800</v>
      </c>
      <c r="I2" s="8">
        <f>_xll.qlRateHelperLatestDate($D2)</f>
        <v>41830</v>
      </c>
      <c r="J2" s="3">
        <v>0.99993945235456183</v>
      </c>
    </row>
    <row r="3" spans="1:10" x14ac:dyDescent="0.2">
      <c r="A3" s="15" t="s">
        <v>4</v>
      </c>
      <c r="B3" s="17">
        <v>1</v>
      </c>
      <c r="C3" s="83"/>
      <c r="D3" s="11" t="str">
        <v>obj_002e9</v>
      </c>
      <c r="E3" s="11" t="str">
        <f>_xll.qlRateHelperQuoteName(D3)</f>
        <v>JPYOIS2M_Quote</v>
      </c>
      <c r="F3" s="10">
        <f>_xll.qlRateHelperRate($D3)</f>
        <v>6.4999999999999997E-4</v>
      </c>
      <c r="G3" s="10" t="str">
        <f>IF(ISERROR(_xll.qlSwapRateHelperSpread($D3)),IF(ISERROR(_xll.qlFuturesRateHelperConvexityAdjustment($D3)),"--",_xll.qlFuturesRateHelperConvexityAdjustment($D3)),_xll.qlSwapRateHelperSpread($D3))</f>
        <v>--</v>
      </c>
      <c r="H3" s="9">
        <f>_xll.qlRateHelperEarliestDate($D3)</f>
        <v>41800</v>
      </c>
      <c r="I3" s="8">
        <f>_xll.qlRateHelperLatestDate($D3)</f>
        <v>41862</v>
      </c>
      <c r="J3" s="3">
        <v>0.99988247579346223</v>
      </c>
    </row>
    <row r="4" spans="1:10" x14ac:dyDescent="0.2">
      <c r="A4" s="15" t="s">
        <v>3</v>
      </c>
      <c r="B4" s="17">
        <v>2</v>
      </c>
      <c r="C4" s="83"/>
      <c r="D4" s="11" t="str">
        <v>obj_002e1</v>
      </c>
      <c r="E4" s="11" t="str">
        <f>_xll.qlRateHelperQuoteName(D4)</f>
        <v>JPYOIS3M_Quote</v>
      </c>
      <c r="F4" s="10">
        <f>_xll.qlRateHelperRate($D4)</f>
        <v>6.4999999999999997E-4</v>
      </c>
      <c r="G4" s="10" t="str">
        <f>IF(ISERROR(_xll.qlSwapRateHelperSpread($D4)),IF(ISERROR(_xll.qlFuturesRateHelperConvexityAdjustment($D4)),"--",_xll.qlFuturesRateHelperConvexityAdjustment($D4)),_xll.qlSwapRateHelperSpread($D4))</f>
        <v>--</v>
      </c>
      <c r="H4" s="9">
        <f>_xll.qlRateHelperEarliestDate($D4)</f>
        <v>41800</v>
      </c>
      <c r="I4" s="8">
        <f>_xll.qlRateHelperLatestDate($D4)</f>
        <v>41892</v>
      </c>
      <c r="J4" s="3">
        <v>0.99982906616570089</v>
      </c>
    </row>
    <row r="5" spans="1:10" x14ac:dyDescent="0.2">
      <c r="A5" s="15" t="s">
        <v>2</v>
      </c>
      <c r="B5" s="16" t="s">
        <v>1</v>
      </c>
      <c r="C5" s="83"/>
      <c r="D5" s="11" t="str">
        <v>obj_002ea</v>
      </c>
      <c r="E5" s="11" t="str">
        <f>_xll.qlRateHelperQuoteName(D5)</f>
        <v>JPYOIS4M_Quote</v>
      </c>
      <c r="F5" s="10">
        <f>_xll.qlRateHelperRate($D5)</f>
        <v>6.4999999999999997E-4</v>
      </c>
      <c r="G5" s="10" t="str">
        <f>IF(ISERROR(_xll.qlSwapRateHelperSpread($D5)),IF(ISERROR(_xll.qlFuturesRateHelperConvexityAdjustment($D5)),"--",_xll.qlFuturesRateHelperConvexityAdjustment($D5)),_xll.qlSwapRateHelperSpread($D5))</f>
        <v>--</v>
      </c>
      <c r="H5" s="9">
        <f>_xll.qlRateHelperEarliestDate($D5)</f>
        <v>41800</v>
      </c>
      <c r="I5" s="8">
        <f>_xll.qlRateHelperLatestDate($D5)</f>
        <v>41922</v>
      </c>
      <c r="J5" s="3">
        <v>0.99977566224267522</v>
      </c>
    </row>
    <row r="6" spans="1:10" x14ac:dyDescent="0.2">
      <c r="A6" s="15" t="s">
        <v>0</v>
      </c>
      <c r="B6" s="14" t="str">
        <f>_xll.ohRangeRetrieveError(Selected!D2)</f>
        <v/>
      </c>
      <c r="C6" s="83"/>
      <c r="D6" s="11" t="str">
        <v>obj_002e4</v>
      </c>
      <c r="E6" s="11" t="str">
        <f>_xll.qlRateHelperQuoteName(D6)</f>
        <v>JPYOIS5M_Quote</v>
      </c>
      <c r="F6" s="10">
        <f>_xll.qlRateHelperRate($D6)</f>
        <v>6.4999999999999997E-4</v>
      </c>
      <c r="G6" s="10" t="str">
        <f>IF(ISERROR(_xll.qlSwapRateHelperSpread($D6)),IF(ISERROR(_xll.qlFuturesRateHelperConvexityAdjustment($D6)),"--",_xll.qlFuturesRateHelperConvexityAdjustment($D6)),_xll.qlSwapRateHelperSpread($D6))</f>
        <v>--</v>
      </c>
      <c r="H6" s="9">
        <f>_xll.qlRateHelperEarliestDate($D6)</f>
        <v>41800</v>
      </c>
      <c r="I6" s="8">
        <f>_xll.qlRateHelperLatestDate($D6)</f>
        <v>41953</v>
      </c>
      <c r="J6" s="3">
        <v>0.99972048418206338</v>
      </c>
    </row>
    <row r="7" spans="1:10" ht="12" thickBot="1" x14ac:dyDescent="0.25">
      <c r="A7" s="13" t="str">
        <f>_xll.ohGroup(RateHelperPrefix&amp;"_RateHelpersSelected",_xll.ohPack(Selected!D2:D126),TRUE,,ObjectOverwrite)</f>
        <v>JPY_YCONRH_RateHelpersSelected#0000</v>
      </c>
      <c r="B7" s="12" t="str">
        <f>_xll.ohRangeRetrieveError(RateHelpersSelected)</f>
        <v/>
      </c>
      <c r="C7" s="83"/>
      <c r="D7" s="11" t="str">
        <v>obj_002e6</v>
      </c>
      <c r="E7" s="11" t="str">
        <f>_xll.qlRateHelperQuoteName(D7)</f>
        <v>JPYOIS6M_Quote</v>
      </c>
      <c r="F7" s="10">
        <f>_xll.qlRateHelperRate($D7)</f>
        <v>6.2500000000000001E-4</v>
      </c>
      <c r="G7" s="10" t="str">
        <f>IF(ISERROR(_xll.qlSwapRateHelperSpread($D7)),IF(ISERROR(_xll.qlFuturesRateHelperConvexityAdjustment($D7)),"--",_xll.qlFuturesRateHelperConvexityAdjustment($D7)),_xll.qlSwapRateHelperSpread($D7))</f>
        <v>--</v>
      </c>
      <c r="H7" s="9">
        <f>_xll.qlRateHelperEarliestDate($D7)</f>
        <v>41800</v>
      </c>
      <c r="I7" s="8">
        <f>_xll.qlRateHelperLatestDate($D7)</f>
        <v>41983</v>
      </c>
      <c r="J7" s="3">
        <v>0.99967961800628191</v>
      </c>
    </row>
    <row r="8" spans="1:10" x14ac:dyDescent="0.2">
      <c r="C8" s="83"/>
      <c r="D8" s="11" t="str">
        <v>obj_002df</v>
      </c>
      <c r="E8" s="11" t="str">
        <f>_xll.qlRateHelperQuoteName(D8)</f>
        <v>JPYOIS9M_Quote</v>
      </c>
      <c r="F8" s="10">
        <f>_xll.qlRateHelperRate($D8)</f>
        <v>6.2500000000000001E-4</v>
      </c>
      <c r="G8" s="10" t="str">
        <f>IF(ISERROR(_xll.qlSwapRateHelperSpread($D8)),IF(ISERROR(_xll.qlFuturesRateHelperConvexityAdjustment($D8)),"--",_xll.qlFuturesRateHelperConvexityAdjustment($D8)),_xll.qlSwapRateHelperSpread($D8))</f>
        <v>--</v>
      </c>
      <c r="H8" s="9">
        <f>_xll.qlRateHelperEarliestDate($D8)</f>
        <v>41800</v>
      </c>
      <c r="I8" s="8">
        <f>_xll.qlRateHelperLatestDate($D8)</f>
        <v>42073</v>
      </c>
      <c r="J8" s="3">
        <v>0.99952562977540316</v>
      </c>
    </row>
    <row r="9" spans="1:10" x14ac:dyDescent="0.2">
      <c r="C9" s="83"/>
      <c r="D9" s="11" t="str">
        <v>obj_002f0</v>
      </c>
      <c r="E9" s="11" t="str">
        <f>_xll.qlRateHelperQuoteName(D9)</f>
        <v>JPYOIS1Y_Quote</v>
      </c>
      <c r="F9" s="10">
        <f>_xll.qlRateHelperRate($D9)</f>
        <v>6.2500000000000001E-4</v>
      </c>
      <c r="G9" s="10" t="str">
        <f>IF(ISERROR(_xll.qlSwapRateHelperSpread($D9)),IF(ISERROR(_xll.qlFuturesRateHelperConvexityAdjustment($D9)),"--",_xll.qlFuturesRateHelperConvexityAdjustment($D9)),_xll.qlSwapRateHelperSpread($D9))</f>
        <v>--</v>
      </c>
      <c r="H9" s="9">
        <f>_xll.qlRateHelperEarliestDate($D9)</f>
        <v>41800</v>
      </c>
      <c r="I9" s="8">
        <f>_xll.qlRateHelperLatestDate($D9)</f>
        <v>42165</v>
      </c>
      <c r="J9" s="3">
        <v>0.99936826860911265</v>
      </c>
    </row>
    <row r="10" spans="1:10" x14ac:dyDescent="0.2">
      <c r="C10" s="83"/>
      <c r="D10" s="11" t="str">
        <v>obj_002e0</v>
      </c>
      <c r="E10" s="11" t="str">
        <f>_xll.qlRateHelperQuoteName(D10)</f>
        <v>JPYOIS18M_Quote</v>
      </c>
      <c r="F10" s="10">
        <f>_xll.qlRateHelperRate($D10)</f>
        <v>6.2500000000000001E-4</v>
      </c>
      <c r="G10" s="10" t="str">
        <f>IF(ISERROR(_xll.qlSwapRateHelperSpread($D10)),IF(ISERROR(_xll.qlFuturesRateHelperConvexityAdjustment($D10)),"--",_xll.qlFuturesRateHelperConvexityAdjustment($D10)),_xll.qlSwapRateHelperSpread($D10))</f>
        <v>--</v>
      </c>
      <c r="H10" s="9">
        <f>_xll.qlRateHelperEarliestDate($D10)</f>
        <v>41800</v>
      </c>
      <c r="I10" s="8">
        <f>_xll.qlRateHelperLatestDate($D10)</f>
        <v>42348</v>
      </c>
      <c r="J10" s="3">
        <v>0.99905520850096918</v>
      </c>
    </row>
    <row r="11" spans="1:10" x14ac:dyDescent="0.2">
      <c r="C11" s="83"/>
      <c r="D11" s="11" t="str">
        <v>obj_002f8</v>
      </c>
      <c r="E11" s="11" t="str">
        <f>_xll.qlRateHelperQuoteName(D11)</f>
        <v>JPYOIS2Y_Quote</v>
      </c>
      <c r="F11" s="10">
        <f>_xll.qlRateHelperRate($D11)</f>
        <v>6.4999999999999997E-4</v>
      </c>
      <c r="G11" s="10" t="str">
        <f>IF(ISERROR(_xll.qlSwapRateHelperSpread($D11)),IF(ISERROR(_xll.qlFuturesRateHelperConvexityAdjustment($D11)),"--",_xll.qlFuturesRateHelperConvexityAdjustment($D11)),_xll.qlSwapRateHelperSpread($D11))</f>
        <v>--</v>
      </c>
      <c r="H11" s="9">
        <f>_xll.qlRateHelperEarliestDate($D11)</f>
        <v>41800</v>
      </c>
      <c r="I11" s="8">
        <f>_xll.qlRateHelperLatestDate($D11)</f>
        <v>42531</v>
      </c>
      <c r="J11" s="3">
        <v>0.99869235587784022</v>
      </c>
    </row>
    <row r="12" spans="1:10" x14ac:dyDescent="0.2">
      <c r="C12" s="83"/>
      <c r="D12" s="11" t="str">
        <v>obj_002ed</v>
      </c>
      <c r="E12" s="11" t="str">
        <f>_xll.qlRateHelperQuoteName(D12)</f>
        <v>JPYOIS3Y_Quote</v>
      </c>
      <c r="F12" s="10">
        <f>_xll.qlRateHelperRate($D12)</f>
        <v>7.7499999999999997E-4</v>
      </c>
      <c r="G12" s="10" t="str">
        <f>IF(ISERROR(_xll.qlSwapRateHelperSpread($D12)),IF(ISERROR(_xll.qlFuturesRateHelperConvexityAdjustment($D12)),"--",_xll.qlFuturesRateHelperConvexityAdjustment($D12)),_xll.qlSwapRateHelperSpread($D12))</f>
        <v>--</v>
      </c>
      <c r="H12" s="9">
        <f>_xll.qlRateHelperEarliestDate($D12)</f>
        <v>41800</v>
      </c>
      <c r="I12" s="8">
        <f>_xll.qlRateHelperLatestDate($D12)</f>
        <v>42898</v>
      </c>
      <c r="J12" s="3">
        <v>0.99766482938021517</v>
      </c>
    </row>
    <row r="13" spans="1:10" x14ac:dyDescent="0.2">
      <c r="C13" s="83"/>
      <c r="D13" s="11" t="str">
        <v>obj_002f9</v>
      </c>
      <c r="E13" s="11" t="str">
        <f>_xll.qlRateHelperQuoteName(D13)</f>
        <v>JPYOIS4Y_Quote</v>
      </c>
      <c r="F13" s="10">
        <f>_xll.qlRateHelperRate($D13)</f>
        <v>1.0500000000000002E-3</v>
      </c>
      <c r="G13" s="10" t="str">
        <f>IF(ISERROR(_xll.qlSwapRateHelperSpread($D13)),IF(ISERROR(_xll.qlFuturesRateHelperConvexityAdjustment($D13)),"--",_xll.qlFuturesRateHelperConvexityAdjustment($D13)),_xll.qlSwapRateHelperSpread($D13))</f>
        <v>--</v>
      </c>
      <c r="H13" s="9">
        <f>_xll.qlRateHelperEarliestDate($D13)</f>
        <v>41800</v>
      </c>
      <c r="I13" s="8">
        <f>_xll.qlRateHelperLatestDate($D13)</f>
        <v>43262</v>
      </c>
      <c r="J13" s="3">
        <v>0.99579602789980626</v>
      </c>
    </row>
    <row r="14" spans="1:10" x14ac:dyDescent="0.2">
      <c r="C14" s="83"/>
      <c r="D14" s="11" t="str">
        <v>obj_002e7</v>
      </c>
      <c r="E14" s="11" t="str">
        <f>_xll.qlRateHelperQuoteName(D14)</f>
        <v>JPYOIS5Y_Quote</v>
      </c>
      <c r="F14" s="10">
        <f>_xll.qlRateHelperRate($D14)</f>
        <v>1.4499999999999999E-3</v>
      </c>
      <c r="G14" s="10" t="str">
        <f>IF(ISERROR(_xll.qlSwapRateHelperSpread($D14)),IF(ISERROR(_xll.qlFuturesRateHelperConvexityAdjustment($D14)),"--",_xll.qlFuturesRateHelperConvexityAdjustment($D14)),_xll.qlSwapRateHelperSpread($D14))</f>
        <v>--</v>
      </c>
      <c r="H14" s="9">
        <f>_xll.qlRateHelperEarliestDate($D14)</f>
        <v>41800</v>
      </c>
      <c r="I14" s="8">
        <f>_xll.qlRateHelperLatestDate($D14)</f>
        <v>43626</v>
      </c>
      <c r="J14" s="3">
        <v>0.99276166889822515</v>
      </c>
    </row>
    <row r="15" spans="1:10" x14ac:dyDescent="0.2">
      <c r="C15" s="83"/>
      <c r="D15" s="11" t="str">
        <v>obj_002fa</v>
      </c>
      <c r="E15" s="11" t="str">
        <f>_xll.qlRateHelperQuoteName(D15)</f>
        <v>JPYOIS6Y_Quote</v>
      </c>
      <c r="F15" s="10">
        <f>_xll.qlRateHelperRate($D15)</f>
        <v>2.0500000000000002E-3</v>
      </c>
      <c r="G15" s="10" t="str">
        <f>IF(ISERROR(_xll.qlSwapRateHelperSpread($D15)),IF(ISERROR(_xll.qlFuturesRateHelperConvexityAdjustment($D15)),"--",_xll.qlFuturesRateHelperConvexityAdjustment($D15)),_xll.qlSwapRateHelperSpread($D15))</f>
        <v>--</v>
      </c>
      <c r="H15" s="9">
        <f>_xll.qlRateHelperEarliestDate($D15)</f>
        <v>41800</v>
      </c>
      <c r="I15" s="8">
        <f>_xll.qlRateHelperLatestDate($D15)</f>
        <v>43992</v>
      </c>
      <c r="J15" s="3">
        <v>0.9877390335955043</v>
      </c>
    </row>
    <row r="16" spans="1:10" x14ac:dyDescent="0.2">
      <c r="C16" s="83"/>
      <c r="D16" s="11" t="str">
        <v>obj_002e8</v>
      </c>
      <c r="E16" s="11" t="str">
        <f>_xll.qlRateHelperQuoteName(D16)</f>
        <v>JPYOIS7Y_Quote</v>
      </c>
      <c r="F16" s="10">
        <f>_xll.qlRateHelperRate($D16)</f>
        <v>2.7000000000000001E-3</v>
      </c>
      <c r="G16" s="10" t="str">
        <f>IF(ISERROR(_xll.qlSwapRateHelperSpread($D16)),IF(ISERROR(_xll.qlFuturesRateHelperConvexityAdjustment($D16)),"--",_xll.qlFuturesRateHelperConvexityAdjustment($D16)),_xll.qlSwapRateHelperSpread($D16))</f>
        <v>--</v>
      </c>
      <c r="H16" s="9">
        <f>_xll.qlRateHelperEarliestDate($D16)</f>
        <v>41800</v>
      </c>
      <c r="I16" s="8">
        <f>_xll.qlRateHelperLatestDate($D16)</f>
        <v>44357</v>
      </c>
      <c r="J16" s="3">
        <v>0.98120441770770928</v>
      </c>
    </row>
    <row r="17" spans="3:10" x14ac:dyDescent="0.2">
      <c r="C17" s="83"/>
      <c r="D17" s="11" t="str">
        <v>obj_002fb</v>
      </c>
      <c r="E17" s="11" t="str">
        <f>_xll.qlRateHelperQuoteName(D17)</f>
        <v>JPYOIS8Y_Quote</v>
      </c>
      <c r="F17" s="10">
        <f>_xll.qlRateHelperRate($D17)</f>
        <v>3.3750000000000004E-3</v>
      </c>
      <c r="G17" s="10" t="str">
        <f>IF(ISERROR(_xll.qlSwapRateHelperSpread($D17)),IF(ISERROR(_xll.qlFuturesRateHelperConvexityAdjustment($D17)),"--",_xll.qlFuturesRateHelperConvexityAdjustment($D17)),_xll.qlSwapRateHelperSpread($D17))</f>
        <v>--</v>
      </c>
      <c r="H17" s="9">
        <f>_xll.qlRateHelperEarliestDate($D17)</f>
        <v>41800</v>
      </c>
      <c r="I17" s="8">
        <f>_xll.qlRateHelperLatestDate($D17)</f>
        <v>44722</v>
      </c>
      <c r="J17" s="3">
        <v>0.97322267715499</v>
      </c>
    </row>
    <row r="18" spans="3:10" x14ac:dyDescent="0.2">
      <c r="C18" s="83"/>
      <c r="D18" s="11" t="str">
        <v>obj_002ec</v>
      </c>
      <c r="E18" s="11" t="str">
        <f>_xll.qlRateHelperQuoteName(D18)</f>
        <v>JPYOIS9Y_Quote</v>
      </c>
      <c r="F18" s="10">
        <f>_xll.qlRateHelperRate($D18)</f>
        <v>4.1000000000000003E-3</v>
      </c>
      <c r="G18" s="10" t="str">
        <f>IF(ISERROR(_xll.qlSwapRateHelperSpread($D18)),IF(ISERROR(_xll.qlFuturesRateHelperConvexityAdjustment($D18)),"--",_xll.qlFuturesRateHelperConvexityAdjustment($D18)),_xll.qlSwapRateHelperSpread($D18))</f>
        <v>--</v>
      </c>
      <c r="H18" s="9">
        <f>_xll.qlRateHelperEarliestDate($D18)</f>
        <v>41800</v>
      </c>
      <c r="I18" s="8">
        <f>_xll.qlRateHelperLatestDate($D18)</f>
        <v>45089</v>
      </c>
      <c r="J18" s="3">
        <v>0.96350004638045172</v>
      </c>
    </row>
    <row r="19" spans="3:10" x14ac:dyDescent="0.2">
      <c r="C19" s="83"/>
      <c r="D19" s="11" t="str">
        <v>obj_002f5</v>
      </c>
      <c r="E19" s="11" t="str">
        <f>_xll.qlRateHelperQuoteName(D19)</f>
        <v>JPYOIS10Y_Quote</v>
      </c>
      <c r="F19" s="10">
        <f>_xll.qlRateHelperRate($D19)</f>
        <v>4.8249999999999994E-3</v>
      </c>
      <c r="G19" s="10" t="str">
        <f>IF(ISERROR(_xll.qlSwapRateHelperSpread($D19)),IF(ISERROR(_xll.qlFuturesRateHelperConvexityAdjustment($D19)),"--",_xll.qlFuturesRateHelperConvexityAdjustment($D19)),_xll.qlSwapRateHelperSpread($D19))</f>
        <v>--</v>
      </c>
      <c r="H19" s="9">
        <f>_xll.qlRateHelperEarliestDate($D19)</f>
        <v>41800</v>
      </c>
      <c r="I19" s="8">
        <f>_xll.qlRateHelperLatestDate($D19)</f>
        <v>45453</v>
      </c>
      <c r="J19" s="3">
        <v>0.95246399841286</v>
      </c>
    </row>
    <row r="20" spans="3:10" x14ac:dyDescent="0.2">
      <c r="C20" s="83"/>
      <c r="D20" s="11" t="str">
        <v>obj_002f7</v>
      </c>
      <c r="E20" s="11" t="str">
        <f>_xll.qlRateHelperQuoteName(D20)</f>
        <v>JPYOIS12Y_Quote</v>
      </c>
      <c r="F20" s="10">
        <f>_xll.qlRateHelperRate($D20)</f>
        <v>6.4749999999999999E-3</v>
      </c>
      <c r="G20" s="10" t="str">
        <f>IF(ISERROR(_xll.qlSwapRateHelperSpread($D20)),IF(ISERROR(_xll.qlFuturesRateHelperConvexityAdjustment($D20)),"--",_xll.qlFuturesRateHelperConvexityAdjustment($D20)),_xll.qlSwapRateHelperSpread($D20))</f>
        <v>--</v>
      </c>
      <c r="H20" s="9">
        <f>_xll.qlRateHelperEarliestDate($D20)</f>
        <v>41800</v>
      </c>
      <c r="I20" s="8">
        <f>_xll.qlRateHelperLatestDate($D20)</f>
        <v>46183</v>
      </c>
      <c r="J20" s="3">
        <v>0.92414450396129377</v>
      </c>
    </row>
    <row r="21" spans="3:10" x14ac:dyDescent="0.2">
      <c r="C21" s="83"/>
      <c r="D21" s="11" t="str">
        <v>obj_002ee</v>
      </c>
      <c r="E21" s="11" t="str">
        <f>_xll.qlRateHelperQuoteName(D21)</f>
        <v>JPYOIS15Y_Quote</v>
      </c>
      <c r="F21" s="10">
        <f>_xll.qlRateHelperRate($D21)</f>
        <v>9.0500000000000008E-3</v>
      </c>
      <c r="G21" s="10" t="str">
        <f>IF(ISERROR(_xll.qlSwapRateHelperSpread($D21)),IF(ISERROR(_xll.qlFuturesRateHelperConvexityAdjustment($D21)),"--",_xll.qlFuturesRateHelperConvexityAdjustment($D21)),_xll.qlSwapRateHelperSpread($D21))</f>
        <v>--</v>
      </c>
      <c r="H21" s="9">
        <f>_xll.qlRateHelperEarliestDate($D21)</f>
        <v>41800</v>
      </c>
      <c r="I21" s="8">
        <f>_xll.qlRateHelperLatestDate($D21)</f>
        <v>47280</v>
      </c>
      <c r="J21" s="3">
        <v>0.86981184997569261</v>
      </c>
    </row>
    <row r="22" spans="3:10" x14ac:dyDescent="0.2">
      <c r="C22" s="83"/>
      <c r="D22" s="11" t="str">
        <v>obj_002f6</v>
      </c>
      <c r="E22" s="11" t="str">
        <f>_xll.qlRateHelperQuoteName(D22)</f>
        <v>JPYOIS20Y_Quote</v>
      </c>
      <c r="F22" s="10">
        <f>_xll.qlRateHelperRate($D22)</f>
        <v>1.2124999999999999E-2</v>
      </c>
      <c r="G22" s="10" t="str">
        <f>IF(ISERROR(_xll.qlSwapRateHelperSpread($D22)),IF(ISERROR(_xll.qlFuturesRateHelperConvexityAdjustment($D22)),"--",_xll.qlFuturesRateHelperConvexityAdjustment($D22)),_xll.qlSwapRateHelperSpread($D22))</f>
        <v>--</v>
      </c>
      <c r="H22" s="9">
        <f>_xll.qlRateHelperEarliestDate($D22)</f>
        <v>41800</v>
      </c>
      <c r="I22" s="8">
        <f>_xll.qlRateHelperLatestDate($D22)</f>
        <v>49107</v>
      </c>
      <c r="J22" s="3">
        <v>0.77623803706183236</v>
      </c>
    </row>
    <row r="23" spans="3:10" x14ac:dyDescent="0.2">
      <c r="C23" s="83"/>
      <c r="D23" s="11" t="str">
        <v>obj_002f3</v>
      </c>
      <c r="E23" s="11" t="str">
        <f>_xll.qlRateHelperQuoteName(D23)</f>
        <v>JPYOIS25Y_Quote</v>
      </c>
      <c r="F23" s="10">
        <f>_xll.qlRateHelperRate($D23)</f>
        <v>1.37E-2</v>
      </c>
      <c r="G23" s="10" t="str">
        <f>IF(ISERROR(_xll.qlSwapRateHelperSpread($D23)),IF(ISERROR(_xll.qlFuturesRateHelperConvexityAdjustment($D23)),"--",_xll.qlFuturesRateHelperConvexityAdjustment($D23)),_xll.qlSwapRateHelperSpread($D23))</f>
        <v>--</v>
      </c>
      <c r="H23" s="9">
        <f>_xll.qlRateHelperEarliestDate($D23)</f>
        <v>41800</v>
      </c>
      <c r="I23" s="8">
        <f>_xll.qlRateHelperLatestDate($D23)</f>
        <v>50931</v>
      </c>
      <c r="J23" s="3">
        <v>0.69735566573209429</v>
      </c>
    </row>
    <row r="24" spans="3:10" x14ac:dyDescent="0.2">
      <c r="C24" s="83"/>
      <c r="D24" s="11" t="str">
        <v>obj_002dc</v>
      </c>
      <c r="E24" s="11" t="str">
        <f>_xll.qlRateHelperQuoteName(D24)</f>
        <v>JPYOIS30Y_Quote</v>
      </c>
      <c r="F24" s="10">
        <f>_xll.qlRateHelperRate($D24)</f>
        <v>1.455E-2</v>
      </c>
      <c r="G24" s="10" t="str">
        <f>IF(ISERROR(_xll.qlSwapRateHelperSpread($D24)),IF(ISERROR(_xll.qlFuturesRateHelperConvexityAdjustment($D24)),"--",_xll.qlFuturesRateHelperConvexityAdjustment($D24)),_xll.qlSwapRateHelperSpread($D24))</f>
        <v>--</v>
      </c>
      <c r="H24" s="9">
        <f>_xll.qlRateHelperEarliestDate($D24)</f>
        <v>41800</v>
      </c>
      <c r="I24" s="8">
        <f>_xll.qlRateHelperLatestDate($D24)</f>
        <v>52758</v>
      </c>
      <c r="J24" s="3">
        <v>0.63075434304341649</v>
      </c>
    </row>
    <row r="25" spans="3:10" x14ac:dyDescent="0.2">
      <c r="C25" s="83"/>
      <c r="D25" s="11" t="e">
        <v>#N/A</v>
      </c>
      <c r="E25" s="11" t="e">
        <f>_xll.qlRateHelperQuoteName(D25)</f>
        <v>#VALUE!</v>
      </c>
      <c r="F25" s="10" t="e">
        <f>_xll.qlRateHelperRate($D25)</f>
        <v>#VALUE!</v>
      </c>
      <c r="G25" s="10" t="str">
        <f>IF(ISERROR(_xll.qlSwapRateHelperSpread($D25)),IF(ISERROR(_xll.qlFuturesRateHelperConvexityAdjustment($D25)),"--",_xll.qlFuturesRateHelperConvexityAdjustment($D25)),_xll.qlSwapRateHelperSpread($D25))</f>
        <v>--</v>
      </c>
      <c r="H25" s="9" t="e">
        <f>_xll.qlRateHelperEarliestDate($D25)</f>
        <v>#VALUE!</v>
      </c>
      <c r="I25" s="8" t="e">
        <f>_xll.qlRateHelperLatestDate($D25)</f>
        <v>#VALUE!</v>
      </c>
      <c r="J25" s="3" t="e">
        <v>#N/A</v>
      </c>
    </row>
    <row r="26" spans="3:10" x14ac:dyDescent="0.2">
      <c r="C26" s="83"/>
      <c r="D26" s="11" t="e">
        <v>#N/A</v>
      </c>
      <c r="E26" s="11" t="e">
        <f>_xll.qlRateHelperQuoteName(D26)</f>
        <v>#VALUE!</v>
      </c>
      <c r="F26" s="10" t="e">
        <f>_xll.qlRateHelperRate($D26)</f>
        <v>#VALUE!</v>
      </c>
      <c r="G26" s="10" t="str">
        <f>IF(ISERROR(_xll.qlSwapRateHelperSpread($D26)),IF(ISERROR(_xll.qlFuturesRateHelperConvexityAdjustment($D26)),"--",_xll.qlFuturesRateHelperConvexityAdjustment($D26)),_xll.qlSwapRateHelperSpread($D26))</f>
        <v>--</v>
      </c>
      <c r="H26" s="9" t="e">
        <f>_xll.qlRateHelperEarliestDate($D26)</f>
        <v>#VALUE!</v>
      </c>
      <c r="I26" s="8" t="e">
        <f>_xll.qlRateHelperLatestDate($D26)</f>
        <v>#VALUE!</v>
      </c>
      <c r="J26" s="3" t="e">
        <v>#N/A</v>
      </c>
    </row>
    <row r="27" spans="3:10" x14ac:dyDescent="0.2">
      <c r="C27" s="83"/>
      <c r="D27" s="11" t="e">
        <v>#N/A</v>
      </c>
      <c r="E27" s="11" t="e">
        <f>_xll.qlRateHelperQuoteName(D27)</f>
        <v>#VALUE!</v>
      </c>
      <c r="F27" s="10" t="e">
        <f>_xll.qlRateHelperRate($D27)</f>
        <v>#VALUE!</v>
      </c>
      <c r="G27" s="10" t="str">
        <f>IF(ISERROR(_xll.qlSwapRateHelperSpread($D27)),IF(ISERROR(_xll.qlFuturesRateHelperConvexityAdjustment($D27)),"--",_xll.qlFuturesRateHelperConvexityAdjustment($D27)),_xll.qlSwapRateHelperSpread($D27))</f>
        <v>--</v>
      </c>
      <c r="H27" s="9" t="e">
        <f>_xll.qlRateHelperEarliestDate($D27)</f>
        <v>#VALUE!</v>
      </c>
      <c r="I27" s="8" t="e">
        <f>_xll.qlRateHelperLatestDate($D27)</f>
        <v>#VALUE!</v>
      </c>
      <c r="J27" s="3" t="e">
        <v>#N/A</v>
      </c>
    </row>
    <row r="28" spans="3:10" x14ac:dyDescent="0.2">
      <c r="C28" s="83"/>
      <c r="D28" s="11" t="e">
        <v>#N/A</v>
      </c>
      <c r="E28" s="11" t="e">
        <f>_xll.qlRateHelperQuoteName(D28)</f>
        <v>#VALUE!</v>
      </c>
      <c r="F28" s="10" t="e">
        <f>_xll.qlRateHelperRate($D28)</f>
        <v>#VALUE!</v>
      </c>
      <c r="G28" s="10" t="str">
        <f>IF(ISERROR(_xll.qlSwapRateHelperSpread($D28)),IF(ISERROR(_xll.qlFuturesRateHelperConvexityAdjustment($D28)),"--",_xll.qlFuturesRateHelperConvexityAdjustment($D28)),_xll.qlSwapRateHelperSpread($D28))</f>
        <v>--</v>
      </c>
      <c r="H28" s="9" t="e">
        <f>_xll.qlRateHelperEarliestDate($D28)</f>
        <v>#VALUE!</v>
      </c>
      <c r="I28" s="8" t="e">
        <f>_xll.qlRateHelperLatestDate($D28)</f>
        <v>#VALUE!</v>
      </c>
      <c r="J28" s="3" t="e">
        <v>#N/A</v>
      </c>
    </row>
    <row r="29" spans="3:10" x14ac:dyDescent="0.2">
      <c r="C29" s="83"/>
      <c r="D29" s="11" t="e">
        <v>#N/A</v>
      </c>
      <c r="E29" s="11" t="e">
        <f>_xll.qlRateHelperQuoteName(D29)</f>
        <v>#VALUE!</v>
      </c>
      <c r="F29" s="10" t="e">
        <f>_xll.qlRateHelperRate($D29)</f>
        <v>#VALUE!</v>
      </c>
      <c r="G29" s="10" t="str">
        <f>IF(ISERROR(_xll.qlSwapRateHelperSpread($D29)),IF(ISERROR(_xll.qlFuturesRateHelperConvexityAdjustment($D29)),"--",_xll.qlFuturesRateHelperConvexityAdjustment($D29)),_xll.qlSwapRateHelperSpread($D29))</f>
        <v>--</v>
      </c>
      <c r="H29" s="9" t="e">
        <f>_xll.qlRateHelperEarliestDate($D29)</f>
        <v>#VALUE!</v>
      </c>
      <c r="I29" s="8" t="e">
        <f>_xll.qlRateHelperLatestDate($D29)</f>
        <v>#VALUE!</v>
      </c>
      <c r="J29" s="3" t="e">
        <v>#N/A</v>
      </c>
    </row>
    <row r="30" spans="3:10" x14ac:dyDescent="0.2">
      <c r="C30" s="83"/>
      <c r="D30" s="11" t="e">
        <v>#N/A</v>
      </c>
      <c r="E30" s="11" t="e">
        <f>_xll.qlRateHelperQuoteName(D30)</f>
        <v>#VALUE!</v>
      </c>
      <c r="F30" s="10" t="e">
        <f>_xll.qlRateHelperRate($D30)</f>
        <v>#VALUE!</v>
      </c>
      <c r="G30" s="10" t="str">
        <f>IF(ISERROR(_xll.qlSwapRateHelperSpread($D30)),IF(ISERROR(_xll.qlFuturesRateHelperConvexityAdjustment($D30)),"--",_xll.qlFuturesRateHelperConvexityAdjustment($D30)),_xll.qlSwapRateHelperSpread($D30))</f>
        <v>--</v>
      </c>
      <c r="H30" s="9" t="e">
        <f>_xll.qlRateHelperEarliestDate($D30)</f>
        <v>#VALUE!</v>
      </c>
      <c r="I30" s="8" t="e">
        <f>_xll.qlRateHelperLatestDate($D30)</f>
        <v>#VALUE!</v>
      </c>
      <c r="J30" s="3" t="e">
        <v>#N/A</v>
      </c>
    </row>
    <row r="31" spans="3:10" x14ac:dyDescent="0.2">
      <c r="C31" s="83"/>
      <c r="D31" s="11" t="e">
        <v>#N/A</v>
      </c>
      <c r="E31" s="11" t="e">
        <f>_xll.qlRateHelperQuoteName(D31)</f>
        <v>#VALUE!</v>
      </c>
      <c r="F31" s="10" t="e">
        <f>_xll.qlRateHelperRate($D31)</f>
        <v>#VALUE!</v>
      </c>
      <c r="G31" s="10" t="str">
        <f>IF(ISERROR(_xll.qlSwapRateHelperSpread($D31)),IF(ISERROR(_xll.qlFuturesRateHelperConvexityAdjustment($D31)),"--",_xll.qlFuturesRateHelperConvexityAdjustment($D31)),_xll.qlSwapRateHelperSpread($D31))</f>
        <v>--</v>
      </c>
      <c r="H31" s="9" t="e">
        <f>_xll.qlRateHelperEarliestDate($D31)</f>
        <v>#VALUE!</v>
      </c>
      <c r="I31" s="8" t="e">
        <f>_xll.qlRateHelperLatestDate($D31)</f>
        <v>#VALUE!</v>
      </c>
      <c r="J31" s="3" t="e">
        <v>#N/A</v>
      </c>
    </row>
    <row r="32" spans="3:10" x14ac:dyDescent="0.2">
      <c r="C32" s="83"/>
      <c r="D32" s="11" t="e">
        <v>#N/A</v>
      </c>
      <c r="E32" s="11" t="e">
        <f>_xll.qlRateHelperQuoteName(D32)</f>
        <v>#VALUE!</v>
      </c>
      <c r="F32" s="10" t="e">
        <f>_xll.qlRateHelperRate($D32)</f>
        <v>#VALUE!</v>
      </c>
      <c r="G32" s="10" t="str">
        <f>IF(ISERROR(_xll.qlSwapRateHelperSpread($D32)),IF(ISERROR(_xll.qlFuturesRateHelperConvexityAdjustment($D32)),"--",_xll.qlFuturesRateHelperConvexityAdjustment($D32)),_xll.qlSwapRateHelperSpread($D32))</f>
        <v>--</v>
      </c>
      <c r="H32" s="9" t="e">
        <f>_xll.qlRateHelperEarliestDate($D32)</f>
        <v>#VALUE!</v>
      </c>
      <c r="I32" s="8" t="e">
        <f>_xll.qlRateHelperLatestDate($D32)</f>
        <v>#VALUE!</v>
      </c>
      <c r="J32" s="3" t="e">
        <v>#N/A</v>
      </c>
    </row>
    <row r="33" spans="3:10" x14ac:dyDescent="0.2">
      <c r="C33" s="83"/>
      <c r="D33" s="11" t="e">
        <v>#N/A</v>
      </c>
      <c r="E33" s="11" t="e">
        <f>_xll.qlRateHelperQuoteName(D33)</f>
        <v>#VALUE!</v>
      </c>
      <c r="F33" s="10" t="e">
        <f>_xll.qlRateHelperRate($D33)</f>
        <v>#VALUE!</v>
      </c>
      <c r="G33" s="10" t="str">
        <f>IF(ISERROR(_xll.qlSwapRateHelperSpread($D33)),IF(ISERROR(_xll.qlFuturesRateHelperConvexityAdjustment($D33)),"--",_xll.qlFuturesRateHelperConvexityAdjustment($D33)),_xll.qlSwapRateHelperSpread($D33))</f>
        <v>--</v>
      </c>
      <c r="H33" s="9" t="e">
        <f>_xll.qlRateHelperEarliestDate($D33)</f>
        <v>#VALUE!</v>
      </c>
      <c r="I33" s="8" t="e">
        <f>_xll.qlRateHelperLatestDate($D33)</f>
        <v>#VALUE!</v>
      </c>
      <c r="J33" s="3" t="e">
        <v>#N/A</v>
      </c>
    </row>
    <row r="34" spans="3:10" x14ac:dyDescent="0.2">
      <c r="C34" s="83"/>
      <c r="D34" s="11" t="e">
        <v>#N/A</v>
      </c>
      <c r="E34" s="11" t="e">
        <f>_xll.qlRateHelperQuoteName(D34)</f>
        <v>#VALUE!</v>
      </c>
      <c r="F34" s="10" t="e">
        <f>_xll.qlRateHelperRate($D34)</f>
        <v>#VALUE!</v>
      </c>
      <c r="G34" s="10" t="str">
        <f>IF(ISERROR(_xll.qlSwapRateHelperSpread($D34)),IF(ISERROR(_xll.qlFuturesRateHelperConvexityAdjustment($D34)),"--",_xll.qlFuturesRateHelperConvexityAdjustment($D34)),_xll.qlSwapRateHelperSpread($D34))</f>
        <v>--</v>
      </c>
      <c r="H34" s="9" t="e">
        <f>_xll.qlRateHelperEarliestDate($D34)</f>
        <v>#VALUE!</v>
      </c>
      <c r="I34" s="8" t="e">
        <f>_xll.qlRateHelperLatestDate($D34)</f>
        <v>#VALUE!</v>
      </c>
      <c r="J34" s="3" t="e">
        <v>#N/A</v>
      </c>
    </row>
    <row r="35" spans="3:10" x14ac:dyDescent="0.2">
      <c r="C35" s="83"/>
      <c r="D35" s="11" t="e">
        <v>#N/A</v>
      </c>
      <c r="E35" s="11" t="e">
        <f>_xll.qlRateHelperQuoteName(D35)</f>
        <v>#VALUE!</v>
      </c>
      <c r="F35" s="10" t="e">
        <f>_xll.qlRateHelperRate($D35)</f>
        <v>#VALUE!</v>
      </c>
      <c r="G35" s="10" t="str">
        <f>IF(ISERROR(_xll.qlSwapRateHelperSpread($D35)),IF(ISERROR(_xll.qlFuturesRateHelperConvexityAdjustment($D35)),"--",_xll.qlFuturesRateHelperConvexityAdjustment($D35)),_xll.qlSwapRateHelperSpread($D35))</f>
        <v>--</v>
      </c>
      <c r="H35" s="9" t="e">
        <f>_xll.qlRateHelperEarliestDate($D35)</f>
        <v>#VALUE!</v>
      </c>
      <c r="I35" s="8" t="e">
        <f>_xll.qlRateHelperLatestDate($D35)</f>
        <v>#VALUE!</v>
      </c>
      <c r="J35" s="3" t="e">
        <v>#N/A</v>
      </c>
    </row>
    <row r="36" spans="3:10" x14ac:dyDescent="0.2">
      <c r="C36" s="83"/>
      <c r="D36" s="11" t="e">
        <v>#N/A</v>
      </c>
      <c r="E36" s="11" t="e">
        <f>_xll.qlRateHelperQuoteName(D36)</f>
        <v>#VALUE!</v>
      </c>
      <c r="F36" s="10" t="e">
        <f>_xll.qlRateHelperRate($D36)</f>
        <v>#VALUE!</v>
      </c>
      <c r="G36" s="10" t="str">
        <f>IF(ISERROR(_xll.qlSwapRateHelperSpread($D36)),IF(ISERROR(_xll.qlFuturesRateHelperConvexityAdjustment($D36)),"--",_xll.qlFuturesRateHelperConvexityAdjustment($D36)),_xll.qlSwapRateHelperSpread($D36))</f>
        <v>--</v>
      </c>
      <c r="H36" s="9" t="e">
        <f>_xll.qlRateHelperEarliestDate($D36)</f>
        <v>#VALUE!</v>
      </c>
      <c r="I36" s="8" t="e">
        <f>_xll.qlRateHelperLatestDate($D36)</f>
        <v>#VALUE!</v>
      </c>
      <c r="J36" s="3" t="e">
        <v>#N/A</v>
      </c>
    </row>
    <row r="37" spans="3:10" x14ac:dyDescent="0.2">
      <c r="C37" s="83"/>
      <c r="D37" s="11" t="e">
        <v>#N/A</v>
      </c>
      <c r="E37" s="11" t="e">
        <f>_xll.qlRateHelperQuoteName(D37)</f>
        <v>#VALUE!</v>
      </c>
      <c r="F37" s="10" t="e">
        <f>_xll.qlRateHelperRate($D37)</f>
        <v>#VALUE!</v>
      </c>
      <c r="G37" s="10" t="str">
        <f>IF(ISERROR(_xll.qlSwapRateHelperSpread($D37)),IF(ISERROR(_xll.qlFuturesRateHelperConvexityAdjustment($D37)),"--",_xll.qlFuturesRateHelperConvexityAdjustment($D37)),_xll.qlSwapRateHelperSpread($D37))</f>
        <v>--</v>
      </c>
      <c r="H37" s="9" t="e">
        <f>_xll.qlRateHelperEarliestDate($D37)</f>
        <v>#VALUE!</v>
      </c>
      <c r="I37" s="8" t="e">
        <f>_xll.qlRateHelperLatestDate($D37)</f>
        <v>#VALUE!</v>
      </c>
      <c r="J37" s="3" t="e">
        <v>#N/A</v>
      </c>
    </row>
    <row r="38" spans="3:10" x14ac:dyDescent="0.2">
      <c r="D38" s="11" t="e">
        <v>#N/A</v>
      </c>
      <c r="E38" s="11" t="e">
        <f>_xll.qlRateHelperQuoteName(D38)</f>
        <v>#VALUE!</v>
      </c>
      <c r="F38" s="10" t="e">
        <f>_xll.qlRateHelperRate($D38)</f>
        <v>#VALUE!</v>
      </c>
      <c r="G38" s="10" t="str">
        <f>IF(ISERROR(_xll.qlSwapRateHelperSpread($D38)),IF(ISERROR(_xll.qlFuturesRateHelperConvexityAdjustment($D38)),"--",_xll.qlFuturesRateHelperConvexityAdjustment($D38)),_xll.qlSwapRateHelperSpread($D38))</f>
        <v>--</v>
      </c>
      <c r="H38" s="9" t="e">
        <f>_xll.qlRateHelperEarliestDate($D38)</f>
        <v>#VALUE!</v>
      </c>
      <c r="I38" s="8" t="e">
        <f>_xll.qlRateHelperLatestDate($D38)</f>
        <v>#VALUE!</v>
      </c>
      <c r="J38" s="3" t="e">
        <v>#N/A</v>
      </c>
    </row>
    <row r="39" spans="3:10" x14ac:dyDescent="0.2">
      <c r="D39" s="11" t="e">
        <v>#N/A</v>
      </c>
      <c r="E39" s="11" t="e">
        <f>_xll.qlRateHelperQuoteName(D39)</f>
        <v>#VALUE!</v>
      </c>
      <c r="F39" s="10" t="e">
        <f>_xll.qlRateHelperRate($D39)</f>
        <v>#VALUE!</v>
      </c>
      <c r="G39" s="10" t="str">
        <f>IF(ISERROR(_xll.qlSwapRateHelperSpread($D39)),IF(ISERROR(_xll.qlFuturesRateHelperConvexityAdjustment($D39)),"--",_xll.qlFuturesRateHelperConvexityAdjustment($D39)),_xll.qlSwapRateHelperSpread($D39))</f>
        <v>--</v>
      </c>
      <c r="H39" s="9" t="e">
        <f>_xll.qlRateHelperEarliestDate($D39)</f>
        <v>#VALUE!</v>
      </c>
      <c r="I39" s="8" t="e">
        <f>_xll.qlRateHelperLatestDate($D39)</f>
        <v>#VALUE!</v>
      </c>
      <c r="J39" s="3" t="e">
        <v>#N/A</v>
      </c>
    </row>
    <row r="40" spans="3:10" x14ac:dyDescent="0.2">
      <c r="D40" s="11" t="e">
        <v>#N/A</v>
      </c>
      <c r="E40" s="11" t="e">
        <f>_xll.qlRateHelperQuoteName(D40)</f>
        <v>#VALUE!</v>
      </c>
      <c r="F40" s="10" t="e">
        <f>_xll.qlRateHelperRate($D40)</f>
        <v>#VALUE!</v>
      </c>
      <c r="G40" s="10" t="str">
        <f>IF(ISERROR(_xll.qlSwapRateHelperSpread($D40)),IF(ISERROR(_xll.qlFuturesRateHelperConvexityAdjustment($D40)),"--",_xll.qlFuturesRateHelperConvexityAdjustment($D40)),_xll.qlSwapRateHelperSpread($D40))</f>
        <v>--</v>
      </c>
      <c r="H40" s="9" t="e">
        <f>_xll.qlRateHelperEarliestDate($D40)</f>
        <v>#VALUE!</v>
      </c>
      <c r="I40" s="8" t="e">
        <f>_xll.qlRateHelperLatestDate($D40)</f>
        <v>#VALUE!</v>
      </c>
      <c r="J40" s="3" t="e">
        <v>#N/A</v>
      </c>
    </row>
    <row r="41" spans="3:10" x14ac:dyDescent="0.2">
      <c r="D41" s="11" t="e">
        <v>#N/A</v>
      </c>
      <c r="E41" s="11" t="e">
        <f>_xll.qlRateHelperQuoteName(D41)</f>
        <v>#VALUE!</v>
      </c>
      <c r="F41" s="10" t="e">
        <f>_xll.qlRateHelperRate($D41)</f>
        <v>#VALUE!</v>
      </c>
      <c r="G41" s="10" t="str">
        <f>IF(ISERROR(_xll.qlSwapRateHelperSpread($D41)),IF(ISERROR(_xll.qlFuturesRateHelperConvexityAdjustment($D41)),"--",_xll.qlFuturesRateHelperConvexityAdjustment($D41)),_xll.qlSwapRateHelperSpread($D41))</f>
        <v>--</v>
      </c>
      <c r="H41" s="9" t="e">
        <f>_xll.qlRateHelperEarliestDate($D41)</f>
        <v>#VALUE!</v>
      </c>
      <c r="I41" s="8" t="e">
        <f>_xll.qlRateHelperLatestDate($D41)</f>
        <v>#VALUE!</v>
      </c>
      <c r="J41" s="3" t="e">
        <v>#N/A</v>
      </c>
    </row>
    <row r="42" spans="3:10" x14ac:dyDescent="0.2">
      <c r="D42" s="11" t="e">
        <v>#N/A</v>
      </c>
      <c r="E42" s="11" t="e">
        <f>_xll.qlRateHelperQuoteName(D42)</f>
        <v>#VALUE!</v>
      </c>
      <c r="F42" s="10" t="e">
        <f>_xll.qlRateHelperRate($D42)</f>
        <v>#VALUE!</v>
      </c>
      <c r="G42" s="10" t="str">
        <f>IF(ISERROR(_xll.qlSwapRateHelperSpread($D42)),IF(ISERROR(_xll.qlFuturesRateHelperConvexityAdjustment($D42)),"--",_xll.qlFuturesRateHelperConvexityAdjustment($D42)),_xll.qlSwapRateHelperSpread($D42))</f>
        <v>--</v>
      </c>
      <c r="H42" s="9" t="e">
        <f>_xll.qlRateHelperEarliestDate($D42)</f>
        <v>#VALUE!</v>
      </c>
      <c r="I42" s="8" t="e">
        <f>_xll.qlRateHelperLatestDate($D42)</f>
        <v>#VALUE!</v>
      </c>
      <c r="J42" s="3" t="e">
        <v>#N/A</v>
      </c>
    </row>
    <row r="43" spans="3:10" x14ac:dyDescent="0.2">
      <c r="D43" s="11" t="e">
        <v>#N/A</v>
      </c>
      <c r="E43" s="11" t="e">
        <f>_xll.qlRateHelperQuoteName(D43)</f>
        <v>#VALUE!</v>
      </c>
      <c r="F43" s="10" t="e">
        <f>_xll.qlRateHelperRate($D43)</f>
        <v>#VALUE!</v>
      </c>
      <c r="G43" s="10" t="str">
        <f>IF(ISERROR(_xll.qlSwapRateHelperSpread($D43)),IF(ISERROR(_xll.qlFuturesRateHelperConvexityAdjustment($D43)),"--",_xll.qlFuturesRateHelperConvexityAdjustment($D43)),_xll.qlSwapRateHelperSpread($D43))</f>
        <v>--</v>
      </c>
      <c r="H43" s="9" t="e">
        <f>_xll.qlRateHelperEarliestDate($D43)</f>
        <v>#VALUE!</v>
      </c>
      <c r="I43" s="8" t="e">
        <f>_xll.qlRateHelperLatestDate($D43)</f>
        <v>#VALUE!</v>
      </c>
      <c r="J43" s="3" t="e">
        <v>#N/A</v>
      </c>
    </row>
    <row r="44" spans="3:10" x14ac:dyDescent="0.2">
      <c r="D44" s="11" t="e">
        <v>#N/A</v>
      </c>
      <c r="E44" s="11" t="e">
        <f>_xll.qlRateHelperQuoteName(D44)</f>
        <v>#VALUE!</v>
      </c>
      <c r="F44" s="10" t="e">
        <f>_xll.qlRateHelperRate($D44)</f>
        <v>#VALUE!</v>
      </c>
      <c r="G44" s="10" t="str">
        <f>IF(ISERROR(_xll.qlSwapRateHelperSpread($D44)),IF(ISERROR(_xll.qlFuturesRateHelperConvexityAdjustment($D44)),"--",_xll.qlFuturesRateHelperConvexityAdjustment($D44)),_xll.qlSwapRateHelperSpread($D44))</f>
        <v>--</v>
      </c>
      <c r="H44" s="9" t="e">
        <f>_xll.qlRateHelperEarliestDate($D44)</f>
        <v>#VALUE!</v>
      </c>
      <c r="I44" s="8" t="e">
        <f>_xll.qlRateHelperLatestDate($D44)</f>
        <v>#VALUE!</v>
      </c>
      <c r="J44" s="3" t="e">
        <v>#N/A</v>
      </c>
    </row>
    <row r="45" spans="3:10" x14ac:dyDescent="0.2">
      <c r="D45" s="11" t="e">
        <v>#N/A</v>
      </c>
      <c r="E45" s="11" t="e">
        <f>_xll.qlRateHelperQuoteName(D45)</f>
        <v>#VALUE!</v>
      </c>
      <c r="F45" s="10" t="e">
        <f>_xll.qlRateHelperRate($D45)</f>
        <v>#VALUE!</v>
      </c>
      <c r="G45" s="10" t="str">
        <f>IF(ISERROR(_xll.qlSwapRateHelperSpread($D45)),IF(ISERROR(_xll.qlFuturesRateHelperConvexityAdjustment($D45)),"--",_xll.qlFuturesRateHelperConvexityAdjustment($D45)),_xll.qlSwapRateHelperSpread($D45))</f>
        <v>--</v>
      </c>
      <c r="H45" s="9" t="e">
        <f>_xll.qlRateHelperEarliestDate($D45)</f>
        <v>#VALUE!</v>
      </c>
      <c r="I45" s="8" t="e">
        <f>_xll.qlRateHelperLatestDate($D45)</f>
        <v>#VALUE!</v>
      </c>
      <c r="J45" s="3" t="e">
        <v>#N/A</v>
      </c>
    </row>
    <row r="46" spans="3:10" x14ac:dyDescent="0.2">
      <c r="D46" s="11" t="e">
        <v>#N/A</v>
      </c>
      <c r="E46" s="11" t="e">
        <f>_xll.qlRateHelperQuoteName(D46)</f>
        <v>#VALUE!</v>
      </c>
      <c r="F46" s="10" t="e">
        <f>_xll.qlRateHelperRate($D46)</f>
        <v>#VALUE!</v>
      </c>
      <c r="G46" s="10" t="str">
        <f>IF(ISERROR(_xll.qlSwapRateHelperSpread($D46)),IF(ISERROR(_xll.qlFuturesRateHelperConvexityAdjustment($D46)),"--",_xll.qlFuturesRateHelperConvexityAdjustment($D46)),_xll.qlSwapRateHelperSpread($D46))</f>
        <v>--</v>
      </c>
      <c r="H46" s="9" t="e">
        <f>_xll.qlRateHelperEarliestDate($D46)</f>
        <v>#VALUE!</v>
      </c>
      <c r="I46" s="8" t="e">
        <f>_xll.qlRateHelperLatestDate($D46)</f>
        <v>#VALUE!</v>
      </c>
      <c r="J46" s="3" t="e">
        <v>#N/A</v>
      </c>
    </row>
    <row r="47" spans="3:10" x14ac:dyDescent="0.2">
      <c r="D47" s="11" t="e">
        <v>#N/A</v>
      </c>
      <c r="E47" s="11" t="e">
        <f>_xll.qlRateHelperQuoteName(D47)</f>
        <v>#VALUE!</v>
      </c>
      <c r="F47" s="10" t="e">
        <f>_xll.qlRateHelperRate($D47)</f>
        <v>#VALUE!</v>
      </c>
      <c r="G47" s="10" t="str">
        <f>IF(ISERROR(_xll.qlSwapRateHelperSpread($D47)),IF(ISERROR(_xll.qlFuturesRateHelperConvexityAdjustment($D47)),"--",_xll.qlFuturesRateHelperConvexityAdjustment($D47)),_xll.qlSwapRateHelperSpread($D47))</f>
        <v>--</v>
      </c>
      <c r="H47" s="9" t="e">
        <f>_xll.qlRateHelperEarliestDate($D47)</f>
        <v>#VALUE!</v>
      </c>
      <c r="I47" s="8" t="e">
        <f>_xll.qlRateHelperLatestDate($D47)</f>
        <v>#VALUE!</v>
      </c>
      <c r="J47" s="3" t="e">
        <v>#N/A</v>
      </c>
    </row>
    <row r="48" spans="3:10" x14ac:dyDescent="0.2">
      <c r="D48" s="11" t="e">
        <v>#N/A</v>
      </c>
      <c r="E48" s="11" t="e">
        <f>_xll.qlRateHelperQuoteName(D48)</f>
        <v>#VALUE!</v>
      </c>
      <c r="F48" s="10" t="e">
        <f>_xll.qlRateHelperRate($D48)</f>
        <v>#VALUE!</v>
      </c>
      <c r="G48" s="10" t="str">
        <f>IF(ISERROR(_xll.qlSwapRateHelperSpread($D48)),IF(ISERROR(_xll.qlFuturesRateHelperConvexityAdjustment($D48)),"--",_xll.qlFuturesRateHelperConvexityAdjustment($D48)),_xll.qlSwapRateHelperSpread($D48))</f>
        <v>--</v>
      </c>
      <c r="H48" s="9" t="e">
        <f>_xll.qlRateHelperEarliestDate($D48)</f>
        <v>#VALUE!</v>
      </c>
      <c r="I48" s="8" t="e">
        <f>_xll.qlRateHelperLatestDate($D48)</f>
        <v>#VALUE!</v>
      </c>
      <c r="J48" s="3" t="e">
        <v>#N/A</v>
      </c>
    </row>
    <row r="49" spans="4:10" x14ac:dyDescent="0.2">
      <c r="D49" s="11" t="e">
        <v>#N/A</v>
      </c>
      <c r="E49" s="11" t="e">
        <f>_xll.qlRateHelperQuoteName(D49)</f>
        <v>#VALUE!</v>
      </c>
      <c r="F49" s="10" t="e">
        <f>_xll.qlRateHelperRate($D49)</f>
        <v>#VALUE!</v>
      </c>
      <c r="G49" s="10" t="str">
        <f>IF(ISERROR(_xll.qlSwapRateHelperSpread($D49)),IF(ISERROR(_xll.qlFuturesRateHelperConvexityAdjustment($D49)),"--",_xll.qlFuturesRateHelperConvexityAdjustment($D49)),_xll.qlSwapRateHelperSpread($D49))</f>
        <v>--</v>
      </c>
      <c r="H49" s="9" t="e">
        <f>_xll.qlRateHelperEarliestDate($D49)</f>
        <v>#VALUE!</v>
      </c>
      <c r="I49" s="8" t="e">
        <f>_xll.qlRateHelperLatestDate($D49)</f>
        <v>#VALUE!</v>
      </c>
      <c r="J49" s="3" t="e">
        <v>#N/A</v>
      </c>
    </row>
    <row r="50" spans="4:10" x14ac:dyDescent="0.2">
      <c r="D50" s="11" t="e">
        <v>#N/A</v>
      </c>
      <c r="E50" s="11" t="e">
        <f>_xll.qlRateHelperQuoteName(D50)</f>
        <v>#VALUE!</v>
      </c>
      <c r="F50" s="10" t="e">
        <f>_xll.qlRateHelperRate($D50)</f>
        <v>#VALUE!</v>
      </c>
      <c r="G50" s="10" t="str">
        <f>IF(ISERROR(_xll.qlSwapRateHelperSpread($D50)),IF(ISERROR(_xll.qlFuturesRateHelperConvexityAdjustment($D50)),"--",_xll.qlFuturesRateHelperConvexityAdjustment($D50)),_xll.qlSwapRateHelperSpread($D50))</f>
        <v>--</v>
      </c>
      <c r="H50" s="9" t="e">
        <f>_xll.qlRateHelperEarliestDate($D50)</f>
        <v>#VALUE!</v>
      </c>
      <c r="I50" s="8" t="e">
        <f>_xll.qlRateHelperLatestDate($D50)</f>
        <v>#VALUE!</v>
      </c>
      <c r="J50" s="3" t="e">
        <v>#N/A</v>
      </c>
    </row>
    <row r="51" spans="4:10" x14ac:dyDescent="0.2">
      <c r="D51" s="11" t="e">
        <v>#N/A</v>
      </c>
      <c r="E51" s="11" t="e">
        <f>_xll.qlRateHelperQuoteName(D51)</f>
        <v>#VALUE!</v>
      </c>
      <c r="F51" s="10" t="e">
        <f>_xll.qlRateHelperRate($D51)</f>
        <v>#VALUE!</v>
      </c>
      <c r="G51" s="10" t="str">
        <f>IF(ISERROR(_xll.qlSwapRateHelperSpread($D51)),IF(ISERROR(_xll.qlFuturesRateHelperConvexityAdjustment($D51)),"--",_xll.qlFuturesRateHelperConvexityAdjustment($D51)),_xll.qlSwapRateHelperSpread($D51))</f>
        <v>--</v>
      </c>
      <c r="H51" s="9" t="e">
        <f>_xll.qlRateHelperEarliestDate($D51)</f>
        <v>#VALUE!</v>
      </c>
      <c r="I51" s="8" t="e">
        <f>_xll.qlRateHelperLatestDate($D51)</f>
        <v>#VALUE!</v>
      </c>
      <c r="J51" s="3" t="e">
        <v>#N/A</v>
      </c>
    </row>
    <row r="52" spans="4:10" x14ac:dyDescent="0.2">
      <c r="D52" s="11" t="e">
        <v>#N/A</v>
      </c>
      <c r="E52" s="11" t="e">
        <f>_xll.qlRateHelperQuoteName(D52)</f>
        <v>#VALUE!</v>
      </c>
      <c r="F52" s="10" t="e">
        <f>_xll.qlRateHelperRate($D52)</f>
        <v>#VALUE!</v>
      </c>
      <c r="G52" s="10" t="str">
        <f>IF(ISERROR(_xll.qlSwapRateHelperSpread($D52)),IF(ISERROR(_xll.qlFuturesRateHelperConvexityAdjustment($D52)),"--",_xll.qlFuturesRateHelperConvexityAdjustment($D52)),_xll.qlSwapRateHelperSpread($D52))</f>
        <v>--</v>
      </c>
      <c r="H52" s="9" t="e">
        <f>_xll.qlRateHelperEarliestDate($D52)</f>
        <v>#VALUE!</v>
      </c>
      <c r="I52" s="8" t="e">
        <f>_xll.qlRateHelperLatestDate($D52)</f>
        <v>#VALUE!</v>
      </c>
      <c r="J52" s="3" t="e">
        <v>#N/A</v>
      </c>
    </row>
    <row r="53" spans="4:10" x14ac:dyDescent="0.2">
      <c r="D53" s="11" t="e">
        <v>#N/A</v>
      </c>
      <c r="E53" s="11" t="e">
        <f>_xll.qlRateHelperQuoteName(D53)</f>
        <v>#VALUE!</v>
      </c>
      <c r="F53" s="10" t="e">
        <f>_xll.qlRateHelperRate($D53)</f>
        <v>#VALUE!</v>
      </c>
      <c r="G53" s="10" t="str">
        <f>IF(ISERROR(_xll.qlSwapRateHelperSpread($D53)),IF(ISERROR(_xll.qlFuturesRateHelperConvexityAdjustment($D53)),"--",_xll.qlFuturesRateHelperConvexityAdjustment($D53)),_xll.qlSwapRateHelperSpread($D53))</f>
        <v>--</v>
      </c>
      <c r="H53" s="9" t="e">
        <f>_xll.qlRateHelperEarliestDate($D53)</f>
        <v>#VALUE!</v>
      </c>
      <c r="I53" s="8" t="e">
        <f>_xll.qlRateHelperLatestDate($D53)</f>
        <v>#VALUE!</v>
      </c>
      <c r="J53" s="3" t="e">
        <v>#N/A</v>
      </c>
    </row>
    <row r="54" spans="4:10" x14ac:dyDescent="0.2">
      <c r="D54" s="11" t="e">
        <v>#N/A</v>
      </c>
      <c r="E54" s="11" t="e">
        <f>_xll.qlRateHelperQuoteName(D54)</f>
        <v>#VALUE!</v>
      </c>
      <c r="F54" s="10" t="e">
        <f>_xll.qlRateHelperRate($D54)</f>
        <v>#VALUE!</v>
      </c>
      <c r="G54" s="10" t="str">
        <f>IF(ISERROR(_xll.qlSwapRateHelperSpread($D54)),IF(ISERROR(_xll.qlFuturesRateHelperConvexityAdjustment($D54)),"--",_xll.qlFuturesRateHelperConvexityAdjustment($D54)),_xll.qlSwapRateHelperSpread($D54))</f>
        <v>--</v>
      </c>
      <c r="H54" s="9" t="e">
        <f>_xll.qlRateHelperEarliestDate($D54)</f>
        <v>#VALUE!</v>
      </c>
      <c r="I54" s="8" t="e">
        <f>_xll.qlRateHelperLatestDate($D54)</f>
        <v>#VALUE!</v>
      </c>
      <c r="J54" s="3" t="e">
        <v>#N/A</v>
      </c>
    </row>
    <row r="55" spans="4:10" x14ac:dyDescent="0.2">
      <c r="D55" s="11" t="e">
        <v>#N/A</v>
      </c>
      <c r="E55" s="11" t="e">
        <f>_xll.qlRateHelperQuoteName(D55)</f>
        <v>#VALUE!</v>
      </c>
      <c r="F55" s="10" t="e">
        <f>_xll.qlRateHelperRate($D55)</f>
        <v>#VALUE!</v>
      </c>
      <c r="G55" s="10" t="str">
        <f>IF(ISERROR(_xll.qlSwapRateHelperSpread($D55)),IF(ISERROR(_xll.qlFuturesRateHelperConvexityAdjustment($D55)),"--",_xll.qlFuturesRateHelperConvexityAdjustment($D55)),_xll.qlSwapRateHelperSpread($D55))</f>
        <v>--</v>
      </c>
      <c r="H55" s="9" t="e">
        <f>_xll.qlRateHelperEarliestDate($D55)</f>
        <v>#VALUE!</v>
      </c>
      <c r="I55" s="8" t="e">
        <f>_xll.qlRateHelperLatestDate($D55)</f>
        <v>#VALUE!</v>
      </c>
      <c r="J55" s="3" t="e">
        <v>#N/A</v>
      </c>
    </row>
    <row r="56" spans="4:10" x14ac:dyDescent="0.2">
      <c r="D56" s="11" t="e">
        <v>#N/A</v>
      </c>
      <c r="E56" s="11" t="e">
        <f>_xll.qlRateHelperQuoteName(D56)</f>
        <v>#VALUE!</v>
      </c>
      <c r="F56" s="10" t="e">
        <f>_xll.qlRateHelperRate($D56)</f>
        <v>#VALUE!</v>
      </c>
      <c r="G56" s="10" t="str">
        <f>IF(ISERROR(_xll.qlSwapRateHelperSpread($D56)),IF(ISERROR(_xll.qlFuturesRateHelperConvexityAdjustment($D56)),"--",_xll.qlFuturesRateHelperConvexityAdjustment($D56)),_xll.qlSwapRateHelperSpread($D56))</f>
        <v>--</v>
      </c>
      <c r="H56" s="9" t="e">
        <f>_xll.qlRateHelperEarliestDate($D56)</f>
        <v>#VALUE!</v>
      </c>
      <c r="I56" s="8" t="e">
        <f>_xll.qlRateHelperLatestDate($D56)</f>
        <v>#VALUE!</v>
      </c>
      <c r="J56" s="3" t="e">
        <v>#N/A</v>
      </c>
    </row>
    <row r="57" spans="4:10" x14ac:dyDescent="0.2">
      <c r="D57" s="11" t="e">
        <v>#N/A</v>
      </c>
      <c r="E57" s="11" t="e">
        <f>_xll.qlRateHelperQuoteName(D57)</f>
        <v>#VALUE!</v>
      </c>
      <c r="F57" s="10" t="e">
        <f>_xll.qlRateHelperRate($D57)</f>
        <v>#VALUE!</v>
      </c>
      <c r="G57" s="10" t="str">
        <f>IF(ISERROR(_xll.qlSwapRateHelperSpread($D57)),IF(ISERROR(_xll.qlFuturesRateHelperConvexityAdjustment($D57)),"--",_xll.qlFuturesRateHelperConvexityAdjustment($D57)),_xll.qlSwapRateHelperSpread($D57))</f>
        <v>--</v>
      </c>
      <c r="H57" s="9" t="e">
        <f>_xll.qlRateHelperEarliestDate($D57)</f>
        <v>#VALUE!</v>
      </c>
      <c r="I57" s="8" t="e">
        <f>_xll.qlRateHelperLatestDate($D57)</f>
        <v>#VALUE!</v>
      </c>
      <c r="J57" s="3" t="e">
        <v>#N/A</v>
      </c>
    </row>
    <row r="58" spans="4:10" x14ac:dyDescent="0.2">
      <c r="D58" s="11" t="e">
        <v>#N/A</v>
      </c>
      <c r="E58" s="11" t="e">
        <f>_xll.qlRateHelperQuoteName(D58)</f>
        <v>#VALUE!</v>
      </c>
      <c r="F58" s="10" t="e">
        <f>_xll.qlRateHelperRate($D58)</f>
        <v>#VALUE!</v>
      </c>
      <c r="G58" s="10" t="str">
        <f>IF(ISERROR(_xll.qlSwapRateHelperSpread($D58)),IF(ISERROR(_xll.qlFuturesRateHelperConvexityAdjustment($D58)),"--",_xll.qlFuturesRateHelperConvexityAdjustment($D58)),_xll.qlSwapRateHelperSpread($D58))</f>
        <v>--</v>
      </c>
      <c r="H58" s="9" t="e">
        <f>_xll.qlRateHelperEarliestDate($D58)</f>
        <v>#VALUE!</v>
      </c>
      <c r="I58" s="8" t="e">
        <f>_xll.qlRateHelperLatestDate($D58)</f>
        <v>#VALUE!</v>
      </c>
      <c r="J58" s="3" t="e">
        <v>#N/A</v>
      </c>
    </row>
    <row r="59" spans="4:10" x14ac:dyDescent="0.2">
      <c r="D59" s="11" t="e">
        <v>#N/A</v>
      </c>
      <c r="E59" s="11" t="e">
        <f>_xll.qlRateHelperQuoteName(D59)</f>
        <v>#VALUE!</v>
      </c>
      <c r="F59" s="10" t="e">
        <f>_xll.qlRateHelperRate($D59)</f>
        <v>#VALUE!</v>
      </c>
      <c r="G59" s="10" t="str">
        <f>IF(ISERROR(_xll.qlSwapRateHelperSpread($D59)),IF(ISERROR(_xll.qlFuturesRateHelperConvexityAdjustment($D59)),"--",_xll.qlFuturesRateHelperConvexityAdjustment($D59)),_xll.qlSwapRateHelperSpread($D59))</f>
        <v>--</v>
      </c>
      <c r="H59" s="9" t="e">
        <f>_xll.qlRateHelperEarliestDate($D59)</f>
        <v>#VALUE!</v>
      </c>
      <c r="I59" s="8" t="e">
        <f>_xll.qlRateHelperLatestDate($D59)</f>
        <v>#VALUE!</v>
      </c>
      <c r="J59" s="3" t="e">
        <v>#N/A</v>
      </c>
    </row>
    <row r="60" spans="4:10" x14ac:dyDescent="0.2">
      <c r="D60" s="11" t="e">
        <v>#N/A</v>
      </c>
      <c r="E60" s="11" t="e">
        <f>_xll.qlRateHelperQuoteName(D60)</f>
        <v>#VALUE!</v>
      </c>
      <c r="F60" s="10" t="e">
        <f>_xll.qlRateHelperRate($D60)</f>
        <v>#VALUE!</v>
      </c>
      <c r="G60" s="10" t="str">
        <f>IF(ISERROR(_xll.qlSwapRateHelperSpread($D60)),IF(ISERROR(_xll.qlFuturesRateHelperConvexityAdjustment($D60)),"--",_xll.qlFuturesRateHelperConvexityAdjustment($D60)),_xll.qlSwapRateHelperSpread($D60))</f>
        <v>--</v>
      </c>
      <c r="H60" s="9" t="e">
        <f>_xll.qlRateHelperEarliestDate($D60)</f>
        <v>#VALUE!</v>
      </c>
      <c r="I60" s="8" t="e">
        <f>_xll.qlRateHelperLatestDate($D60)</f>
        <v>#VALUE!</v>
      </c>
      <c r="J60" s="3" t="e">
        <v>#N/A</v>
      </c>
    </row>
    <row r="61" spans="4:10" x14ac:dyDescent="0.2">
      <c r="D61" s="11" t="e">
        <v>#N/A</v>
      </c>
      <c r="E61" s="11" t="e">
        <f>_xll.qlRateHelperQuoteName(D61)</f>
        <v>#VALUE!</v>
      </c>
      <c r="F61" s="10" t="e">
        <f>_xll.qlRateHelperRate($D61)</f>
        <v>#VALUE!</v>
      </c>
      <c r="G61" s="10" t="str">
        <f>IF(ISERROR(_xll.qlSwapRateHelperSpread($D61)),IF(ISERROR(_xll.qlFuturesRateHelperConvexityAdjustment($D61)),"--",_xll.qlFuturesRateHelperConvexityAdjustment($D61)),_xll.qlSwapRateHelperSpread($D61))</f>
        <v>--</v>
      </c>
      <c r="H61" s="9" t="e">
        <f>_xll.qlRateHelperEarliestDate($D61)</f>
        <v>#VALUE!</v>
      </c>
      <c r="I61" s="8" t="e">
        <f>_xll.qlRateHelperLatestDate($D61)</f>
        <v>#VALUE!</v>
      </c>
      <c r="J61" s="3" t="e">
        <v>#N/A</v>
      </c>
    </row>
    <row r="62" spans="4:10" x14ac:dyDescent="0.2">
      <c r="D62" s="11" t="e">
        <v>#N/A</v>
      </c>
      <c r="E62" s="11" t="e">
        <f>_xll.qlRateHelperQuoteName(D62)</f>
        <v>#VALUE!</v>
      </c>
      <c r="F62" s="10" t="e">
        <f>_xll.qlRateHelperRate($D62)</f>
        <v>#VALUE!</v>
      </c>
      <c r="G62" s="10" t="str">
        <f>IF(ISERROR(_xll.qlSwapRateHelperSpread($D62)),IF(ISERROR(_xll.qlFuturesRateHelperConvexityAdjustment($D62)),"--",_xll.qlFuturesRateHelperConvexityAdjustment($D62)),_xll.qlSwapRateHelperSpread($D62))</f>
        <v>--</v>
      </c>
      <c r="H62" s="9" t="e">
        <f>_xll.qlRateHelperEarliestDate($D62)</f>
        <v>#VALUE!</v>
      </c>
      <c r="I62" s="8" t="e">
        <f>_xll.qlRateHelperLatestDate($D62)</f>
        <v>#VALUE!</v>
      </c>
      <c r="J62" s="3" t="e">
        <v>#N/A</v>
      </c>
    </row>
    <row r="63" spans="4:10" x14ac:dyDescent="0.2">
      <c r="D63" s="11" t="e">
        <v>#N/A</v>
      </c>
      <c r="E63" s="11" t="e">
        <f>_xll.qlRateHelperQuoteName(D63)</f>
        <v>#VALUE!</v>
      </c>
      <c r="F63" s="10" t="e">
        <f>_xll.qlRateHelperRate($D63)</f>
        <v>#VALUE!</v>
      </c>
      <c r="G63" s="10" t="str">
        <f>IF(ISERROR(_xll.qlSwapRateHelperSpread($D63)),IF(ISERROR(_xll.qlFuturesRateHelperConvexityAdjustment($D63)),"--",_xll.qlFuturesRateHelperConvexityAdjustment($D63)),_xll.qlSwapRateHelperSpread($D63))</f>
        <v>--</v>
      </c>
      <c r="H63" s="9" t="e">
        <f>_xll.qlRateHelperEarliestDate($D63)</f>
        <v>#VALUE!</v>
      </c>
      <c r="I63" s="8" t="e">
        <f>_xll.qlRateHelperLatestDate($D63)</f>
        <v>#VALUE!</v>
      </c>
      <c r="J63" s="3" t="e">
        <v>#N/A</v>
      </c>
    </row>
    <row r="64" spans="4:10" x14ac:dyDescent="0.2">
      <c r="D64" s="11" t="e">
        <v>#N/A</v>
      </c>
      <c r="E64" s="11" t="e">
        <f>_xll.qlRateHelperQuoteName(D64)</f>
        <v>#VALUE!</v>
      </c>
      <c r="F64" s="10" t="e">
        <f>_xll.qlRateHelperRate($D64)</f>
        <v>#VALUE!</v>
      </c>
      <c r="G64" s="10" t="str">
        <f>IF(ISERROR(_xll.qlSwapRateHelperSpread($D64)),IF(ISERROR(_xll.qlFuturesRateHelperConvexityAdjustment($D64)),"--",_xll.qlFuturesRateHelperConvexityAdjustment($D64)),_xll.qlSwapRateHelperSpread($D64))</f>
        <v>--</v>
      </c>
      <c r="H64" s="9" t="e">
        <f>_xll.qlRateHelperEarliestDate($D64)</f>
        <v>#VALUE!</v>
      </c>
      <c r="I64" s="8" t="e">
        <f>_xll.qlRateHelperLatestDate($D64)</f>
        <v>#VALUE!</v>
      </c>
      <c r="J64" s="3" t="e">
        <v>#N/A</v>
      </c>
    </row>
    <row r="65" spans="4:10" x14ac:dyDescent="0.2">
      <c r="D65" s="11" t="e">
        <v>#N/A</v>
      </c>
      <c r="E65" s="11" t="e">
        <f>_xll.qlRateHelperQuoteName(D65)</f>
        <v>#VALUE!</v>
      </c>
      <c r="F65" s="10" t="e">
        <f>_xll.qlRateHelperRate($D65)</f>
        <v>#VALUE!</v>
      </c>
      <c r="G65" s="10" t="str">
        <f>IF(ISERROR(_xll.qlSwapRateHelperSpread($D65)),IF(ISERROR(_xll.qlFuturesRateHelperConvexityAdjustment($D65)),"--",_xll.qlFuturesRateHelperConvexityAdjustment($D65)),_xll.qlSwapRateHelperSpread($D65))</f>
        <v>--</v>
      </c>
      <c r="H65" s="9" t="e">
        <f>_xll.qlRateHelperEarliestDate($D65)</f>
        <v>#VALUE!</v>
      </c>
      <c r="I65" s="8" t="e">
        <f>_xll.qlRateHelperLatestDate($D65)</f>
        <v>#VALUE!</v>
      </c>
      <c r="J65" s="3" t="e">
        <v>#N/A</v>
      </c>
    </row>
    <row r="66" spans="4:10" x14ac:dyDescent="0.2">
      <c r="D66" s="11" t="e">
        <v>#N/A</v>
      </c>
      <c r="E66" s="11" t="e">
        <f>_xll.qlRateHelperQuoteName(D66)</f>
        <v>#VALUE!</v>
      </c>
      <c r="F66" s="10" t="e">
        <f>_xll.qlRateHelperRate($D66)</f>
        <v>#VALUE!</v>
      </c>
      <c r="G66" s="10" t="str">
        <f>IF(ISERROR(_xll.qlSwapRateHelperSpread($D66)),IF(ISERROR(_xll.qlFuturesRateHelperConvexityAdjustment($D66)),"--",_xll.qlFuturesRateHelperConvexityAdjustment($D66)),_xll.qlSwapRateHelperSpread($D66))</f>
        <v>--</v>
      </c>
      <c r="H66" s="9" t="e">
        <f>_xll.qlRateHelperEarliestDate($D66)</f>
        <v>#VALUE!</v>
      </c>
      <c r="I66" s="8" t="e">
        <f>_xll.qlRateHelperLatestDate($D66)</f>
        <v>#VALUE!</v>
      </c>
      <c r="J66" s="3" t="e">
        <v>#N/A</v>
      </c>
    </row>
    <row r="67" spans="4:10" x14ac:dyDescent="0.2">
      <c r="D67" s="11" t="e">
        <v>#N/A</v>
      </c>
      <c r="E67" s="11" t="e">
        <f>_xll.qlRateHelperQuoteName(D67)</f>
        <v>#VALUE!</v>
      </c>
      <c r="F67" s="10" t="e">
        <f>_xll.qlRateHelperRate($D67)</f>
        <v>#VALUE!</v>
      </c>
      <c r="G67" s="10" t="str">
        <f>IF(ISERROR(_xll.qlSwapRateHelperSpread($D67)),IF(ISERROR(_xll.qlFuturesRateHelperConvexityAdjustment($D67)),"--",_xll.qlFuturesRateHelperConvexityAdjustment($D67)),_xll.qlSwapRateHelperSpread($D67))</f>
        <v>--</v>
      </c>
      <c r="H67" s="9" t="e">
        <f>_xll.qlRateHelperEarliestDate($D67)</f>
        <v>#VALUE!</v>
      </c>
      <c r="I67" s="8" t="e">
        <f>_xll.qlRateHelperLatestDate($D67)</f>
        <v>#VALUE!</v>
      </c>
      <c r="J67" s="3" t="e">
        <v>#N/A</v>
      </c>
    </row>
    <row r="68" spans="4:10" x14ac:dyDescent="0.2">
      <c r="D68" s="11" t="e">
        <v>#N/A</v>
      </c>
      <c r="E68" s="11" t="e">
        <f>_xll.qlRateHelperQuoteName(D68)</f>
        <v>#VALUE!</v>
      </c>
      <c r="F68" s="10" t="e">
        <f>_xll.qlRateHelperRate($D68)</f>
        <v>#VALUE!</v>
      </c>
      <c r="G68" s="10" t="str">
        <f>IF(ISERROR(_xll.qlSwapRateHelperSpread($D68)),IF(ISERROR(_xll.qlFuturesRateHelperConvexityAdjustment($D68)),"--",_xll.qlFuturesRateHelperConvexityAdjustment($D68)),_xll.qlSwapRateHelperSpread($D68))</f>
        <v>--</v>
      </c>
      <c r="H68" s="9" t="e">
        <f>_xll.qlRateHelperEarliestDate($D68)</f>
        <v>#VALUE!</v>
      </c>
      <c r="I68" s="8" t="e">
        <f>_xll.qlRateHelperLatestDate($D68)</f>
        <v>#VALUE!</v>
      </c>
      <c r="J68" s="3" t="e">
        <v>#N/A</v>
      </c>
    </row>
    <row r="69" spans="4:10" x14ac:dyDescent="0.2">
      <c r="D69" s="11" t="e">
        <v>#N/A</v>
      </c>
      <c r="E69" s="11" t="e">
        <f>_xll.qlRateHelperQuoteName(D69)</f>
        <v>#VALUE!</v>
      </c>
      <c r="F69" s="10" t="e">
        <f>_xll.qlRateHelperRate($D69)</f>
        <v>#VALUE!</v>
      </c>
      <c r="G69" s="10" t="str">
        <f>IF(ISERROR(_xll.qlSwapRateHelperSpread($D69)),IF(ISERROR(_xll.qlFuturesRateHelperConvexityAdjustment($D69)),"--",_xll.qlFuturesRateHelperConvexityAdjustment($D69)),_xll.qlSwapRateHelperSpread($D69))</f>
        <v>--</v>
      </c>
      <c r="H69" s="9" t="e">
        <f>_xll.qlRateHelperEarliestDate($D69)</f>
        <v>#VALUE!</v>
      </c>
      <c r="I69" s="8" t="e">
        <f>_xll.qlRateHelperLatestDate($D69)</f>
        <v>#VALUE!</v>
      </c>
      <c r="J69" s="3" t="e">
        <v>#N/A</v>
      </c>
    </row>
    <row r="70" spans="4:10" x14ac:dyDescent="0.2">
      <c r="D70" s="11" t="e">
        <v>#N/A</v>
      </c>
      <c r="E70" s="11" t="e">
        <f>_xll.qlRateHelperQuoteName(D70)</f>
        <v>#VALUE!</v>
      </c>
      <c r="F70" s="10" t="e">
        <f>_xll.qlRateHelperRate($D70)</f>
        <v>#VALUE!</v>
      </c>
      <c r="G70" s="10" t="str">
        <f>IF(ISERROR(_xll.qlSwapRateHelperSpread($D70)),IF(ISERROR(_xll.qlFuturesRateHelperConvexityAdjustment($D70)),"--",_xll.qlFuturesRateHelperConvexityAdjustment($D70)),_xll.qlSwapRateHelperSpread($D70))</f>
        <v>--</v>
      </c>
      <c r="H70" s="9" t="e">
        <f>_xll.qlRateHelperEarliestDate($D70)</f>
        <v>#VALUE!</v>
      </c>
      <c r="I70" s="8" t="e">
        <f>_xll.qlRateHelperLatestDate($D70)</f>
        <v>#VALUE!</v>
      </c>
      <c r="J70" s="3" t="e">
        <v>#N/A</v>
      </c>
    </row>
    <row r="71" spans="4:10" x14ac:dyDescent="0.2">
      <c r="D71" s="11" t="e">
        <v>#N/A</v>
      </c>
      <c r="E71" s="11" t="e">
        <f>_xll.qlRateHelperQuoteName(D71)</f>
        <v>#VALUE!</v>
      </c>
      <c r="F71" s="10" t="e">
        <f>_xll.qlRateHelperRate($D71)</f>
        <v>#VALUE!</v>
      </c>
      <c r="G71" s="10" t="str">
        <f>IF(ISERROR(_xll.qlSwapRateHelperSpread($D71)),IF(ISERROR(_xll.qlFuturesRateHelperConvexityAdjustment($D71)),"--",_xll.qlFuturesRateHelperConvexityAdjustment($D71)),_xll.qlSwapRateHelperSpread($D71))</f>
        <v>--</v>
      </c>
      <c r="H71" s="9" t="e">
        <f>_xll.qlRateHelperEarliestDate($D71)</f>
        <v>#VALUE!</v>
      </c>
      <c r="I71" s="8" t="e">
        <f>_xll.qlRateHelperLatestDate($D71)</f>
        <v>#VALUE!</v>
      </c>
      <c r="J71" s="3" t="e">
        <v>#N/A</v>
      </c>
    </row>
    <row r="72" spans="4:10" x14ac:dyDescent="0.2">
      <c r="D72" s="11" t="e">
        <v>#N/A</v>
      </c>
      <c r="E72" s="11" t="e">
        <f>_xll.qlRateHelperQuoteName(D72)</f>
        <v>#VALUE!</v>
      </c>
      <c r="F72" s="10" t="e">
        <f>_xll.qlRateHelperRate($D72)</f>
        <v>#VALUE!</v>
      </c>
      <c r="G72" s="10" t="str">
        <f>IF(ISERROR(_xll.qlSwapRateHelperSpread($D72)),IF(ISERROR(_xll.qlFuturesRateHelperConvexityAdjustment($D72)),"--",_xll.qlFuturesRateHelperConvexityAdjustment($D72)),_xll.qlSwapRateHelperSpread($D72))</f>
        <v>--</v>
      </c>
      <c r="H72" s="9" t="e">
        <f>_xll.qlRateHelperEarliestDate($D72)</f>
        <v>#VALUE!</v>
      </c>
      <c r="I72" s="8" t="e">
        <f>_xll.qlRateHelperLatestDate($D72)</f>
        <v>#VALUE!</v>
      </c>
      <c r="J72" s="3" t="e">
        <v>#N/A</v>
      </c>
    </row>
    <row r="73" spans="4:10" x14ac:dyDescent="0.2">
      <c r="D73" s="11" t="e">
        <v>#N/A</v>
      </c>
      <c r="E73" s="11" t="e">
        <f>_xll.qlRateHelperQuoteName(D73)</f>
        <v>#VALUE!</v>
      </c>
      <c r="F73" s="10" t="e">
        <f>_xll.qlRateHelperRate($D73)</f>
        <v>#VALUE!</v>
      </c>
      <c r="G73" s="10" t="str">
        <f>IF(ISERROR(_xll.qlSwapRateHelperSpread($D73)),IF(ISERROR(_xll.qlFuturesRateHelperConvexityAdjustment($D73)),"--",_xll.qlFuturesRateHelperConvexityAdjustment($D73)),_xll.qlSwapRateHelperSpread($D73))</f>
        <v>--</v>
      </c>
      <c r="H73" s="9" t="e">
        <f>_xll.qlRateHelperEarliestDate($D73)</f>
        <v>#VALUE!</v>
      </c>
      <c r="I73" s="8" t="e">
        <f>_xll.qlRateHelperLatestDate($D73)</f>
        <v>#VALUE!</v>
      </c>
      <c r="J73" s="3" t="e">
        <v>#N/A</v>
      </c>
    </row>
    <row r="74" spans="4:10" x14ac:dyDescent="0.2">
      <c r="D74" s="11" t="e">
        <v>#N/A</v>
      </c>
      <c r="E74" s="11" t="e">
        <f>_xll.qlRateHelperQuoteName(D74)</f>
        <v>#VALUE!</v>
      </c>
      <c r="F74" s="10" t="e">
        <f>_xll.qlRateHelperRate($D74)</f>
        <v>#VALUE!</v>
      </c>
      <c r="G74" s="10" t="str">
        <f>IF(ISERROR(_xll.qlSwapRateHelperSpread($D74)),IF(ISERROR(_xll.qlFuturesRateHelperConvexityAdjustment($D74)),"--",_xll.qlFuturesRateHelperConvexityAdjustment($D74)),_xll.qlSwapRateHelperSpread($D74))</f>
        <v>--</v>
      </c>
      <c r="H74" s="9" t="e">
        <f>_xll.qlRateHelperEarliestDate($D74)</f>
        <v>#VALUE!</v>
      </c>
      <c r="I74" s="8" t="e">
        <f>_xll.qlRateHelperLatestDate($D74)</f>
        <v>#VALUE!</v>
      </c>
      <c r="J74" s="3" t="e">
        <v>#N/A</v>
      </c>
    </row>
    <row r="75" spans="4:10" x14ac:dyDescent="0.2">
      <c r="D75" s="11" t="e">
        <v>#N/A</v>
      </c>
      <c r="E75" s="11" t="e">
        <f>_xll.qlRateHelperQuoteName(D75)</f>
        <v>#VALUE!</v>
      </c>
      <c r="F75" s="10" t="e">
        <f>_xll.qlRateHelperRate($D75)</f>
        <v>#VALUE!</v>
      </c>
      <c r="G75" s="10" t="str">
        <f>IF(ISERROR(_xll.qlSwapRateHelperSpread($D75)),IF(ISERROR(_xll.qlFuturesRateHelperConvexityAdjustment($D75)),"--",_xll.qlFuturesRateHelperConvexityAdjustment($D75)),_xll.qlSwapRateHelperSpread($D75))</f>
        <v>--</v>
      </c>
      <c r="H75" s="9" t="e">
        <f>_xll.qlRateHelperEarliestDate($D75)</f>
        <v>#VALUE!</v>
      </c>
      <c r="I75" s="8" t="e">
        <f>_xll.qlRateHelperLatestDate($D75)</f>
        <v>#VALUE!</v>
      </c>
      <c r="J75" s="3" t="e">
        <v>#N/A</v>
      </c>
    </row>
    <row r="76" spans="4:10" x14ac:dyDescent="0.2">
      <c r="D76" s="11" t="e">
        <v>#N/A</v>
      </c>
      <c r="E76" s="11" t="e">
        <f>_xll.qlRateHelperQuoteName(D76)</f>
        <v>#VALUE!</v>
      </c>
      <c r="F76" s="10" t="e">
        <f>_xll.qlRateHelperRate($D76)</f>
        <v>#VALUE!</v>
      </c>
      <c r="G76" s="10" t="str">
        <f>IF(ISERROR(_xll.qlSwapRateHelperSpread($D76)),IF(ISERROR(_xll.qlFuturesRateHelperConvexityAdjustment($D76)),"--",_xll.qlFuturesRateHelperConvexityAdjustment($D76)),_xll.qlSwapRateHelperSpread($D76))</f>
        <v>--</v>
      </c>
      <c r="H76" s="9" t="e">
        <f>_xll.qlRateHelperEarliestDate($D76)</f>
        <v>#VALUE!</v>
      </c>
      <c r="I76" s="8" t="e">
        <f>_xll.qlRateHelperLatestDate($D76)</f>
        <v>#VALUE!</v>
      </c>
      <c r="J76" s="3" t="e">
        <v>#N/A</v>
      </c>
    </row>
    <row r="77" spans="4:10" x14ac:dyDescent="0.2">
      <c r="D77" s="11" t="e">
        <v>#N/A</v>
      </c>
      <c r="E77" s="11" t="e">
        <f>_xll.qlRateHelperQuoteName(D77)</f>
        <v>#VALUE!</v>
      </c>
      <c r="F77" s="10" t="e">
        <f>_xll.qlRateHelperRate($D77)</f>
        <v>#VALUE!</v>
      </c>
      <c r="G77" s="10" t="str">
        <f>IF(ISERROR(_xll.qlSwapRateHelperSpread($D77)),IF(ISERROR(_xll.qlFuturesRateHelperConvexityAdjustment($D77)),"--",_xll.qlFuturesRateHelperConvexityAdjustment($D77)),_xll.qlSwapRateHelperSpread($D77))</f>
        <v>--</v>
      </c>
      <c r="H77" s="9" t="e">
        <f>_xll.qlRateHelperEarliestDate($D77)</f>
        <v>#VALUE!</v>
      </c>
      <c r="I77" s="8" t="e">
        <f>_xll.qlRateHelperLatestDate($D77)</f>
        <v>#VALUE!</v>
      </c>
      <c r="J77" s="3" t="e">
        <v>#N/A</v>
      </c>
    </row>
    <row r="78" spans="4:10" x14ac:dyDescent="0.2">
      <c r="D78" s="11" t="e">
        <v>#N/A</v>
      </c>
      <c r="E78" s="11" t="e">
        <f>_xll.qlRateHelperQuoteName(D78)</f>
        <v>#VALUE!</v>
      </c>
      <c r="F78" s="10" t="e">
        <f>_xll.qlRateHelperRate($D78)</f>
        <v>#VALUE!</v>
      </c>
      <c r="G78" s="10" t="str">
        <f>IF(ISERROR(_xll.qlSwapRateHelperSpread($D78)),IF(ISERROR(_xll.qlFuturesRateHelperConvexityAdjustment($D78)),"--",_xll.qlFuturesRateHelperConvexityAdjustment($D78)),_xll.qlSwapRateHelperSpread($D78))</f>
        <v>--</v>
      </c>
      <c r="H78" s="9" t="e">
        <f>_xll.qlRateHelperEarliestDate($D78)</f>
        <v>#VALUE!</v>
      </c>
      <c r="I78" s="8" t="e">
        <f>_xll.qlRateHelperLatestDate($D78)</f>
        <v>#VALUE!</v>
      </c>
      <c r="J78" s="3" t="e">
        <v>#N/A</v>
      </c>
    </row>
    <row r="79" spans="4:10" x14ac:dyDescent="0.2">
      <c r="D79" s="11" t="e">
        <v>#N/A</v>
      </c>
      <c r="E79" s="11" t="e">
        <f>_xll.qlRateHelperQuoteName(D79)</f>
        <v>#VALUE!</v>
      </c>
      <c r="F79" s="10" t="e">
        <f>_xll.qlRateHelperRate($D79)</f>
        <v>#VALUE!</v>
      </c>
      <c r="G79" s="10" t="str">
        <f>IF(ISERROR(_xll.qlSwapRateHelperSpread($D79)),IF(ISERROR(_xll.qlFuturesRateHelperConvexityAdjustment($D79)),"--",_xll.qlFuturesRateHelperConvexityAdjustment($D79)),_xll.qlSwapRateHelperSpread($D79))</f>
        <v>--</v>
      </c>
      <c r="H79" s="9" t="e">
        <f>_xll.qlRateHelperEarliestDate($D79)</f>
        <v>#VALUE!</v>
      </c>
      <c r="I79" s="8" t="e">
        <f>_xll.qlRateHelperLatestDate($D79)</f>
        <v>#VALUE!</v>
      </c>
      <c r="J79" s="3" t="e">
        <v>#N/A</v>
      </c>
    </row>
    <row r="80" spans="4:10" x14ac:dyDescent="0.2">
      <c r="D80" s="11" t="e">
        <v>#N/A</v>
      </c>
      <c r="E80" s="11" t="e">
        <f>_xll.qlRateHelperQuoteName(D80)</f>
        <v>#VALUE!</v>
      </c>
      <c r="F80" s="10" t="e">
        <f>_xll.qlRateHelperRate($D80)</f>
        <v>#VALUE!</v>
      </c>
      <c r="G80" s="10" t="str">
        <f>IF(ISERROR(_xll.qlSwapRateHelperSpread($D80)),IF(ISERROR(_xll.qlFuturesRateHelperConvexityAdjustment($D80)),"--",_xll.qlFuturesRateHelperConvexityAdjustment($D80)),_xll.qlSwapRateHelperSpread($D80))</f>
        <v>--</v>
      </c>
      <c r="H80" s="9" t="e">
        <f>_xll.qlRateHelperEarliestDate($D80)</f>
        <v>#VALUE!</v>
      </c>
      <c r="I80" s="8" t="e">
        <f>_xll.qlRateHelperLatestDate($D80)</f>
        <v>#VALUE!</v>
      </c>
      <c r="J80" s="3" t="e">
        <v>#N/A</v>
      </c>
    </row>
    <row r="81" spans="4:10" x14ac:dyDescent="0.2">
      <c r="D81" s="11" t="e">
        <v>#N/A</v>
      </c>
      <c r="E81" s="11" t="e">
        <f>_xll.qlRateHelperQuoteName(D81)</f>
        <v>#VALUE!</v>
      </c>
      <c r="F81" s="10" t="e">
        <f>_xll.qlRateHelperRate($D81)</f>
        <v>#VALUE!</v>
      </c>
      <c r="G81" s="10" t="str">
        <f>IF(ISERROR(_xll.qlSwapRateHelperSpread($D81)),IF(ISERROR(_xll.qlFuturesRateHelperConvexityAdjustment($D81)),"--",_xll.qlFuturesRateHelperConvexityAdjustment($D81)),_xll.qlSwapRateHelperSpread($D81))</f>
        <v>--</v>
      </c>
      <c r="H81" s="9" t="e">
        <f>_xll.qlRateHelperEarliestDate($D81)</f>
        <v>#VALUE!</v>
      </c>
      <c r="I81" s="8" t="e">
        <f>_xll.qlRateHelperLatestDate($D81)</f>
        <v>#VALUE!</v>
      </c>
      <c r="J81" s="3" t="e">
        <v>#N/A</v>
      </c>
    </row>
    <row r="82" spans="4:10" x14ac:dyDescent="0.2">
      <c r="D82" s="11" t="e">
        <v>#N/A</v>
      </c>
      <c r="E82" s="11" t="e">
        <f>_xll.qlRateHelperQuoteName(D82)</f>
        <v>#VALUE!</v>
      </c>
      <c r="F82" s="10" t="e">
        <f>_xll.qlRateHelperRate($D82)</f>
        <v>#VALUE!</v>
      </c>
      <c r="G82" s="10" t="str">
        <f>IF(ISERROR(_xll.qlSwapRateHelperSpread($D82)),IF(ISERROR(_xll.qlFuturesRateHelperConvexityAdjustment($D82)),"--",_xll.qlFuturesRateHelperConvexityAdjustment($D82)),_xll.qlSwapRateHelperSpread($D82))</f>
        <v>--</v>
      </c>
      <c r="H82" s="9" t="e">
        <f>_xll.qlRateHelperEarliestDate($D82)</f>
        <v>#VALUE!</v>
      </c>
      <c r="I82" s="8" t="e">
        <f>_xll.qlRateHelperLatestDate($D82)</f>
        <v>#VALUE!</v>
      </c>
      <c r="J82" s="3" t="e">
        <v>#N/A</v>
      </c>
    </row>
    <row r="83" spans="4:10" x14ac:dyDescent="0.2">
      <c r="D83" s="11" t="e">
        <v>#N/A</v>
      </c>
      <c r="E83" s="11" t="e">
        <f>_xll.qlRateHelperQuoteName(D83)</f>
        <v>#VALUE!</v>
      </c>
      <c r="F83" s="10" t="e">
        <f>_xll.qlRateHelperRate($D83)</f>
        <v>#VALUE!</v>
      </c>
      <c r="G83" s="10" t="str">
        <f>IF(ISERROR(_xll.qlSwapRateHelperSpread($D83)),IF(ISERROR(_xll.qlFuturesRateHelperConvexityAdjustment($D83)),"--",_xll.qlFuturesRateHelperConvexityAdjustment($D83)),_xll.qlSwapRateHelperSpread($D83))</f>
        <v>--</v>
      </c>
      <c r="H83" s="9" t="e">
        <f>_xll.qlRateHelperEarliestDate($D83)</f>
        <v>#VALUE!</v>
      </c>
      <c r="I83" s="8" t="e">
        <f>_xll.qlRateHelperLatestDate($D83)</f>
        <v>#VALUE!</v>
      </c>
      <c r="J83" s="3" t="e">
        <v>#N/A</v>
      </c>
    </row>
    <row r="84" spans="4:10" x14ac:dyDescent="0.2">
      <c r="D84" s="11" t="e">
        <v>#N/A</v>
      </c>
      <c r="E84" s="11" t="e">
        <f>_xll.qlRateHelperQuoteName(D84)</f>
        <v>#VALUE!</v>
      </c>
      <c r="F84" s="10" t="e">
        <f>_xll.qlRateHelperRate($D84)</f>
        <v>#VALUE!</v>
      </c>
      <c r="G84" s="10" t="str">
        <f>IF(ISERROR(_xll.qlSwapRateHelperSpread($D84)),IF(ISERROR(_xll.qlFuturesRateHelperConvexityAdjustment($D84)),"--",_xll.qlFuturesRateHelperConvexityAdjustment($D84)),_xll.qlSwapRateHelperSpread($D84))</f>
        <v>--</v>
      </c>
      <c r="H84" s="9" t="e">
        <f>_xll.qlRateHelperEarliestDate($D84)</f>
        <v>#VALUE!</v>
      </c>
      <c r="I84" s="8" t="e">
        <f>_xll.qlRateHelperLatestDate($D84)</f>
        <v>#VALUE!</v>
      </c>
      <c r="J84" s="3" t="e">
        <v>#N/A</v>
      </c>
    </row>
    <row r="85" spans="4:10" x14ac:dyDescent="0.2">
      <c r="D85" s="11" t="e">
        <v>#N/A</v>
      </c>
      <c r="E85" s="11" t="e">
        <f>_xll.qlRateHelperQuoteName(D85)</f>
        <v>#VALUE!</v>
      </c>
      <c r="F85" s="10" t="e">
        <f>_xll.qlRateHelperRate($D85)</f>
        <v>#VALUE!</v>
      </c>
      <c r="G85" s="10" t="str">
        <f>IF(ISERROR(_xll.qlSwapRateHelperSpread($D85)),IF(ISERROR(_xll.qlFuturesRateHelperConvexityAdjustment($D85)),"--",_xll.qlFuturesRateHelperConvexityAdjustment($D85)),_xll.qlSwapRateHelperSpread($D85))</f>
        <v>--</v>
      </c>
      <c r="H85" s="9" t="e">
        <f>_xll.qlRateHelperEarliestDate($D85)</f>
        <v>#VALUE!</v>
      </c>
      <c r="I85" s="8" t="e">
        <f>_xll.qlRateHelperLatestDate($D85)</f>
        <v>#VALUE!</v>
      </c>
      <c r="J85" s="3" t="e">
        <v>#N/A</v>
      </c>
    </row>
    <row r="86" spans="4:10" x14ac:dyDescent="0.2">
      <c r="D86" s="11" t="e">
        <v>#N/A</v>
      </c>
      <c r="E86" s="11" t="e">
        <f>_xll.qlRateHelperQuoteName(D86)</f>
        <v>#VALUE!</v>
      </c>
      <c r="F86" s="10" t="e">
        <f>_xll.qlRateHelperRate($D86)</f>
        <v>#VALUE!</v>
      </c>
      <c r="G86" s="10" t="str">
        <f>IF(ISERROR(_xll.qlSwapRateHelperSpread($D86)),IF(ISERROR(_xll.qlFuturesRateHelperConvexityAdjustment($D86)),"--",_xll.qlFuturesRateHelperConvexityAdjustment($D86)),_xll.qlSwapRateHelperSpread($D86))</f>
        <v>--</v>
      </c>
      <c r="H86" s="9" t="e">
        <f>_xll.qlRateHelperEarliestDate($D86)</f>
        <v>#VALUE!</v>
      </c>
      <c r="I86" s="8" t="e">
        <f>_xll.qlRateHelperLatestDate($D86)</f>
        <v>#VALUE!</v>
      </c>
      <c r="J86" s="3" t="e">
        <v>#N/A</v>
      </c>
    </row>
    <row r="87" spans="4:10" x14ac:dyDescent="0.2">
      <c r="D87" s="11" t="e">
        <v>#N/A</v>
      </c>
      <c r="E87" s="11" t="e">
        <f>_xll.qlRateHelperQuoteName(D87)</f>
        <v>#VALUE!</v>
      </c>
      <c r="F87" s="10" t="e">
        <f>_xll.qlRateHelperRate($D87)</f>
        <v>#VALUE!</v>
      </c>
      <c r="G87" s="10" t="str">
        <f>IF(ISERROR(_xll.qlSwapRateHelperSpread($D87)),IF(ISERROR(_xll.qlFuturesRateHelperConvexityAdjustment($D87)),"--",_xll.qlFuturesRateHelperConvexityAdjustment($D87)),_xll.qlSwapRateHelperSpread($D87))</f>
        <v>--</v>
      </c>
      <c r="H87" s="9" t="e">
        <f>_xll.qlRateHelperEarliestDate($D87)</f>
        <v>#VALUE!</v>
      </c>
      <c r="I87" s="8" t="e">
        <f>_xll.qlRateHelperLatestDate($D87)</f>
        <v>#VALUE!</v>
      </c>
      <c r="J87" s="3" t="e">
        <v>#N/A</v>
      </c>
    </row>
    <row r="88" spans="4:10" x14ac:dyDescent="0.2">
      <c r="D88" s="11" t="e">
        <v>#N/A</v>
      </c>
      <c r="E88" s="11" t="e">
        <f>_xll.qlRateHelperQuoteName(D88)</f>
        <v>#VALUE!</v>
      </c>
      <c r="F88" s="10" t="e">
        <f>_xll.qlRateHelperRate($D88)</f>
        <v>#VALUE!</v>
      </c>
      <c r="G88" s="10" t="str">
        <f>IF(ISERROR(_xll.qlSwapRateHelperSpread($D88)),IF(ISERROR(_xll.qlFuturesRateHelperConvexityAdjustment($D88)),"--",_xll.qlFuturesRateHelperConvexityAdjustment($D88)),_xll.qlSwapRateHelperSpread($D88))</f>
        <v>--</v>
      </c>
      <c r="H88" s="9" t="e">
        <f>_xll.qlRateHelperEarliestDate($D88)</f>
        <v>#VALUE!</v>
      </c>
      <c r="I88" s="8" t="e">
        <f>_xll.qlRateHelperLatestDate($D88)</f>
        <v>#VALUE!</v>
      </c>
      <c r="J88" s="3" t="e">
        <v>#N/A</v>
      </c>
    </row>
    <row r="89" spans="4:10" x14ac:dyDescent="0.2">
      <c r="D89" s="11" t="e">
        <v>#N/A</v>
      </c>
      <c r="E89" s="11" t="e">
        <f>_xll.qlRateHelperQuoteName(D89)</f>
        <v>#VALUE!</v>
      </c>
      <c r="F89" s="10" t="e">
        <f>_xll.qlRateHelperRate($D89)</f>
        <v>#VALUE!</v>
      </c>
      <c r="G89" s="10" t="str">
        <f>IF(ISERROR(_xll.qlSwapRateHelperSpread($D89)),IF(ISERROR(_xll.qlFuturesRateHelperConvexityAdjustment($D89)),"--",_xll.qlFuturesRateHelperConvexityAdjustment($D89)),_xll.qlSwapRateHelperSpread($D89))</f>
        <v>--</v>
      </c>
      <c r="H89" s="9" t="e">
        <f>_xll.qlRateHelperEarliestDate($D89)</f>
        <v>#VALUE!</v>
      </c>
      <c r="I89" s="8" t="e">
        <f>_xll.qlRateHelperLatestDate($D89)</f>
        <v>#VALUE!</v>
      </c>
      <c r="J89" s="3" t="e">
        <v>#N/A</v>
      </c>
    </row>
    <row r="90" spans="4:10" x14ac:dyDescent="0.2">
      <c r="D90" s="11" t="e">
        <v>#N/A</v>
      </c>
      <c r="E90" s="11" t="e">
        <f>_xll.qlRateHelperQuoteName(D90)</f>
        <v>#VALUE!</v>
      </c>
      <c r="F90" s="10" t="e">
        <f>_xll.qlRateHelperRate($D90)</f>
        <v>#VALUE!</v>
      </c>
      <c r="G90" s="10" t="str">
        <f>IF(ISERROR(_xll.qlSwapRateHelperSpread($D90)),IF(ISERROR(_xll.qlFuturesRateHelperConvexityAdjustment($D90)),"--",_xll.qlFuturesRateHelperConvexityAdjustment($D90)),_xll.qlSwapRateHelperSpread($D90))</f>
        <v>--</v>
      </c>
      <c r="H90" s="9" t="e">
        <f>_xll.qlRateHelperEarliestDate($D90)</f>
        <v>#VALUE!</v>
      </c>
      <c r="I90" s="8" t="e">
        <f>_xll.qlRateHelperLatestDate($D90)</f>
        <v>#VALUE!</v>
      </c>
      <c r="J90" s="3" t="e">
        <v>#N/A</v>
      </c>
    </row>
    <row r="91" spans="4:10" x14ac:dyDescent="0.2">
      <c r="D91" s="11" t="e">
        <v>#N/A</v>
      </c>
      <c r="E91" s="11" t="e">
        <f>_xll.qlRateHelperQuoteName(D91)</f>
        <v>#VALUE!</v>
      </c>
      <c r="F91" s="10" t="e">
        <f>_xll.qlRateHelperRate($D91)</f>
        <v>#VALUE!</v>
      </c>
      <c r="G91" s="10" t="str">
        <f>IF(ISERROR(_xll.qlSwapRateHelperSpread($D91)),IF(ISERROR(_xll.qlFuturesRateHelperConvexityAdjustment($D91)),"--",_xll.qlFuturesRateHelperConvexityAdjustment($D91)),_xll.qlSwapRateHelperSpread($D91))</f>
        <v>--</v>
      </c>
      <c r="H91" s="9" t="e">
        <f>_xll.qlRateHelperEarliestDate($D91)</f>
        <v>#VALUE!</v>
      </c>
      <c r="I91" s="8" t="e">
        <f>_xll.qlRateHelperLatestDate($D91)</f>
        <v>#VALUE!</v>
      </c>
      <c r="J91" s="3" t="e">
        <v>#N/A</v>
      </c>
    </row>
    <row r="92" spans="4:10" x14ac:dyDescent="0.2">
      <c r="D92" s="11" t="e">
        <v>#N/A</v>
      </c>
      <c r="E92" s="11" t="e">
        <f>_xll.qlRateHelperQuoteName(D92)</f>
        <v>#VALUE!</v>
      </c>
      <c r="F92" s="10" t="e">
        <f>_xll.qlRateHelperRate($D92)</f>
        <v>#VALUE!</v>
      </c>
      <c r="G92" s="10" t="str">
        <f>IF(ISERROR(_xll.qlSwapRateHelperSpread($D92)),IF(ISERROR(_xll.qlFuturesRateHelperConvexityAdjustment($D92)),"--",_xll.qlFuturesRateHelperConvexityAdjustment($D92)),_xll.qlSwapRateHelperSpread($D92))</f>
        <v>--</v>
      </c>
      <c r="H92" s="9" t="e">
        <f>_xll.qlRateHelperEarliestDate($D92)</f>
        <v>#VALUE!</v>
      </c>
      <c r="I92" s="8" t="e">
        <f>_xll.qlRateHelperLatestDate($D92)</f>
        <v>#VALUE!</v>
      </c>
      <c r="J92" s="3" t="e">
        <v>#N/A</v>
      </c>
    </row>
    <row r="93" spans="4:10" x14ac:dyDescent="0.2">
      <c r="D93" s="11" t="e">
        <v>#N/A</v>
      </c>
      <c r="E93" s="11" t="e">
        <f>_xll.qlRateHelperQuoteName(D93)</f>
        <v>#VALUE!</v>
      </c>
      <c r="F93" s="10" t="e">
        <f>_xll.qlRateHelperRate($D93)</f>
        <v>#VALUE!</v>
      </c>
      <c r="G93" s="10" t="str">
        <f>IF(ISERROR(_xll.qlSwapRateHelperSpread($D93)),IF(ISERROR(_xll.qlFuturesRateHelperConvexityAdjustment($D93)),"--",_xll.qlFuturesRateHelperConvexityAdjustment($D93)),_xll.qlSwapRateHelperSpread($D93))</f>
        <v>--</v>
      </c>
      <c r="H93" s="9" t="e">
        <f>_xll.qlRateHelperEarliestDate($D93)</f>
        <v>#VALUE!</v>
      </c>
      <c r="I93" s="8" t="e">
        <f>_xll.qlRateHelperLatestDate($D93)</f>
        <v>#VALUE!</v>
      </c>
      <c r="J93" s="3" t="e">
        <v>#N/A</v>
      </c>
    </row>
    <row r="94" spans="4:10" x14ac:dyDescent="0.2">
      <c r="D94" s="11" t="e">
        <v>#N/A</v>
      </c>
      <c r="E94" s="11" t="e">
        <f>_xll.qlRateHelperQuoteName(D94)</f>
        <v>#VALUE!</v>
      </c>
      <c r="F94" s="10" t="e">
        <f>_xll.qlRateHelperRate($D94)</f>
        <v>#VALUE!</v>
      </c>
      <c r="G94" s="10" t="str">
        <f>IF(ISERROR(_xll.qlSwapRateHelperSpread($D94)),IF(ISERROR(_xll.qlFuturesRateHelperConvexityAdjustment($D94)),"--",_xll.qlFuturesRateHelperConvexityAdjustment($D94)),_xll.qlSwapRateHelperSpread($D94))</f>
        <v>--</v>
      </c>
      <c r="H94" s="9" t="e">
        <f>_xll.qlRateHelperEarliestDate($D94)</f>
        <v>#VALUE!</v>
      </c>
      <c r="I94" s="8" t="e">
        <f>_xll.qlRateHelperLatestDate($D94)</f>
        <v>#VALUE!</v>
      </c>
      <c r="J94" s="3" t="e">
        <v>#N/A</v>
      </c>
    </row>
    <row r="95" spans="4:10" x14ac:dyDescent="0.2">
      <c r="D95" s="11" t="e">
        <v>#N/A</v>
      </c>
      <c r="E95" s="11" t="e">
        <f>_xll.qlRateHelperQuoteName(D95)</f>
        <v>#VALUE!</v>
      </c>
      <c r="F95" s="10" t="e">
        <f>_xll.qlRateHelperRate($D95)</f>
        <v>#VALUE!</v>
      </c>
      <c r="G95" s="10" t="str">
        <f>IF(ISERROR(_xll.qlSwapRateHelperSpread($D95)),IF(ISERROR(_xll.qlFuturesRateHelperConvexityAdjustment($D95)),"--",_xll.qlFuturesRateHelperConvexityAdjustment($D95)),_xll.qlSwapRateHelperSpread($D95))</f>
        <v>--</v>
      </c>
      <c r="H95" s="9" t="e">
        <f>_xll.qlRateHelperEarliestDate($D95)</f>
        <v>#VALUE!</v>
      </c>
      <c r="I95" s="8" t="e">
        <f>_xll.qlRateHelperLatestDate($D95)</f>
        <v>#VALUE!</v>
      </c>
      <c r="J95" s="3" t="e">
        <v>#N/A</v>
      </c>
    </row>
    <row r="96" spans="4:10" x14ac:dyDescent="0.2">
      <c r="D96" s="11" t="e">
        <v>#N/A</v>
      </c>
      <c r="E96" s="11" t="e">
        <f>_xll.qlRateHelperQuoteName(D96)</f>
        <v>#VALUE!</v>
      </c>
      <c r="F96" s="10" t="e">
        <f>_xll.qlRateHelperRate($D96)</f>
        <v>#VALUE!</v>
      </c>
      <c r="G96" s="10" t="str">
        <f>IF(ISERROR(_xll.qlSwapRateHelperSpread($D96)),IF(ISERROR(_xll.qlFuturesRateHelperConvexityAdjustment($D96)),"--",_xll.qlFuturesRateHelperConvexityAdjustment($D96)),_xll.qlSwapRateHelperSpread($D96))</f>
        <v>--</v>
      </c>
      <c r="H96" s="9" t="e">
        <f>_xll.qlRateHelperEarliestDate($D96)</f>
        <v>#VALUE!</v>
      </c>
      <c r="I96" s="8" t="e">
        <f>_xll.qlRateHelperLatestDate($D96)</f>
        <v>#VALUE!</v>
      </c>
      <c r="J96" s="3" t="e">
        <v>#N/A</v>
      </c>
    </row>
    <row r="97" spans="4:10" x14ac:dyDescent="0.2">
      <c r="D97" s="11" t="e">
        <v>#N/A</v>
      </c>
      <c r="E97" s="11" t="e">
        <f>_xll.qlRateHelperQuoteName(D97)</f>
        <v>#VALUE!</v>
      </c>
      <c r="F97" s="10" t="e">
        <f>_xll.qlRateHelperRate($D97)</f>
        <v>#VALUE!</v>
      </c>
      <c r="G97" s="10" t="str">
        <f>IF(ISERROR(_xll.qlSwapRateHelperSpread($D97)),IF(ISERROR(_xll.qlFuturesRateHelperConvexityAdjustment($D97)),"--",_xll.qlFuturesRateHelperConvexityAdjustment($D97)),_xll.qlSwapRateHelperSpread($D97))</f>
        <v>--</v>
      </c>
      <c r="H97" s="9" t="e">
        <f>_xll.qlRateHelperEarliestDate($D97)</f>
        <v>#VALUE!</v>
      </c>
      <c r="I97" s="8" t="e">
        <f>_xll.qlRateHelperLatestDate($D97)</f>
        <v>#VALUE!</v>
      </c>
      <c r="J97" s="3" t="e">
        <v>#N/A</v>
      </c>
    </row>
    <row r="98" spans="4:10" x14ac:dyDescent="0.2">
      <c r="D98" s="11" t="e">
        <v>#N/A</v>
      </c>
      <c r="E98" s="11" t="e">
        <f>_xll.qlRateHelperQuoteName(D98)</f>
        <v>#VALUE!</v>
      </c>
      <c r="F98" s="10" t="e">
        <f>_xll.qlRateHelperRate($D98)</f>
        <v>#VALUE!</v>
      </c>
      <c r="G98" s="10" t="str">
        <f>IF(ISERROR(_xll.qlSwapRateHelperSpread($D98)),IF(ISERROR(_xll.qlFuturesRateHelperConvexityAdjustment($D98)),"--",_xll.qlFuturesRateHelperConvexityAdjustment($D98)),_xll.qlSwapRateHelperSpread($D98))</f>
        <v>--</v>
      </c>
      <c r="H98" s="9" t="e">
        <f>_xll.qlRateHelperEarliestDate($D98)</f>
        <v>#VALUE!</v>
      </c>
      <c r="I98" s="8" t="e">
        <f>_xll.qlRateHelperLatestDate($D98)</f>
        <v>#VALUE!</v>
      </c>
      <c r="J98" s="3" t="e">
        <v>#N/A</v>
      </c>
    </row>
    <row r="99" spans="4:10" x14ac:dyDescent="0.2">
      <c r="D99" s="11" t="e">
        <v>#N/A</v>
      </c>
      <c r="E99" s="11" t="e">
        <f>_xll.qlRateHelperQuoteName(D99)</f>
        <v>#VALUE!</v>
      </c>
      <c r="F99" s="10" t="e">
        <f>_xll.qlRateHelperRate($D99)</f>
        <v>#VALUE!</v>
      </c>
      <c r="G99" s="10" t="str">
        <f>IF(ISERROR(_xll.qlSwapRateHelperSpread($D99)),IF(ISERROR(_xll.qlFuturesRateHelperConvexityAdjustment($D99)),"--",_xll.qlFuturesRateHelperConvexityAdjustment($D99)),_xll.qlSwapRateHelperSpread($D99))</f>
        <v>--</v>
      </c>
      <c r="H99" s="9" t="e">
        <f>_xll.qlRateHelperEarliestDate($D99)</f>
        <v>#VALUE!</v>
      </c>
      <c r="I99" s="8" t="e">
        <f>_xll.qlRateHelperLatestDate($D99)</f>
        <v>#VALUE!</v>
      </c>
      <c r="J99" s="3" t="e">
        <v>#N/A</v>
      </c>
    </row>
    <row r="100" spans="4:10" x14ac:dyDescent="0.2">
      <c r="D100" s="11" t="e">
        <v>#N/A</v>
      </c>
      <c r="E100" s="11" t="e">
        <f>_xll.qlRateHelperQuoteName(D100)</f>
        <v>#VALUE!</v>
      </c>
      <c r="F100" s="10" t="e">
        <f>_xll.qlRateHelperRate($D100)</f>
        <v>#VALUE!</v>
      </c>
      <c r="G100" s="10" t="str">
        <f>IF(ISERROR(_xll.qlSwapRateHelperSpread($D100)),IF(ISERROR(_xll.qlFuturesRateHelperConvexityAdjustment($D100)),"--",_xll.qlFuturesRateHelperConvexityAdjustment($D100)),_xll.qlSwapRateHelperSpread($D100))</f>
        <v>--</v>
      </c>
      <c r="H100" s="9" t="e">
        <f>_xll.qlRateHelperEarliestDate($D100)</f>
        <v>#VALUE!</v>
      </c>
      <c r="I100" s="8" t="e">
        <f>_xll.qlRateHelperLatestDate($D100)</f>
        <v>#VALUE!</v>
      </c>
      <c r="J100" s="3" t="e">
        <v>#N/A</v>
      </c>
    </row>
    <row r="101" spans="4:10" x14ac:dyDescent="0.2">
      <c r="D101" s="11" t="e">
        <v>#N/A</v>
      </c>
      <c r="E101" s="11" t="e">
        <f>_xll.qlRateHelperQuoteName(D101)</f>
        <v>#VALUE!</v>
      </c>
      <c r="F101" s="10" t="e">
        <f>_xll.qlRateHelperRate($D101)</f>
        <v>#VALUE!</v>
      </c>
      <c r="G101" s="10" t="str">
        <f>IF(ISERROR(_xll.qlSwapRateHelperSpread($D101)),IF(ISERROR(_xll.qlFuturesRateHelperConvexityAdjustment($D101)),"--",_xll.qlFuturesRateHelperConvexityAdjustment($D101)),_xll.qlSwapRateHelperSpread($D101))</f>
        <v>--</v>
      </c>
      <c r="H101" s="9" t="e">
        <f>_xll.qlRateHelperEarliestDate($D101)</f>
        <v>#VALUE!</v>
      </c>
      <c r="I101" s="8" t="e">
        <f>_xll.qlRateHelperLatestDate($D101)</f>
        <v>#VALUE!</v>
      </c>
      <c r="J101" s="3" t="e">
        <v>#N/A</v>
      </c>
    </row>
    <row r="102" spans="4:10" x14ac:dyDescent="0.2">
      <c r="D102" s="11" t="e">
        <v>#N/A</v>
      </c>
      <c r="E102" s="11" t="e">
        <f>_xll.qlRateHelperQuoteName(D102)</f>
        <v>#VALUE!</v>
      </c>
      <c r="F102" s="10" t="e">
        <f>_xll.qlRateHelperRate($D102)</f>
        <v>#VALUE!</v>
      </c>
      <c r="G102" s="10" t="str">
        <f>IF(ISERROR(_xll.qlSwapRateHelperSpread($D102)),IF(ISERROR(_xll.qlFuturesRateHelperConvexityAdjustment($D102)),"--",_xll.qlFuturesRateHelperConvexityAdjustment($D102)),_xll.qlSwapRateHelperSpread($D102))</f>
        <v>--</v>
      </c>
      <c r="H102" s="9" t="e">
        <f>_xll.qlRateHelperEarliestDate($D102)</f>
        <v>#VALUE!</v>
      </c>
      <c r="I102" s="8" t="e">
        <f>_xll.qlRateHelperLatestDate($D102)</f>
        <v>#VALUE!</v>
      </c>
      <c r="J102" s="3" t="e">
        <v>#N/A</v>
      </c>
    </row>
    <row r="103" spans="4:10" x14ac:dyDescent="0.2">
      <c r="D103" s="11" t="e">
        <v>#N/A</v>
      </c>
      <c r="E103" s="11" t="e">
        <f>_xll.qlRateHelperQuoteName(D103)</f>
        <v>#VALUE!</v>
      </c>
      <c r="F103" s="10" t="e">
        <f>_xll.qlRateHelperRate($D103)</f>
        <v>#VALUE!</v>
      </c>
      <c r="G103" s="10" t="str">
        <f>IF(ISERROR(_xll.qlSwapRateHelperSpread($D103)),IF(ISERROR(_xll.qlFuturesRateHelperConvexityAdjustment($D103)),"--",_xll.qlFuturesRateHelperConvexityAdjustment($D103)),_xll.qlSwapRateHelperSpread($D103))</f>
        <v>--</v>
      </c>
      <c r="H103" s="9" t="e">
        <f>_xll.qlRateHelperEarliestDate($D103)</f>
        <v>#VALUE!</v>
      </c>
      <c r="I103" s="8" t="e">
        <f>_xll.qlRateHelperLatestDate($D103)</f>
        <v>#VALUE!</v>
      </c>
      <c r="J103" s="3" t="e">
        <v>#N/A</v>
      </c>
    </row>
    <row r="104" spans="4:10" x14ac:dyDescent="0.2">
      <c r="D104" s="11" t="e">
        <v>#N/A</v>
      </c>
      <c r="E104" s="11" t="e">
        <f>_xll.qlRateHelperQuoteName(D104)</f>
        <v>#VALUE!</v>
      </c>
      <c r="F104" s="10" t="e">
        <f>_xll.qlRateHelperRate($D104)</f>
        <v>#VALUE!</v>
      </c>
      <c r="G104" s="10" t="str">
        <f>IF(ISERROR(_xll.qlSwapRateHelperSpread($D104)),IF(ISERROR(_xll.qlFuturesRateHelperConvexityAdjustment($D104)),"--",_xll.qlFuturesRateHelperConvexityAdjustment($D104)),_xll.qlSwapRateHelperSpread($D104))</f>
        <v>--</v>
      </c>
      <c r="H104" s="9" t="e">
        <f>_xll.qlRateHelperEarliestDate($D104)</f>
        <v>#VALUE!</v>
      </c>
      <c r="I104" s="8" t="e">
        <f>_xll.qlRateHelperLatestDate($D104)</f>
        <v>#VALUE!</v>
      </c>
      <c r="J104" s="3" t="e">
        <v>#N/A</v>
      </c>
    </row>
    <row r="105" spans="4:10" x14ac:dyDescent="0.2">
      <c r="D105" s="11" t="e">
        <v>#N/A</v>
      </c>
      <c r="E105" s="11" t="e">
        <f>_xll.qlRateHelperQuoteName(D105)</f>
        <v>#VALUE!</v>
      </c>
      <c r="F105" s="10" t="e">
        <f>_xll.qlRateHelperRate($D105)</f>
        <v>#VALUE!</v>
      </c>
      <c r="G105" s="10" t="str">
        <f>IF(ISERROR(_xll.qlSwapRateHelperSpread($D105)),IF(ISERROR(_xll.qlFuturesRateHelperConvexityAdjustment($D105)),"--",_xll.qlFuturesRateHelperConvexityAdjustment($D105)),_xll.qlSwapRateHelperSpread($D105))</f>
        <v>--</v>
      </c>
      <c r="H105" s="9" t="e">
        <f>_xll.qlRateHelperEarliestDate($D105)</f>
        <v>#VALUE!</v>
      </c>
      <c r="I105" s="8" t="e">
        <f>_xll.qlRateHelperLatestDate($D105)</f>
        <v>#VALUE!</v>
      </c>
      <c r="J105" s="3" t="e">
        <v>#N/A</v>
      </c>
    </row>
    <row r="106" spans="4:10" x14ac:dyDescent="0.2">
      <c r="D106" s="11" t="e">
        <v>#N/A</v>
      </c>
      <c r="E106" s="11" t="e">
        <f>_xll.qlRateHelperQuoteName(D106)</f>
        <v>#VALUE!</v>
      </c>
      <c r="F106" s="10" t="e">
        <f>_xll.qlRateHelperRate($D106)</f>
        <v>#VALUE!</v>
      </c>
      <c r="G106" s="10" t="str">
        <f>IF(ISERROR(_xll.qlSwapRateHelperSpread($D106)),IF(ISERROR(_xll.qlFuturesRateHelperConvexityAdjustment($D106)),"--",_xll.qlFuturesRateHelperConvexityAdjustment($D106)),_xll.qlSwapRateHelperSpread($D106))</f>
        <v>--</v>
      </c>
      <c r="H106" s="9" t="e">
        <f>_xll.qlRateHelperEarliestDate($D106)</f>
        <v>#VALUE!</v>
      </c>
      <c r="I106" s="8" t="e">
        <f>_xll.qlRateHelperLatestDate($D106)</f>
        <v>#VALUE!</v>
      </c>
      <c r="J106" s="3" t="e">
        <v>#N/A</v>
      </c>
    </row>
    <row r="107" spans="4:10" x14ac:dyDescent="0.2">
      <c r="D107" s="11" t="e">
        <v>#N/A</v>
      </c>
      <c r="E107" s="11" t="e">
        <f>_xll.qlRateHelperQuoteName(D107)</f>
        <v>#VALUE!</v>
      </c>
      <c r="F107" s="10" t="e">
        <f>_xll.qlRateHelperRate($D107)</f>
        <v>#VALUE!</v>
      </c>
      <c r="G107" s="10" t="str">
        <f>IF(ISERROR(_xll.qlSwapRateHelperSpread($D107)),IF(ISERROR(_xll.qlFuturesRateHelperConvexityAdjustment($D107)),"--",_xll.qlFuturesRateHelperConvexityAdjustment($D107)),_xll.qlSwapRateHelperSpread($D107))</f>
        <v>--</v>
      </c>
      <c r="H107" s="9" t="e">
        <f>_xll.qlRateHelperEarliestDate($D107)</f>
        <v>#VALUE!</v>
      </c>
      <c r="I107" s="8" t="e">
        <f>_xll.qlRateHelperLatestDate($D107)</f>
        <v>#VALUE!</v>
      </c>
      <c r="J107" s="3" t="e">
        <v>#N/A</v>
      </c>
    </row>
    <row r="108" spans="4:10" x14ac:dyDescent="0.2">
      <c r="D108" s="11" t="e">
        <v>#N/A</v>
      </c>
      <c r="E108" s="11" t="e">
        <f>_xll.qlRateHelperQuoteName(D108)</f>
        <v>#VALUE!</v>
      </c>
      <c r="F108" s="10" t="e">
        <f>_xll.qlRateHelperRate($D108)</f>
        <v>#VALUE!</v>
      </c>
      <c r="G108" s="10" t="str">
        <f>IF(ISERROR(_xll.qlSwapRateHelperSpread($D108)),IF(ISERROR(_xll.qlFuturesRateHelperConvexityAdjustment($D108)),"--",_xll.qlFuturesRateHelperConvexityAdjustment($D108)),_xll.qlSwapRateHelperSpread($D108))</f>
        <v>--</v>
      </c>
      <c r="H108" s="9" t="e">
        <f>_xll.qlRateHelperEarliestDate($D108)</f>
        <v>#VALUE!</v>
      </c>
      <c r="I108" s="8" t="e">
        <f>_xll.qlRateHelperLatestDate($D108)</f>
        <v>#VALUE!</v>
      </c>
      <c r="J108" s="3" t="e">
        <v>#N/A</v>
      </c>
    </row>
    <row r="109" spans="4:10" x14ac:dyDescent="0.2">
      <c r="D109" s="11" t="e">
        <v>#N/A</v>
      </c>
      <c r="E109" s="11" t="e">
        <f>_xll.qlRateHelperQuoteName(D109)</f>
        <v>#VALUE!</v>
      </c>
      <c r="F109" s="10" t="e">
        <f>_xll.qlRateHelperRate($D109)</f>
        <v>#VALUE!</v>
      </c>
      <c r="G109" s="10" t="str">
        <f>IF(ISERROR(_xll.qlSwapRateHelperSpread($D109)),IF(ISERROR(_xll.qlFuturesRateHelperConvexityAdjustment($D109)),"--",_xll.qlFuturesRateHelperConvexityAdjustment($D109)),_xll.qlSwapRateHelperSpread($D109))</f>
        <v>--</v>
      </c>
      <c r="H109" s="9" t="e">
        <f>_xll.qlRateHelperEarliestDate($D109)</f>
        <v>#VALUE!</v>
      </c>
      <c r="I109" s="8" t="e">
        <f>_xll.qlRateHelperLatestDate($D109)</f>
        <v>#VALUE!</v>
      </c>
      <c r="J109" s="3" t="e">
        <v>#N/A</v>
      </c>
    </row>
    <row r="110" spans="4:10" x14ac:dyDescent="0.2">
      <c r="D110" s="11" t="e">
        <v>#N/A</v>
      </c>
      <c r="E110" s="11" t="e">
        <f>_xll.qlRateHelperQuoteName(D110)</f>
        <v>#VALUE!</v>
      </c>
      <c r="F110" s="10" t="e">
        <f>_xll.qlRateHelperRate($D110)</f>
        <v>#VALUE!</v>
      </c>
      <c r="G110" s="10" t="str">
        <f>IF(ISERROR(_xll.qlSwapRateHelperSpread($D110)),IF(ISERROR(_xll.qlFuturesRateHelperConvexityAdjustment($D110)),"--",_xll.qlFuturesRateHelperConvexityAdjustment($D110)),_xll.qlSwapRateHelperSpread($D110))</f>
        <v>--</v>
      </c>
      <c r="H110" s="9" t="e">
        <f>_xll.qlRateHelperEarliestDate($D110)</f>
        <v>#VALUE!</v>
      </c>
      <c r="I110" s="8" t="e">
        <f>_xll.qlRateHelperLatestDate($D110)</f>
        <v>#VALUE!</v>
      </c>
      <c r="J110" s="3" t="e">
        <v>#N/A</v>
      </c>
    </row>
    <row r="111" spans="4:10" x14ac:dyDescent="0.2">
      <c r="D111" s="11" t="e">
        <v>#N/A</v>
      </c>
      <c r="E111" s="11" t="e">
        <f>_xll.qlRateHelperQuoteName(D111)</f>
        <v>#VALUE!</v>
      </c>
      <c r="F111" s="10" t="e">
        <f>_xll.qlRateHelperRate($D111)</f>
        <v>#VALUE!</v>
      </c>
      <c r="G111" s="10" t="str">
        <f>IF(ISERROR(_xll.qlSwapRateHelperSpread($D111)),IF(ISERROR(_xll.qlFuturesRateHelperConvexityAdjustment($D111)),"--",_xll.qlFuturesRateHelperConvexityAdjustment($D111)),_xll.qlSwapRateHelperSpread($D111))</f>
        <v>--</v>
      </c>
      <c r="H111" s="9" t="e">
        <f>_xll.qlRateHelperEarliestDate($D111)</f>
        <v>#VALUE!</v>
      </c>
      <c r="I111" s="8" t="e">
        <f>_xll.qlRateHelperLatestDate($D111)</f>
        <v>#VALUE!</v>
      </c>
      <c r="J111" s="3" t="e">
        <v>#N/A</v>
      </c>
    </row>
    <row r="112" spans="4:10" x14ac:dyDescent="0.2">
      <c r="D112" s="11" t="e">
        <v>#N/A</v>
      </c>
      <c r="E112" s="11" t="e">
        <f>_xll.qlRateHelperQuoteName(D112)</f>
        <v>#VALUE!</v>
      </c>
      <c r="F112" s="10" t="e">
        <f>_xll.qlRateHelperRate($D112)</f>
        <v>#VALUE!</v>
      </c>
      <c r="G112" s="10" t="str">
        <f>IF(ISERROR(_xll.qlSwapRateHelperSpread($D112)),IF(ISERROR(_xll.qlFuturesRateHelperConvexityAdjustment($D112)),"--",_xll.qlFuturesRateHelperConvexityAdjustment($D112)),_xll.qlSwapRateHelperSpread($D112))</f>
        <v>--</v>
      </c>
      <c r="H112" s="9" t="e">
        <f>_xll.qlRateHelperEarliestDate($D112)</f>
        <v>#VALUE!</v>
      </c>
      <c r="I112" s="8" t="e">
        <f>_xll.qlRateHelperLatestDate($D112)</f>
        <v>#VALUE!</v>
      </c>
      <c r="J112" s="3" t="e">
        <v>#N/A</v>
      </c>
    </row>
    <row r="113" spans="4:10" x14ac:dyDescent="0.2">
      <c r="D113" s="11" t="e">
        <v>#N/A</v>
      </c>
      <c r="E113" s="11" t="e">
        <f>_xll.qlRateHelperQuoteName(D113)</f>
        <v>#VALUE!</v>
      </c>
      <c r="F113" s="10" t="e">
        <f>_xll.qlRateHelperRate($D113)</f>
        <v>#VALUE!</v>
      </c>
      <c r="G113" s="10" t="str">
        <f>IF(ISERROR(_xll.qlSwapRateHelperSpread($D113)),IF(ISERROR(_xll.qlFuturesRateHelperConvexityAdjustment($D113)),"--",_xll.qlFuturesRateHelperConvexityAdjustment($D113)),_xll.qlSwapRateHelperSpread($D113))</f>
        <v>--</v>
      </c>
      <c r="H113" s="9" t="e">
        <f>_xll.qlRateHelperEarliestDate($D113)</f>
        <v>#VALUE!</v>
      </c>
      <c r="I113" s="8" t="e">
        <f>_xll.qlRateHelperLatestDate($D113)</f>
        <v>#VALUE!</v>
      </c>
      <c r="J113" s="3" t="e">
        <v>#N/A</v>
      </c>
    </row>
    <row r="114" spans="4:10" x14ac:dyDescent="0.2">
      <c r="D114" s="11" t="e">
        <v>#N/A</v>
      </c>
      <c r="E114" s="11" t="e">
        <f>_xll.qlRateHelperQuoteName(D114)</f>
        <v>#VALUE!</v>
      </c>
      <c r="F114" s="10" t="e">
        <f>_xll.qlRateHelperRate($D114)</f>
        <v>#VALUE!</v>
      </c>
      <c r="G114" s="10" t="str">
        <f>IF(ISERROR(_xll.qlSwapRateHelperSpread($D114)),IF(ISERROR(_xll.qlFuturesRateHelperConvexityAdjustment($D114)),"--",_xll.qlFuturesRateHelperConvexityAdjustment($D114)),_xll.qlSwapRateHelperSpread($D114))</f>
        <v>--</v>
      </c>
      <c r="H114" s="9" t="e">
        <f>_xll.qlRateHelperEarliestDate($D114)</f>
        <v>#VALUE!</v>
      </c>
      <c r="I114" s="8" t="e">
        <f>_xll.qlRateHelperLatestDate($D114)</f>
        <v>#VALUE!</v>
      </c>
      <c r="J114" s="3" t="e">
        <v>#N/A</v>
      </c>
    </row>
    <row r="115" spans="4:10" x14ac:dyDescent="0.2">
      <c r="D115" s="11" t="e">
        <v>#N/A</v>
      </c>
      <c r="E115" s="11" t="e">
        <f>_xll.qlRateHelperQuoteName(D115)</f>
        <v>#VALUE!</v>
      </c>
      <c r="F115" s="10" t="e">
        <f>_xll.qlRateHelperRate($D115)</f>
        <v>#VALUE!</v>
      </c>
      <c r="G115" s="10" t="str">
        <f>IF(ISERROR(_xll.qlSwapRateHelperSpread($D115)),IF(ISERROR(_xll.qlFuturesRateHelperConvexityAdjustment($D115)),"--",_xll.qlFuturesRateHelperConvexityAdjustment($D115)),_xll.qlSwapRateHelperSpread($D115))</f>
        <v>--</v>
      </c>
      <c r="H115" s="9" t="e">
        <f>_xll.qlRateHelperEarliestDate($D115)</f>
        <v>#VALUE!</v>
      </c>
      <c r="I115" s="8" t="e">
        <f>_xll.qlRateHelperLatestDate($D115)</f>
        <v>#VALUE!</v>
      </c>
      <c r="J115" s="3" t="e">
        <v>#N/A</v>
      </c>
    </row>
    <row r="116" spans="4:10" x14ac:dyDescent="0.2">
      <c r="D116" s="11" t="e">
        <v>#N/A</v>
      </c>
      <c r="E116" s="11" t="e">
        <f>_xll.qlRateHelperQuoteName(D116)</f>
        <v>#VALUE!</v>
      </c>
      <c r="F116" s="10" t="e">
        <f>_xll.qlRateHelperRate($D116)</f>
        <v>#VALUE!</v>
      </c>
      <c r="G116" s="10" t="str">
        <f>IF(ISERROR(_xll.qlSwapRateHelperSpread($D116)),IF(ISERROR(_xll.qlFuturesRateHelperConvexityAdjustment($D116)),"--",_xll.qlFuturesRateHelperConvexityAdjustment($D116)),_xll.qlSwapRateHelperSpread($D116))</f>
        <v>--</v>
      </c>
      <c r="H116" s="9" t="e">
        <f>_xll.qlRateHelperEarliestDate($D116)</f>
        <v>#VALUE!</v>
      </c>
      <c r="I116" s="8" t="e">
        <f>_xll.qlRateHelperLatestDate($D116)</f>
        <v>#VALUE!</v>
      </c>
      <c r="J116" s="3" t="e">
        <v>#N/A</v>
      </c>
    </row>
    <row r="117" spans="4:10" x14ac:dyDescent="0.2">
      <c r="D117" s="11" t="e">
        <v>#N/A</v>
      </c>
      <c r="E117" s="11" t="e">
        <f>_xll.qlRateHelperQuoteName(D117)</f>
        <v>#VALUE!</v>
      </c>
      <c r="F117" s="10" t="e">
        <f>_xll.qlRateHelperRate($D117)</f>
        <v>#VALUE!</v>
      </c>
      <c r="G117" s="10" t="str">
        <f>IF(ISERROR(_xll.qlSwapRateHelperSpread($D117)),IF(ISERROR(_xll.qlFuturesRateHelperConvexityAdjustment($D117)),"--",_xll.qlFuturesRateHelperConvexityAdjustment($D117)),_xll.qlSwapRateHelperSpread($D117))</f>
        <v>--</v>
      </c>
      <c r="H117" s="9" t="e">
        <f>_xll.qlRateHelperEarliestDate($D117)</f>
        <v>#VALUE!</v>
      </c>
      <c r="I117" s="8" t="e">
        <f>_xll.qlRateHelperLatestDate($D117)</f>
        <v>#VALUE!</v>
      </c>
      <c r="J117" s="3" t="e">
        <v>#N/A</v>
      </c>
    </row>
    <row r="118" spans="4:10" x14ac:dyDescent="0.2">
      <c r="D118" s="11" t="e">
        <v>#N/A</v>
      </c>
      <c r="E118" s="11" t="e">
        <f>_xll.qlRateHelperQuoteName(D118)</f>
        <v>#VALUE!</v>
      </c>
      <c r="F118" s="10" t="e">
        <f>_xll.qlRateHelperRate($D118)</f>
        <v>#VALUE!</v>
      </c>
      <c r="G118" s="10" t="str">
        <f>IF(ISERROR(_xll.qlSwapRateHelperSpread($D118)),IF(ISERROR(_xll.qlFuturesRateHelperConvexityAdjustment($D118)),"--",_xll.qlFuturesRateHelperConvexityAdjustment($D118)),_xll.qlSwapRateHelperSpread($D118))</f>
        <v>--</v>
      </c>
      <c r="H118" s="9" t="e">
        <f>_xll.qlRateHelperEarliestDate($D118)</f>
        <v>#VALUE!</v>
      </c>
      <c r="I118" s="8" t="e">
        <f>_xll.qlRateHelperLatestDate($D118)</f>
        <v>#VALUE!</v>
      </c>
      <c r="J118" s="3" t="e">
        <v>#N/A</v>
      </c>
    </row>
    <row r="119" spans="4:10" x14ac:dyDescent="0.2">
      <c r="D119" s="11" t="e">
        <v>#N/A</v>
      </c>
      <c r="E119" s="11" t="e">
        <f>_xll.qlRateHelperQuoteName(D119)</f>
        <v>#VALUE!</v>
      </c>
      <c r="F119" s="10" t="e">
        <f>_xll.qlRateHelperRate($D119)</f>
        <v>#VALUE!</v>
      </c>
      <c r="G119" s="10" t="str">
        <f>IF(ISERROR(_xll.qlSwapRateHelperSpread($D119)),IF(ISERROR(_xll.qlFuturesRateHelperConvexityAdjustment($D119)),"--",_xll.qlFuturesRateHelperConvexityAdjustment($D119)),_xll.qlSwapRateHelperSpread($D119))</f>
        <v>--</v>
      </c>
      <c r="H119" s="9" t="e">
        <f>_xll.qlRateHelperEarliestDate($D119)</f>
        <v>#VALUE!</v>
      </c>
      <c r="I119" s="8" t="e">
        <f>_xll.qlRateHelperLatestDate($D119)</f>
        <v>#VALUE!</v>
      </c>
      <c r="J119" s="3" t="e">
        <v>#N/A</v>
      </c>
    </row>
    <row r="120" spans="4:10" x14ac:dyDescent="0.2">
      <c r="D120" s="11" t="e">
        <v>#N/A</v>
      </c>
      <c r="E120" s="11" t="e">
        <f>_xll.qlRateHelperQuoteName(D120)</f>
        <v>#VALUE!</v>
      </c>
      <c r="F120" s="10" t="e">
        <f>_xll.qlRateHelperRate($D120)</f>
        <v>#VALUE!</v>
      </c>
      <c r="G120" s="10" t="str">
        <f>IF(ISERROR(_xll.qlSwapRateHelperSpread($D120)),IF(ISERROR(_xll.qlFuturesRateHelperConvexityAdjustment($D120)),"--",_xll.qlFuturesRateHelperConvexityAdjustment($D120)),_xll.qlSwapRateHelperSpread($D120))</f>
        <v>--</v>
      </c>
      <c r="H120" s="9" t="e">
        <f>_xll.qlRateHelperEarliestDate($D120)</f>
        <v>#VALUE!</v>
      </c>
      <c r="I120" s="8" t="e">
        <f>_xll.qlRateHelperLatestDate($D120)</f>
        <v>#VALUE!</v>
      </c>
      <c r="J120" s="3" t="e">
        <v>#N/A</v>
      </c>
    </row>
    <row r="121" spans="4:10" x14ac:dyDescent="0.2">
      <c r="D121" s="11" t="e">
        <v>#N/A</v>
      </c>
      <c r="E121" s="11" t="e">
        <f>_xll.qlRateHelperQuoteName(D121)</f>
        <v>#VALUE!</v>
      </c>
      <c r="F121" s="10" t="e">
        <f>_xll.qlRateHelperRate($D121)</f>
        <v>#VALUE!</v>
      </c>
      <c r="G121" s="10" t="str">
        <f>IF(ISERROR(_xll.qlSwapRateHelperSpread($D121)),IF(ISERROR(_xll.qlFuturesRateHelperConvexityAdjustment($D121)),"--",_xll.qlFuturesRateHelperConvexityAdjustment($D121)),_xll.qlSwapRateHelperSpread($D121))</f>
        <v>--</v>
      </c>
      <c r="H121" s="9" t="e">
        <f>_xll.qlRateHelperEarliestDate($D121)</f>
        <v>#VALUE!</v>
      </c>
      <c r="I121" s="8" t="e">
        <f>_xll.qlRateHelperLatestDate($D121)</f>
        <v>#VALUE!</v>
      </c>
      <c r="J121" s="3" t="e">
        <v>#N/A</v>
      </c>
    </row>
    <row r="122" spans="4:10" x14ac:dyDescent="0.2">
      <c r="D122" s="11" t="e">
        <v>#N/A</v>
      </c>
      <c r="E122" s="11" t="e">
        <f>_xll.qlRateHelperQuoteName(D122)</f>
        <v>#VALUE!</v>
      </c>
      <c r="F122" s="10" t="e">
        <f>_xll.qlRateHelperRate($D122)</f>
        <v>#VALUE!</v>
      </c>
      <c r="G122" s="10" t="str">
        <f>IF(ISERROR(_xll.qlSwapRateHelperSpread($D122)),IF(ISERROR(_xll.qlFuturesRateHelperConvexityAdjustment($D122)),"--",_xll.qlFuturesRateHelperConvexityAdjustment($D122)),_xll.qlSwapRateHelperSpread($D122))</f>
        <v>--</v>
      </c>
      <c r="H122" s="9" t="e">
        <f>_xll.qlRateHelperEarliestDate($D122)</f>
        <v>#VALUE!</v>
      </c>
      <c r="I122" s="8" t="e">
        <f>_xll.qlRateHelperLatestDate($D122)</f>
        <v>#VALUE!</v>
      </c>
      <c r="J122" s="3" t="e">
        <v>#N/A</v>
      </c>
    </row>
    <row r="123" spans="4:10" x14ac:dyDescent="0.2">
      <c r="D123" s="11" t="e">
        <v>#N/A</v>
      </c>
      <c r="E123" s="11" t="e">
        <f>_xll.qlRateHelperQuoteName(D123)</f>
        <v>#VALUE!</v>
      </c>
      <c r="F123" s="10" t="e">
        <f>_xll.qlRateHelperRate($D123)</f>
        <v>#VALUE!</v>
      </c>
      <c r="G123" s="10" t="str">
        <f>IF(ISERROR(_xll.qlSwapRateHelperSpread($D123)),IF(ISERROR(_xll.qlFuturesRateHelperConvexityAdjustment($D123)),"--",_xll.qlFuturesRateHelperConvexityAdjustment($D123)),_xll.qlSwapRateHelperSpread($D123))</f>
        <v>--</v>
      </c>
      <c r="H123" s="9" t="e">
        <f>_xll.qlRateHelperEarliestDate($D123)</f>
        <v>#VALUE!</v>
      </c>
      <c r="I123" s="8" t="e">
        <f>_xll.qlRateHelperLatestDate($D123)</f>
        <v>#VALUE!</v>
      </c>
      <c r="J123" s="3" t="e">
        <v>#N/A</v>
      </c>
    </row>
    <row r="124" spans="4:10" x14ac:dyDescent="0.2">
      <c r="D124" s="11" t="e">
        <v>#N/A</v>
      </c>
      <c r="E124" s="11" t="e">
        <f>_xll.qlRateHelperQuoteName(D124)</f>
        <v>#VALUE!</v>
      </c>
      <c r="F124" s="10" t="e">
        <f>_xll.qlRateHelperRate($D124)</f>
        <v>#VALUE!</v>
      </c>
      <c r="G124" s="10" t="str">
        <f>IF(ISERROR(_xll.qlSwapRateHelperSpread($D124)),IF(ISERROR(_xll.qlFuturesRateHelperConvexityAdjustment($D124)),"--",_xll.qlFuturesRateHelperConvexityAdjustment($D124)),_xll.qlSwapRateHelperSpread($D124))</f>
        <v>--</v>
      </c>
      <c r="H124" s="9" t="e">
        <f>_xll.qlRateHelperEarliestDate($D124)</f>
        <v>#VALUE!</v>
      </c>
      <c r="I124" s="8" t="e">
        <f>_xll.qlRateHelperLatestDate($D124)</f>
        <v>#VALUE!</v>
      </c>
      <c r="J124" s="3" t="e">
        <v>#N/A</v>
      </c>
    </row>
    <row r="125" spans="4:10" x14ac:dyDescent="0.2">
      <c r="D125" s="11" t="e">
        <v>#N/A</v>
      </c>
      <c r="E125" s="11" t="e">
        <f>_xll.qlRateHelperQuoteName(D125)</f>
        <v>#VALUE!</v>
      </c>
      <c r="F125" s="10" t="e">
        <f>_xll.qlRateHelperRate($D125)</f>
        <v>#VALUE!</v>
      </c>
      <c r="G125" s="10" t="str">
        <f>IF(ISERROR(_xll.qlSwapRateHelperSpread($D125)),IF(ISERROR(_xll.qlFuturesRateHelperConvexityAdjustment($D125)),"--",_xll.qlFuturesRateHelperConvexityAdjustment($D125)),_xll.qlSwapRateHelperSpread($D125))</f>
        <v>--</v>
      </c>
      <c r="H125" s="9" t="e">
        <f>_xll.qlRateHelperEarliestDate($D125)</f>
        <v>#VALUE!</v>
      </c>
      <c r="I125" s="8" t="e">
        <f>_xll.qlRateHelperLatestDate($D125)</f>
        <v>#VALUE!</v>
      </c>
      <c r="J125" s="3" t="e">
        <v>#N/A</v>
      </c>
    </row>
    <row r="126" spans="4:10" ht="12" thickBot="1" x14ac:dyDescent="0.25">
      <c r="D126" s="7" t="e">
        <v>#N/A</v>
      </c>
      <c r="E126" s="7" t="e">
        <f>_xll.qlRateHelperQuoteName(D126)</f>
        <v>#VALUE!</v>
      </c>
      <c r="F126" s="6" t="e">
        <f>_xll.qlRateHelperRate($D126)</f>
        <v>#VALUE!</v>
      </c>
      <c r="G126" s="6" t="str">
        <f>IF(ISERROR(_xll.qlSwapRateHelperSpread($D126)),IF(ISERROR(_xll.qlFuturesRateHelperConvexityAdjustment($D126)),"--",_xll.qlFuturesRateHelperConvexityAdjustment($D126)),_xll.qlSwapRateHelperSpread($D126))</f>
        <v>--</v>
      </c>
      <c r="H126" s="5" t="e">
        <f>_xll.qlRateHelperEarliestDate($D126)</f>
        <v>#VALUE!</v>
      </c>
      <c r="I126" s="4" t="e">
        <f>_xll.qlRateHelperLatestDate($D126)</f>
        <v>#VALUE!</v>
      </c>
      <c r="J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heetViews>
  <sheetFormatPr defaultRowHeight="12.75" x14ac:dyDescent="0.2"/>
  <cols>
    <col min="1" max="1" width="3" style="84" customWidth="1"/>
    <col min="2" max="2" width="4.140625" style="84" bestFit="1" customWidth="1"/>
    <col min="3" max="3" width="10" style="84" bestFit="1" customWidth="1"/>
    <col min="4" max="4" width="13.140625" style="84" bestFit="1" customWidth="1"/>
    <col min="5" max="5" width="20.28515625" style="84" bestFit="1" customWidth="1"/>
    <col min="6" max="6" width="54" style="84" customWidth="1"/>
    <col min="7" max="7" width="4.7109375" style="84" customWidth="1"/>
    <col min="8" max="16384" width="9.140625" style="84"/>
  </cols>
  <sheetData>
    <row r="1" spans="1:7" x14ac:dyDescent="0.2">
      <c r="A1" s="108"/>
      <c r="B1" s="107"/>
      <c r="C1" s="106" t="s">
        <v>107</v>
      </c>
      <c r="D1" s="105" t="str">
        <f>Currency&amp;"_YC"&amp;$C$1&amp;"RH"</f>
        <v>JPY_YCONRH</v>
      </c>
      <c r="E1" s="102" t="str">
        <f>$D$1&amp;"_Deposits.xml"</f>
        <v>JPY_YCONRH_Deposits.xml</v>
      </c>
      <c r="F1" s="104"/>
      <c r="G1" s="97"/>
    </row>
    <row r="2" spans="1:7" ht="23.25" customHeight="1" x14ac:dyDescent="0.2">
      <c r="A2" s="100"/>
      <c r="B2" s="103"/>
      <c r="C2" s="103" t="s">
        <v>113</v>
      </c>
      <c r="D2" s="103" t="s">
        <v>112</v>
      </c>
      <c r="E2" s="127" t="str">
        <f>IF(Serialize,_xll.ohObjectSave(E3,SerializationPath&amp;E1,FileOverwrite,Serialize),"---")</f>
        <v>---</v>
      </c>
      <c r="F2" s="101" t="str">
        <f>_xll.ohRangeRetrieveError(E2)</f>
        <v/>
      </c>
      <c r="G2" s="97"/>
    </row>
    <row r="3" spans="1:7" x14ac:dyDescent="0.2">
      <c r="A3" s="100"/>
      <c r="B3" s="154" t="s">
        <v>107</v>
      </c>
      <c r="C3" s="99" t="s">
        <v>143</v>
      </c>
      <c r="D3" s="98" t="str">
        <f>Currency&amp;$B3&amp;"D"&amp;QuoteSuffix</f>
        <v>JPYOND_Quote</v>
      </c>
      <c r="E3" s="155" t="e">
        <f>_xll.qlDepositRateHelper(#REF!,D3,C3,Permanent,Trigger,ObjectOverwrite)</f>
        <v>#VALUE!</v>
      </c>
      <c r="F3" s="156" t="str">
        <f ca="1">_xll.ohRangeRetrieveError(E3)</f>
        <v/>
      </c>
      <c r="G3" s="97"/>
    </row>
    <row r="4" spans="1:7" x14ac:dyDescent="0.2">
      <c r="A4" s="100"/>
      <c r="B4" s="154" t="s">
        <v>124</v>
      </c>
      <c r="C4" s="98" t="s">
        <v>144</v>
      </c>
      <c r="D4" s="98" t="str">
        <f>Currency&amp;$B4&amp;"D"&amp;QuoteSuffix</f>
        <v>JPYTND_Quote</v>
      </c>
      <c r="E4" s="155" t="e">
        <f>_xll.qlDepositRateHelper(#REF!,D4,C4,Permanent,Trigger,ObjectOverwrite)</f>
        <v>#VALUE!</v>
      </c>
      <c r="F4" s="156" t="str">
        <f ca="1">_xll.ohRangeRetrieveError(E4)</f>
        <v/>
      </c>
      <c r="G4" s="97"/>
    </row>
    <row r="5" spans="1:7" x14ac:dyDescent="0.2">
      <c r="A5" s="100"/>
      <c r="B5" s="154" t="s">
        <v>123</v>
      </c>
      <c r="C5" s="98" t="s">
        <v>144</v>
      </c>
      <c r="D5" s="98" t="str">
        <f>Currency&amp;$B5&amp;"D"&amp;QuoteSuffix</f>
        <v>JPYSND_Quote</v>
      </c>
      <c r="E5" s="155" t="e">
        <f>_xll.qlDepositRateHelper(#REF!,D5,C5,Permanent,Trigger,ObjectOverwrite)</f>
        <v>#VALUE!</v>
      </c>
      <c r="F5" s="156" t="str">
        <f ca="1">_xll.ohRangeRetrieveError(E5)</f>
        <v/>
      </c>
      <c r="G5" s="97"/>
    </row>
    <row r="6" spans="1:7" ht="13.5" thickBot="1" x14ac:dyDescent="0.25">
      <c r="A6" s="157"/>
      <c r="B6" s="96"/>
      <c r="C6" s="96"/>
      <c r="D6" s="96"/>
      <c r="E6" s="96"/>
      <c r="F6" s="96"/>
      <c r="G6"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P41"/>
  <sheetViews>
    <sheetView workbookViewId="0"/>
  </sheetViews>
  <sheetFormatPr defaultRowHeight="11.25" x14ac:dyDescent="0.2"/>
  <cols>
    <col min="1" max="1" width="2.7109375" style="85" customWidth="1"/>
    <col min="2" max="2" width="10" style="85" bestFit="1" customWidth="1"/>
    <col min="3" max="3" width="7.140625" style="85" customWidth="1"/>
    <col min="4" max="6" width="7" style="85" bestFit="1" customWidth="1"/>
    <col min="7" max="8" width="19.28515625" style="85" bestFit="1" customWidth="1"/>
    <col min="9" max="9" width="8" style="85" bestFit="1" customWidth="1"/>
    <col min="10" max="10" width="21.42578125" style="85" bestFit="1" customWidth="1"/>
    <col min="11" max="11" width="28.5703125" style="86" bestFit="1" customWidth="1"/>
    <col min="12" max="12" width="21" style="85" customWidth="1"/>
    <col min="13" max="13" width="3.7109375" style="85" customWidth="1"/>
    <col min="14" max="14" width="4.28515625" style="85" customWidth="1"/>
    <col min="15" max="16" width="17.28515625" style="85" bestFit="1" customWidth="1"/>
    <col min="17" max="16384" width="9.140625" style="85"/>
  </cols>
  <sheetData>
    <row r="1" spans="1:16" ht="12" x14ac:dyDescent="0.2">
      <c r="A1" s="90"/>
      <c r="B1" s="93"/>
      <c r="C1" s="93"/>
      <c r="D1" s="93"/>
      <c r="E1" s="93"/>
      <c r="F1" s="93"/>
      <c r="G1" s="93"/>
      <c r="H1" s="93"/>
      <c r="I1" s="87" t="s">
        <v>107</v>
      </c>
      <c r="J1" s="87" t="str">
        <f>Currency&amp;"_YC"&amp;$I$1&amp;"RH"</f>
        <v>JPY_YCONRH</v>
      </c>
      <c r="K1" s="141" t="str">
        <f>J1&amp;"_Swaps.xml"</f>
        <v>JPY_YCONRH_Swaps.xml</v>
      </c>
      <c r="L1" s="93"/>
      <c r="M1" s="130"/>
    </row>
    <row r="2" spans="1:16" ht="36" customHeight="1" x14ac:dyDescent="0.2">
      <c r="A2" s="90"/>
      <c r="B2" s="92" t="s">
        <v>130</v>
      </c>
      <c r="C2" s="92" t="s">
        <v>134</v>
      </c>
      <c r="D2" s="92"/>
      <c r="E2" s="92"/>
      <c r="F2" s="92" t="s">
        <v>129</v>
      </c>
      <c r="G2" s="92" t="s">
        <v>128</v>
      </c>
      <c r="H2" s="92" t="s">
        <v>127</v>
      </c>
      <c r="I2" s="92" t="s">
        <v>126</v>
      </c>
      <c r="J2" s="92" t="s">
        <v>112</v>
      </c>
      <c r="K2" s="140" t="str">
        <f>IF(Serialize,_xll.ohObjectSave(_xll.ohPack(K3:K39),SerializationPath&amp;K1,FileOverwrite,Serialize),"---")</f>
        <v>---</v>
      </c>
      <c r="L2" s="91" t="str">
        <f>_xll.ohRangeRetrieveError(K2)</f>
        <v/>
      </c>
      <c r="M2" s="130"/>
    </row>
    <row r="3" spans="1:16" x14ac:dyDescent="0.2">
      <c r="A3" s="94"/>
      <c r="B3" s="93"/>
      <c r="C3" s="93"/>
      <c r="D3" s="93"/>
      <c r="E3" s="93"/>
      <c r="F3" s="93"/>
      <c r="G3" s="93"/>
      <c r="H3" s="93"/>
      <c r="I3" s="93"/>
      <c r="J3" s="93"/>
      <c r="K3" s="139" t="str">
        <f>_xll.qlOvernightIndex(,FamilyName,Permanent,Currency,Calendar,MoneyMarketDayCounter,,ObjectOverwrite,Trigger)</f>
        <v>obj_002d9#0000</v>
      </c>
      <c r="L3" s="138" t="str">
        <f>_xll.ohRangeRetrieveError(K3)</f>
        <v/>
      </c>
      <c r="M3" s="130"/>
    </row>
    <row r="4" spans="1:16" x14ac:dyDescent="0.2">
      <c r="A4" s="94"/>
      <c r="B4" s="93"/>
      <c r="C4" s="93"/>
      <c r="D4" s="93"/>
      <c r="E4" s="93"/>
      <c r="F4" s="93"/>
      <c r="G4" s="93"/>
      <c r="H4" s="93"/>
      <c r="I4" s="93"/>
      <c r="J4" s="93"/>
      <c r="K4" s="93"/>
      <c r="L4" s="93"/>
      <c r="M4" s="130"/>
    </row>
    <row r="5" spans="1:16" x14ac:dyDescent="0.2">
      <c r="A5" s="90"/>
      <c r="B5" s="137"/>
      <c r="C5" s="136" t="s">
        <v>133</v>
      </c>
      <c r="D5" s="137" t="s">
        <v>66</v>
      </c>
      <c r="E5" s="136" t="s">
        <v>61</v>
      </c>
      <c r="F5" s="135" t="s">
        <v>132</v>
      </c>
      <c r="G5" s="135" t="s">
        <v>131</v>
      </c>
      <c r="H5" s="135" t="str">
        <f t="shared" ref="H5:H39" si="0">MoneyMarketDayCounter</f>
        <v>Actual/365 (Fixed)</v>
      </c>
      <c r="I5" s="134">
        <v>0</v>
      </c>
      <c r="J5" s="133" t="str">
        <f t="shared" ref="J5:J39" si="1">Currency&amp;$D5&amp;$E5&amp;QuoteSuffix</f>
        <v>JPYOISSW_Quote</v>
      </c>
      <c r="K5" s="132" t="str">
        <f>_xll.qlOISRateHelper(,2,C5,J5,$K$3,,Permanent,Trigger,ObjectOverwrite)</f>
        <v>obj_002dd#0000</v>
      </c>
      <c r="L5" s="91" t="str">
        <f>_xll.ohRangeRetrieveError(K5)</f>
        <v/>
      </c>
      <c r="M5" s="130"/>
      <c r="O5" s="131"/>
      <c r="P5" s="131"/>
    </row>
    <row r="6" spans="1:16" x14ac:dyDescent="0.2">
      <c r="A6" s="90"/>
      <c r="B6" s="137"/>
      <c r="C6" s="136" t="s">
        <v>60</v>
      </c>
      <c r="D6" s="137" t="s">
        <v>66</v>
      </c>
      <c r="E6" s="136" t="str">
        <f t="shared" ref="E6:E36" si="2">C6</f>
        <v>2W</v>
      </c>
      <c r="F6" s="135" t="s">
        <v>132</v>
      </c>
      <c r="G6" s="135" t="s">
        <v>131</v>
      </c>
      <c r="H6" s="135" t="str">
        <f t="shared" si="0"/>
        <v>Actual/365 (Fixed)</v>
      </c>
      <c r="I6" s="134">
        <v>0</v>
      </c>
      <c r="J6" s="133" t="str">
        <f t="shared" si="1"/>
        <v>JPYOIS2W_Quote</v>
      </c>
      <c r="K6" s="132" t="str">
        <f>_xll.qlOISRateHelper(,2,C6,J6,$K$3,,Permanent,Trigger,ObjectOverwrite)</f>
        <v>obj_002de#0000</v>
      </c>
      <c r="L6" s="91" t="str">
        <f>_xll.ohRangeRetrieveError(K6)</f>
        <v/>
      </c>
      <c r="M6" s="130"/>
      <c r="O6" s="131"/>
      <c r="P6" s="131"/>
    </row>
    <row r="7" spans="1:16" x14ac:dyDescent="0.2">
      <c r="A7" s="90"/>
      <c r="B7" s="137"/>
      <c r="C7" s="136" t="s">
        <v>59</v>
      </c>
      <c r="D7" s="137" t="s">
        <v>66</v>
      </c>
      <c r="E7" s="136" t="str">
        <f t="shared" si="2"/>
        <v>3W</v>
      </c>
      <c r="F7" s="135" t="s">
        <v>132</v>
      </c>
      <c r="G7" s="135" t="s">
        <v>131</v>
      </c>
      <c r="H7" s="135" t="str">
        <f t="shared" si="0"/>
        <v>Actual/365 (Fixed)</v>
      </c>
      <c r="I7" s="134">
        <v>0</v>
      </c>
      <c r="J7" s="133" t="str">
        <f t="shared" si="1"/>
        <v>JPYOIS3W_Quote</v>
      </c>
      <c r="K7" s="132" t="str">
        <f>_xll.qlOISRateHelper(,2,C7,J7,$K$3,,Permanent,Trigger,ObjectOverwrite)</f>
        <v>obj_002e2#0000</v>
      </c>
      <c r="L7" s="91" t="str">
        <f>_xll.ohRangeRetrieveError(K7)</f>
        <v/>
      </c>
      <c r="M7" s="130"/>
      <c r="O7" s="131"/>
      <c r="P7" s="131"/>
    </row>
    <row r="8" spans="1:16" x14ac:dyDescent="0.2">
      <c r="A8" s="90"/>
      <c r="B8" s="137"/>
      <c r="C8" s="136" t="s">
        <v>58</v>
      </c>
      <c r="D8" s="137" t="s">
        <v>66</v>
      </c>
      <c r="E8" s="136" t="str">
        <f t="shared" si="2"/>
        <v>1M</v>
      </c>
      <c r="F8" s="135" t="s">
        <v>132</v>
      </c>
      <c r="G8" s="135" t="s">
        <v>125</v>
      </c>
      <c r="H8" s="135" t="str">
        <f t="shared" si="0"/>
        <v>Actual/365 (Fixed)</v>
      </c>
      <c r="I8" s="134">
        <v>0</v>
      </c>
      <c r="J8" s="133" t="str">
        <f t="shared" si="1"/>
        <v>JPYOIS1M_Quote</v>
      </c>
      <c r="K8" s="132" t="str">
        <f>_xll.qlOISRateHelper(,2,C8,J8,$K$3,,Permanent,Trigger,ObjectOverwrite)</f>
        <v>obj_002f1#0000</v>
      </c>
      <c r="L8" s="91" t="str">
        <f>_xll.ohRangeRetrieveError(K8)</f>
        <v/>
      </c>
      <c r="M8" s="130"/>
      <c r="O8" s="131"/>
      <c r="P8" s="131"/>
    </row>
    <row r="9" spans="1:16" x14ac:dyDescent="0.2">
      <c r="A9" s="90"/>
      <c r="B9" s="137"/>
      <c r="C9" s="136" t="s">
        <v>57</v>
      </c>
      <c r="D9" s="137" t="s">
        <v>66</v>
      </c>
      <c r="E9" s="136" t="str">
        <f t="shared" si="2"/>
        <v>2M</v>
      </c>
      <c r="F9" s="135" t="s">
        <v>132</v>
      </c>
      <c r="G9" s="135" t="s">
        <v>125</v>
      </c>
      <c r="H9" s="135" t="str">
        <f t="shared" si="0"/>
        <v>Actual/365 (Fixed)</v>
      </c>
      <c r="I9" s="134">
        <v>0</v>
      </c>
      <c r="J9" s="133" t="str">
        <f t="shared" si="1"/>
        <v>JPYOIS2M_Quote</v>
      </c>
      <c r="K9" s="132" t="str">
        <f>_xll.qlOISRateHelper(,2,C9,J9,$K$3,,Permanent,Trigger,ObjectOverwrite)</f>
        <v>obj_002e9#0000</v>
      </c>
      <c r="L9" s="91" t="str">
        <f>_xll.ohRangeRetrieveError(K9)</f>
        <v/>
      </c>
      <c r="M9" s="130"/>
      <c r="O9" s="131"/>
      <c r="P9" s="131"/>
    </row>
    <row r="10" spans="1:16" x14ac:dyDescent="0.2">
      <c r="A10" s="90"/>
      <c r="B10" s="137"/>
      <c r="C10" s="136" t="s">
        <v>56</v>
      </c>
      <c r="D10" s="137" t="s">
        <v>66</v>
      </c>
      <c r="E10" s="136" t="str">
        <f t="shared" si="2"/>
        <v>3M</v>
      </c>
      <c r="F10" s="135" t="s">
        <v>132</v>
      </c>
      <c r="G10" s="135" t="s">
        <v>125</v>
      </c>
      <c r="H10" s="135" t="str">
        <f t="shared" si="0"/>
        <v>Actual/365 (Fixed)</v>
      </c>
      <c r="I10" s="134">
        <v>0</v>
      </c>
      <c r="J10" s="133" t="str">
        <f t="shared" si="1"/>
        <v>JPYOIS3M_Quote</v>
      </c>
      <c r="K10" s="132" t="str">
        <f>_xll.qlOISRateHelper(,2,C10,J10,$K$3,,Permanent,Trigger,ObjectOverwrite)</f>
        <v>obj_002e1#0000</v>
      </c>
      <c r="L10" s="91" t="str">
        <f>_xll.ohRangeRetrieveError(K10)</f>
        <v/>
      </c>
      <c r="M10" s="130"/>
      <c r="O10" s="131"/>
      <c r="P10" s="131"/>
    </row>
    <row r="11" spans="1:16" x14ac:dyDescent="0.2">
      <c r="A11" s="90"/>
      <c r="B11" s="137"/>
      <c r="C11" s="136" t="s">
        <v>55</v>
      </c>
      <c r="D11" s="137" t="s">
        <v>66</v>
      </c>
      <c r="E11" s="136" t="str">
        <f t="shared" si="2"/>
        <v>4M</v>
      </c>
      <c r="F11" s="135" t="s">
        <v>132</v>
      </c>
      <c r="G11" s="135" t="s">
        <v>125</v>
      </c>
      <c r="H11" s="135" t="str">
        <f t="shared" si="0"/>
        <v>Actual/365 (Fixed)</v>
      </c>
      <c r="I11" s="134">
        <v>0</v>
      </c>
      <c r="J11" s="133" t="str">
        <f t="shared" si="1"/>
        <v>JPYOIS4M_Quote</v>
      </c>
      <c r="K11" s="132" t="str">
        <f>_xll.qlOISRateHelper(,2,C11,J11,$K$3,,Permanent,Trigger,ObjectOverwrite)</f>
        <v>obj_002ea#0000</v>
      </c>
      <c r="L11" s="91" t="str">
        <f>_xll.ohRangeRetrieveError(K11)</f>
        <v/>
      </c>
      <c r="M11" s="130"/>
      <c r="O11" s="131"/>
      <c r="P11" s="131"/>
    </row>
    <row r="12" spans="1:16" x14ac:dyDescent="0.2">
      <c r="A12" s="90"/>
      <c r="B12" s="137"/>
      <c r="C12" s="136" t="s">
        <v>54</v>
      </c>
      <c r="D12" s="137" t="s">
        <v>66</v>
      </c>
      <c r="E12" s="136" t="str">
        <f t="shared" si="2"/>
        <v>5M</v>
      </c>
      <c r="F12" s="135" t="s">
        <v>132</v>
      </c>
      <c r="G12" s="135" t="s">
        <v>125</v>
      </c>
      <c r="H12" s="135" t="str">
        <f t="shared" si="0"/>
        <v>Actual/365 (Fixed)</v>
      </c>
      <c r="I12" s="134">
        <v>0</v>
      </c>
      <c r="J12" s="133" t="str">
        <f t="shared" si="1"/>
        <v>JPYOIS5M_Quote</v>
      </c>
      <c r="K12" s="132" t="str">
        <f>_xll.qlOISRateHelper(,2,C12,J12,$K$3,,Permanent,Trigger,ObjectOverwrite)</f>
        <v>obj_002e4#0000</v>
      </c>
      <c r="L12" s="91" t="str">
        <f>_xll.ohRangeRetrieveError(K12)</f>
        <v/>
      </c>
      <c r="M12" s="130"/>
      <c r="O12" s="131"/>
      <c r="P12" s="131"/>
    </row>
    <row r="13" spans="1:16" x14ac:dyDescent="0.2">
      <c r="A13" s="90"/>
      <c r="B13" s="137"/>
      <c r="C13" s="136" t="s">
        <v>53</v>
      </c>
      <c r="D13" s="137" t="s">
        <v>66</v>
      </c>
      <c r="E13" s="136" t="str">
        <f t="shared" si="2"/>
        <v>6M</v>
      </c>
      <c r="F13" s="135" t="s">
        <v>132</v>
      </c>
      <c r="G13" s="135" t="s">
        <v>125</v>
      </c>
      <c r="H13" s="135" t="str">
        <f t="shared" si="0"/>
        <v>Actual/365 (Fixed)</v>
      </c>
      <c r="I13" s="134">
        <v>0</v>
      </c>
      <c r="J13" s="133" t="str">
        <f t="shared" si="1"/>
        <v>JPYOIS6M_Quote</v>
      </c>
      <c r="K13" s="132" t="str">
        <f>_xll.qlOISRateHelper(,2,C13,J13,$K$3,,Permanent,Trigger,ObjectOverwrite)</f>
        <v>obj_002e6#0000</v>
      </c>
      <c r="L13" s="91" t="str">
        <f>_xll.ohRangeRetrieveError(K13)</f>
        <v/>
      </c>
      <c r="M13" s="130"/>
      <c r="O13" s="131"/>
      <c r="P13" s="131"/>
    </row>
    <row r="14" spans="1:16" x14ac:dyDescent="0.2">
      <c r="A14" s="90"/>
      <c r="B14" s="137"/>
      <c r="C14" s="136" t="s">
        <v>52</v>
      </c>
      <c r="D14" s="137" t="s">
        <v>66</v>
      </c>
      <c r="E14" s="136" t="str">
        <f t="shared" si="2"/>
        <v>7M</v>
      </c>
      <c r="F14" s="135" t="s">
        <v>132</v>
      </c>
      <c r="G14" s="135" t="s">
        <v>125</v>
      </c>
      <c r="H14" s="135" t="str">
        <f t="shared" si="0"/>
        <v>Actual/365 (Fixed)</v>
      </c>
      <c r="I14" s="134">
        <v>0</v>
      </c>
      <c r="J14" s="133" t="str">
        <f t="shared" si="1"/>
        <v>JPYOIS7M_Quote</v>
      </c>
      <c r="K14" s="132" t="str">
        <f>_xll.qlOISRateHelper(,2,C14,J14,$K$3,,Permanent,Trigger,ObjectOverwrite)</f>
        <v>obj_002f2#0000</v>
      </c>
      <c r="L14" s="91" t="str">
        <f>_xll.ohRangeRetrieveError(K14)</f>
        <v/>
      </c>
      <c r="M14" s="130"/>
      <c r="O14" s="131"/>
      <c r="P14" s="131"/>
    </row>
    <row r="15" spans="1:16" x14ac:dyDescent="0.2">
      <c r="A15" s="90"/>
      <c r="B15" s="137"/>
      <c r="C15" s="136" t="s">
        <v>51</v>
      </c>
      <c r="D15" s="137" t="s">
        <v>66</v>
      </c>
      <c r="E15" s="136" t="str">
        <f t="shared" si="2"/>
        <v>8M</v>
      </c>
      <c r="F15" s="135" t="s">
        <v>132</v>
      </c>
      <c r="G15" s="135" t="s">
        <v>125</v>
      </c>
      <c r="H15" s="135" t="str">
        <f t="shared" si="0"/>
        <v>Actual/365 (Fixed)</v>
      </c>
      <c r="I15" s="134">
        <v>0</v>
      </c>
      <c r="J15" s="133" t="str">
        <f t="shared" si="1"/>
        <v>JPYOIS8M_Quote</v>
      </c>
      <c r="K15" s="132" t="str">
        <f>_xll.qlOISRateHelper(,2,C15,J15,$K$3,,Permanent,Trigger,ObjectOverwrite)</f>
        <v>obj_002e5#0000</v>
      </c>
      <c r="L15" s="91" t="str">
        <f>_xll.ohRangeRetrieveError(K15)</f>
        <v/>
      </c>
      <c r="M15" s="130"/>
      <c r="O15" s="131"/>
      <c r="P15" s="131"/>
    </row>
    <row r="16" spans="1:16" x14ac:dyDescent="0.2">
      <c r="A16" s="90"/>
      <c r="B16" s="137"/>
      <c r="C16" s="136" t="s">
        <v>50</v>
      </c>
      <c r="D16" s="137" t="s">
        <v>66</v>
      </c>
      <c r="E16" s="136" t="str">
        <f t="shared" si="2"/>
        <v>9M</v>
      </c>
      <c r="F16" s="135" t="s">
        <v>132</v>
      </c>
      <c r="G16" s="135" t="s">
        <v>125</v>
      </c>
      <c r="H16" s="135" t="str">
        <f t="shared" si="0"/>
        <v>Actual/365 (Fixed)</v>
      </c>
      <c r="I16" s="134">
        <v>0</v>
      </c>
      <c r="J16" s="133" t="str">
        <f t="shared" si="1"/>
        <v>JPYOIS9M_Quote</v>
      </c>
      <c r="K16" s="132" t="str">
        <f>_xll.qlOISRateHelper(,2,C16,J16,$K$3,,Permanent,Trigger,ObjectOverwrite)</f>
        <v>obj_002df#0000</v>
      </c>
      <c r="L16" s="91" t="str">
        <f>_xll.ohRangeRetrieveError(K16)</f>
        <v/>
      </c>
      <c r="M16" s="130"/>
      <c r="O16" s="131"/>
      <c r="P16" s="131"/>
    </row>
    <row r="17" spans="1:16" x14ac:dyDescent="0.2">
      <c r="A17" s="90"/>
      <c r="B17" s="137"/>
      <c r="C17" s="136" t="s">
        <v>49</v>
      </c>
      <c r="D17" s="137" t="s">
        <v>66</v>
      </c>
      <c r="E17" s="136" t="str">
        <f t="shared" si="2"/>
        <v>10M</v>
      </c>
      <c r="F17" s="135" t="s">
        <v>132</v>
      </c>
      <c r="G17" s="135" t="s">
        <v>125</v>
      </c>
      <c r="H17" s="135" t="str">
        <f t="shared" si="0"/>
        <v>Actual/365 (Fixed)</v>
      </c>
      <c r="I17" s="134">
        <v>0</v>
      </c>
      <c r="J17" s="133" t="str">
        <f t="shared" si="1"/>
        <v>JPYOIS10M_Quote</v>
      </c>
      <c r="K17" s="132" t="str">
        <f>_xll.qlOISRateHelper(,2,C17,J17,$K$3,,Permanent,Trigger,ObjectOverwrite)</f>
        <v>obj_002f4#0000</v>
      </c>
      <c r="L17" s="91" t="str">
        <f>_xll.ohRangeRetrieveError(K17)</f>
        <v/>
      </c>
      <c r="M17" s="130"/>
      <c r="O17" s="131"/>
      <c r="P17" s="131"/>
    </row>
    <row r="18" spans="1:16" x14ac:dyDescent="0.2">
      <c r="A18" s="90"/>
      <c r="B18" s="137"/>
      <c r="C18" s="136" t="s">
        <v>48</v>
      </c>
      <c r="D18" s="137" t="s">
        <v>66</v>
      </c>
      <c r="E18" s="136" t="str">
        <f t="shared" si="2"/>
        <v>11M</v>
      </c>
      <c r="F18" s="135" t="s">
        <v>132</v>
      </c>
      <c r="G18" s="135" t="s">
        <v>125</v>
      </c>
      <c r="H18" s="135" t="str">
        <f t="shared" si="0"/>
        <v>Actual/365 (Fixed)</v>
      </c>
      <c r="I18" s="134">
        <v>0</v>
      </c>
      <c r="J18" s="133" t="str">
        <f t="shared" si="1"/>
        <v>JPYOIS11M_Quote</v>
      </c>
      <c r="K18" s="132" t="str">
        <f>_xll.qlOISRateHelper(,2,C18,J18,$K$3,,Permanent,Trigger,ObjectOverwrite)</f>
        <v>obj_002e3#0000</v>
      </c>
      <c r="L18" s="91" t="str">
        <f>_xll.ohRangeRetrieveError(K18)</f>
        <v/>
      </c>
      <c r="M18" s="130"/>
      <c r="O18" s="131"/>
      <c r="P18" s="131"/>
    </row>
    <row r="19" spans="1:16" x14ac:dyDescent="0.2">
      <c r="A19" s="90"/>
      <c r="B19" s="137"/>
      <c r="C19" s="136" t="s">
        <v>47</v>
      </c>
      <c r="D19" s="137" t="s">
        <v>66</v>
      </c>
      <c r="E19" s="136" t="str">
        <f t="shared" si="2"/>
        <v>1Y</v>
      </c>
      <c r="F19" s="135" t="s">
        <v>132</v>
      </c>
      <c r="G19" s="135" t="s">
        <v>125</v>
      </c>
      <c r="H19" s="135" t="str">
        <f t="shared" si="0"/>
        <v>Actual/365 (Fixed)</v>
      </c>
      <c r="I19" s="134">
        <v>0</v>
      </c>
      <c r="J19" s="133" t="str">
        <f t="shared" si="1"/>
        <v>JPYOIS1Y_Quote</v>
      </c>
      <c r="K19" s="132" t="str">
        <f>_xll.qlOISRateHelper(,2,C19,J19,$K$3,,Permanent,Trigger,ObjectOverwrite)</f>
        <v>obj_002f0#0000</v>
      </c>
      <c r="L19" s="91" t="str">
        <f>_xll.ohRangeRetrieveError(K19)</f>
        <v/>
      </c>
      <c r="M19" s="130"/>
      <c r="O19" s="131"/>
      <c r="P19" s="131"/>
    </row>
    <row r="20" spans="1:16" x14ac:dyDescent="0.2">
      <c r="A20" s="90"/>
      <c r="B20" s="137"/>
      <c r="C20" s="136" t="s">
        <v>46</v>
      </c>
      <c r="D20" s="137" t="s">
        <v>66</v>
      </c>
      <c r="E20" s="136" t="str">
        <f t="shared" si="2"/>
        <v>15M</v>
      </c>
      <c r="F20" s="135" t="s">
        <v>132</v>
      </c>
      <c r="G20" s="135" t="s">
        <v>125</v>
      </c>
      <c r="H20" s="135" t="str">
        <f t="shared" si="0"/>
        <v>Actual/365 (Fixed)</v>
      </c>
      <c r="I20" s="134">
        <v>0</v>
      </c>
      <c r="J20" s="133" t="str">
        <f t="shared" si="1"/>
        <v>JPYOIS15M_Quote</v>
      </c>
      <c r="K20" s="132" t="str">
        <f>_xll.qlOISRateHelper(,2,C20,J20,$K$3,,Permanent,Trigger,ObjectOverwrite)</f>
        <v>obj_002ef#0000</v>
      </c>
      <c r="L20" s="91" t="str">
        <f>_xll.ohRangeRetrieveError(K20)</f>
        <v/>
      </c>
      <c r="M20" s="130"/>
      <c r="O20" s="131"/>
      <c r="P20" s="131"/>
    </row>
    <row r="21" spans="1:16" x14ac:dyDescent="0.2">
      <c r="A21" s="90"/>
      <c r="B21" s="137"/>
      <c r="C21" s="136" t="s">
        <v>45</v>
      </c>
      <c r="D21" s="137" t="s">
        <v>66</v>
      </c>
      <c r="E21" s="136" t="str">
        <f t="shared" si="2"/>
        <v>18M</v>
      </c>
      <c r="F21" s="135" t="s">
        <v>132</v>
      </c>
      <c r="G21" s="135" t="s">
        <v>125</v>
      </c>
      <c r="H21" s="135" t="str">
        <f t="shared" si="0"/>
        <v>Actual/365 (Fixed)</v>
      </c>
      <c r="I21" s="134">
        <v>0</v>
      </c>
      <c r="J21" s="133" t="str">
        <f t="shared" si="1"/>
        <v>JPYOIS18M_Quote</v>
      </c>
      <c r="K21" s="132" t="str">
        <f>_xll.qlOISRateHelper(,2,C21,J21,$K$3,,Permanent,Trigger,ObjectOverwrite)</f>
        <v>obj_002e0#0000</v>
      </c>
      <c r="L21" s="91" t="str">
        <f>_xll.ohRangeRetrieveError(K21)</f>
        <v/>
      </c>
      <c r="M21" s="130"/>
      <c r="O21" s="131"/>
      <c r="P21" s="131"/>
    </row>
    <row r="22" spans="1:16" x14ac:dyDescent="0.2">
      <c r="A22" s="90"/>
      <c r="B22" s="137"/>
      <c r="C22" s="136" t="s">
        <v>44</v>
      </c>
      <c r="D22" s="137" t="s">
        <v>66</v>
      </c>
      <c r="E22" s="136" t="str">
        <f t="shared" si="2"/>
        <v>21M</v>
      </c>
      <c r="F22" s="135" t="s">
        <v>132</v>
      </c>
      <c r="G22" s="135" t="s">
        <v>125</v>
      </c>
      <c r="H22" s="135" t="str">
        <f t="shared" si="0"/>
        <v>Actual/365 (Fixed)</v>
      </c>
      <c r="I22" s="134">
        <v>0</v>
      </c>
      <c r="J22" s="133" t="str">
        <f t="shared" si="1"/>
        <v>JPYOIS21M_Quote</v>
      </c>
      <c r="K22" s="132" t="str">
        <f>_xll.qlOISRateHelper(,2,C22,J22,$K$3,,Permanent,Trigger,ObjectOverwrite)</f>
        <v>obj_002eb#0000</v>
      </c>
      <c r="L22" s="91" t="str">
        <f>_xll.ohRangeRetrieveError(K22)</f>
        <v/>
      </c>
      <c r="M22" s="130"/>
      <c r="O22" s="131"/>
      <c r="P22" s="131"/>
    </row>
    <row r="23" spans="1:16" x14ac:dyDescent="0.2">
      <c r="A23" s="90"/>
      <c r="B23" s="137"/>
      <c r="C23" s="136" t="s">
        <v>43</v>
      </c>
      <c r="D23" s="137" t="s">
        <v>66</v>
      </c>
      <c r="E23" s="136" t="str">
        <f t="shared" si="2"/>
        <v>2Y</v>
      </c>
      <c r="F23" s="135" t="s">
        <v>132</v>
      </c>
      <c r="G23" s="135" t="s">
        <v>125</v>
      </c>
      <c r="H23" s="135" t="str">
        <f t="shared" si="0"/>
        <v>Actual/365 (Fixed)</v>
      </c>
      <c r="I23" s="134">
        <v>0</v>
      </c>
      <c r="J23" s="133" t="str">
        <f t="shared" si="1"/>
        <v>JPYOIS2Y_Quote</v>
      </c>
      <c r="K23" s="132" t="str">
        <f>_xll.qlOISRateHelper(,2,C23,J23,$K$3,,Permanent,Trigger,ObjectOverwrite)</f>
        <v>obj_002f8#0000</v>
      </c>
      <c r="L23" s="91" t="str">
        <f>_xll.ohRangeRetrieveError(K23)</f>
        <v/>
      </c>
      <c r="M23" s="130"/>
      <c r="O23" s="131"/>
      <c r="P23" s="131"/>
    </row>
    <row r="24" spans="1:16" x14ac:dyDescent="0.2">
      <c r="A24" s="90"/>
      <c r="B24" s="137"/>
      <c r="C24" s="136" t="s">
        <v>42</v>
      </c>
      <c r="D24" s="137" t="s">
        <v>66</v>
      </c>
      <c r="E24" s="136" t="str">
        <f t="shared" si="2"/>
        <v>3Y</v>
      </c>
      <c r="F24" s="135" t="s">
        <v>132</v>
      </c>
      <c r="G24" s="135" t="s">
        <v>125</v>
      </c>
      <c r="H24" s="135" t="str">
        <f t="shared" si="0"/>
        <v>Actual/365 (Fixed)</v>
      </c>
      <c r="I24" s="134">
        <v>0</v>
      </c>
      <c r="J24" s="133" t="str">
        <f t="shared" si="1"/>
        <v>JPYOIS3Y_Quote</v>
      </c>
      <c r="K24" s="132" t="str">
        <f>_xll.qlOISRateHelper(,2,C24,J24,$K$3,,Permanent,Trigger,ObjectOverwrite)</f>
        <v>obj_002ed#0000</v>
      </c>
      <c r="L24" s="91" t="str">
        <f>_xll.ohRangeRetrieveError(K24)</f>
        <v/>
      </c>
      <c r="M24" s="130"/>
      <c r="O24" s="131"/>
      <c r="P24" s="131"/>
    </row>
    <row r="25" spans="1:16" x14ac:dyDescent="0.2">
      <c r="A25" s="90"/>
      <c r="B25" s="137"/>
      <c r="C25" s="136" t="s">
        <v>41</v>
      </c>
      <c r="D25" s="137" t="s">
        <v>66</v>
      </c>
      <c r="E25" s="136" t="str">
        <f t="shared" si="2"/>
        <v>4Y</v>
      </c>
      <c r="F25" s="135" t="s">
        <v>132</v>
      </c>
      <c r="G25" s="135" t="s">
        <v>125</v>
      </c>
      <c r="H25" s="135" t="str">
        <f t="shared" si="0"/>
        <v>Actual/365 (Fixed)</v>
      </c>
      <c r="I25" s="134">
        <v>0</v>
      </c>
      <c r="J25" s="133" t="str">
        <f t="shared" si="1"/>
        <v>JPYOIS4Y_Quote</v>
      </c>
      <c r="K25" s="132" t="str">
        <f>_xll.qlOISRateHelper(,2,C25,J25,$K$3,,Permanent,Trigger,ObjectOverwrite)</f>
        <v>obj_002f9#0000</v>
      </c>
      <c r="L25" s="91" t="str">
        <f>_xll.ohRangeRetrieveError(K25)</f>
        <v/>
      </c>
      <c r="M25" s="130"/>
      <c r="O25" s="131"/>
      <c r="P25" s="131"/>
    </row>
    <row r="26" spans="1:16" x14ac:dyDescent="0.2">
      <c r="A26" s="90"/>
      <c r="B26" s="137"/>
      <c r="C26" s="136" t="s">
        <v>40</v>
      </c>
      <c r="D26" s="137" t="s">
        <v>66</v>
      </c>
      <c r="E26" s="136" t="str">
        <f t="shared" si="2"/>
        <v>5Y</v>
      </c>
      <c r="F26" s="135" t="s">
        <v>132</v>
      </c>
      <c r="G26" s="135" t="s">
        <v>125</v>
      </c>
      <c r="H26" s="135" t="str">
        <f t="shared" si="0"/>
        <v>Actual/365 (Fixed)</v>
      </c>
      <c r="I26" s="134">
        <v>0</v>
      </c>
      <c r="J26" s="133" t="str">
        <f t="shared" si="1"/>
        <v>JPYOIS5Y_Quote</v>
      </c>
      <c r="K26" s="132" t="str">
        <f>_xll.qlOISRateHelper(,2,C26,J26,$K$3,,Permanent,Trigger,ObjectOverwrite)</f>
        <v>obj_002e7#0000</v>
      </c>
      <c r="L26" s="91" t="str">
        <f>_xll.ohRangeRetrieveError(K26)</f>
        <v/>
      </c>
      <c r="M26" s="130"/>
      <c r="O26" s="131"/>
      <c r="P26" s="131"/>
    </row>
    <row r="27" spans="1:16" x14ac:dyDescent="0.2">
      <c r="A27" s="90"/>
      <c r="B27" s="137"/>
      <c r="C27" s="136" t="s">
        <v>39</v>
      </c>
      <c r="D27" s="137" t="s">
        <v>66</v>
      </c>
      <c r="E27" s="136" t="str">
        <f t="shared" si="2"/>
        <v>6Y</v>
      </c>
      <c r="F27" s="135" t="s">
        <v>132</v>
      </c>
      <c r="G27" s="135" t="s">
        <v>125</v>
      </c>
      <c r="H27" s="135" t="str">
        <f t="shared" si="0"/>
        <v>Actual/365 (Fixed)</v>
      </c>
      <c r="I27" s="134">
        <v>0</v>
      </c>
      <c r="J27" s="133" t="str">
        <f t="shared" si="1"/>
        <v>JPYOIS6Y_Quote</v>
      </c>
      <c r="K27" s="132" t="str">
        <f>_xll.qlOISRateHelper(,2,C27,J27,$K$3,,Permanent,Trigger,ObjectOverwrite)</f>
        <v>obj_002fa#0000</v>
      </c>
      <c r="L27" s="91" t="str">
        <f>_xll.ohRangeRetrieveError(K27)</f>
        <v/>
      </c>
      <c r="M27" s="130"/>
      <c r="O27" s="131"/>
      <c r="P27" s="131"/>
    </row>
    <row r="28" spans="1:16" x14ac:dyDescent="0.2">
      <c r="A28" s="90"/>
      <c r="B28" s="137"/>
      <c r="C28" s="136" t="s">
        <v>38</v>
      </c>
      <c r="D28" s="137" t="s">
        <v>66</v>
      </c>
      <c r="E28" s="136" t="str">
        <f t="shared" si="2"/>
        <v>7Y</v>
      </c>
      <c r="F28" s="135" t="s">
        <v>132</v>
      </c>
      <c r="G28" s="135" t="s">
        <v>125</v>
      </c>
      <c r="H28" s="135" t="str">
        <f t="shared" si="0"/>
        <v>Actual/365 (Fixed)</v>
      </c>
      <c r="I28" s="134">
        <v>0</v>
      </c>
      <c r="J28" s="133" t="str">
        <f t="shared" si="1"/>
        <v>JPYOIS7Y_Quote</v>
      </c>
      <c r="K28" s="132" t="str">
        <f>_xll.qlOISRateHelper(,2,C28,J28,$K$3,,Permanent,Trigger,ObjectOverwrite)</f>
        <v>obj_002e8#0000</v>
      </c>
      <c r="L28" s="91" t="str">
        <f>_xll.ohRangeRetrieveError(K28)</f>
        <v/>
      </c>
      <c r="M28" s="130"/>
      <c r="O28" s="131"/>
      <c r="P28" s="131"/>
    </row>
    <row r="29" spans="1:16" x14ac:dyDescent="0.2">
      <c r="A29" s="90"/>
      <c r="B29" s="137"/>
      <c r="C29" s="136" t="s">
        <v>37</v>
      </c>
      <c r="D29" s="137" t="s">
        <v>66</v>
      </c>
      <c r="E29" s="136" t="str">
        <f t="shared" si="2"/>
        <v>8Y</v>
      </c>
      <c r="F29" s="135" t="s">
        <v>132</v>
      </c>
      <c r="G29" s="135" t="s">
        <v>125</v>
      </c>
      <c r="H29" s="135" t="str">
        <f t="shared" si="0"/>
        <v>Actual/365 (Fixed)</v>
      </c>
      <c r="I29" s="134">
        <v>0</v>
      </c>
      <c r="J29" s="133" t="str">
        <f t="shared" si="1"/>
        <v>JPYOIS8Y_Quote</v>
      </c>
      <c r="K29" s="132" t="str">
        <f>_xll.qlOISRateHelper(,2,C29,J29,$K$3,,Permanent,Trigger,ObjectOverwrite)</f>
        <v>obj_002fb#0000</v>
      </c>
      <c r="L29" s="91" t="str">
        <f>_xll.ohRangeRetrieveError(K29)</f>
        <v/>
      </c>
      <c r="M29" s="130"/>
      <c r="O29" s="131"/>
      <c r="P29" s="131"/>
    </row>
    <row r="30" spans="1:16" x14ac:dyDescent="0.2">
      <c r="A30" s="90"/>
      <c r="B30" s="137"/>
      <c r="C30" s="136" t="s">
        <v>36</v>
      </c>
      <c r="D30" s="137" t="s">
        <v>66</v>
      </c>
      <c r="E30" s="136" t="str">
        <f t="shared" si="2"/>
        <v>9Y</v>
      </c>
      <c r="F30" s="135" t="s">
        <v>132</v>
      </c>
      <c r="G30" s="135" t="s">
        <v>125</v>
      </c>
      <c r="H30" s="135" t="str">
        <f t="shared" si="0"/>
        <v>Actual/365 (Fixed)</v>
      </c>
      <c r="I30" s="134">
        <v>0</v>
      </c>
      <c r="J30" s="133" t="str">
        <f t="shared" si="1"/>
        <v>JPYOIS9Y_Quote</v>
      </c>
      <c r="K30" s="132" t="str">
        <f>_xll.qlOISRateHelper(,2,C30,J30,$K$3,,Permanent,Trigger,ObjectOverwrite)</f>
        <v>obj_002ec#0000</v>
      </c>
      <c r="L30" s="91" t="str">
        <f>_xll.ohRangeRetrieveError(K30)</f>
        <v/>
      </c>
      <c r="M30" s="130"/>
      <c r="O30" s="131"/>
      <c r="P30" s="131"/>
    </row>
    <row r="31" spans="1:16" x14ac:dyDescent="0.2">
      <c r="A31" s="90"/>
      <c r="B31" s="137"/>
      <c r="C31" s="136" t="s">
        <v>35</v>
      </c>
      <c r="D31" s="137" t="s">
        <v>66</v>
      </c>
      <c r="E31" s="136" t="str">
        <f t="shared" si="2"/>
        <v>10Y</v>
      </c>
      <c r="F31" s="135" t="s">
        <v>132</v>
      </c>
      <c r="G31" s="135" t="s">
        <v>125</v>
      </c>
      <c r="H31" s="135" t="str">
        <f t="shared" si="0"/>
        <v>Actual/365 (Fixed)</v>
      </c>
      <c r="I31" s="134">
        <v>0</v>
      </c>
      <c r="J31" s="133" t="str">
        <f t="shared" si="1"/>
        <v>JPYOIS10Y_Quote</v>
      </c>
      <c r="K31" s="132" t="str">
        <f>_xll.qlOISRateHelper(,2,C31,J31,$K$3,,Permanent,Trigger,ObjectOverwrite)</f>
        <v>obj_002f5#0000</v>
      </c>
      <c r="L31" s="91" t="str">
        <f>_xll.ohRangeRetrieveError(K31)</f>
        <v/>
      </c>
      <c r="M31" s="130"/>
      <c r="O31" s="131"/>
      <c r="P31" s="131"/>
    </row>
    <row r="32" spans="1:16" x14ac:dyDescent="0.2">
      <c r="A32" s="90"/>
      <c r="B32" s="137"/>
      <c r="C32" s="136" t="s">
        <v>34</v>
      </c>
      <c r="D32" s="137" t="s">
        <v>66</v>
      </c>
      <c r="E32" s="136" t="str">
        <f t="shared" si="2"/>
        <v>11Y</v>
      </c>
      <c r="F32" s="135" t="s">
        <v>132</v>
      </c>
      <c r="G32" s="135" t="s">
        <v>125</v>
      </c>
      <c r="H32" s="135" t="str">
        <f t="shared" si="0"/>
        <v>Actual/365 (Fixed)</v>
      </c>
      <c r="I32" s="134">
        <v>0</v>
      </c>
      <c r="J32" s="133" t="str">
        <f t="shared" si="1"/>
        <v>JPYOIS11Y_Quote</v>
      </c>
      <c r="K32" s="132" t="e">
        <f>_xll.qlOISRateHelper(,2,C32,J32,$K$3,,Permanent,Trigger,ObjectOverwrite)</f>
        <v>#NUM!</v>
      </c>
      <c r="L32" s="91" t="str">
        <f ca="1">_xll.ohRangeRetrieveError(K32)</f>
        <v>qlOISRateHelper - Error converting parameter 'FixedRate' : 'ObjectHandler error: attempt to retrieve object with unknown ID 'JPYOIS11Y_Quote'</v>
      </c>
      <c r="M32" s="130"/>
      <c r="O32" s="131"/>
      <c r="P32" s="131"/>
    </row>
    <row r="33" spans="1:16" x14ac:dyDescent="0.2">
      <c r="A33" s="90"/>
      <c r="B33" s="137"/>
      <c r="C33" s="136" t="s">
        <v>33</v>
      </c>
      <c r="D33" s="137" t="s">
        <v>66</v>
      </c>
      <c r="E33" s="136" t="str">
        <f t="shared" si="2"/>
        <v>12Y</v>
      </c>
      <c r="F33" s="135" t="s">
        <v>132</v>
      </c>
      <c r="G33" s="135" t="s">
        <v>125</v>
      </c>
      <c r="H33" s="135" t="str">
        <f t="shared" si="0"/>
        <v>Actual/365 (Fixed)</v>
      </c>
      <c r="I33" s="134">
        <v>0</v>
      </c>
      <c r="J33" s="133" t="str">
        <f t="shared" si="1"/>
        <v>JPYOIS12Y_Quote</v>
      </c>
      <c r="K33" s="132" t="str">
        <f>_xll.qlOISRateHelper(,2,C33,J33,$K$3,,Permanent,Trigger,ObjectOverwrite)</f>
        <v>obj_002f7#0000</v>
      </c>
      <c r="L33" s="91" t="str">
        <f>_xll.ohRangeRetrieveError(K33)</f>
        <v/>
      </c>
      <c r="M33" s="130"/>
      <c r="O33" s="131"/>
      <c r="P33" s="131"/>
    </row>
    <row r="34" spans="1:16" x14ac:dyDescent="0.2">
      <c r="A34" s="90"/>
      <c r="B34" s="137"/>
      <c r="C34" s="136" t="s">
        <v>30</v>
      </c>
      <c r="D34" s="137" t="s">
        <v>66</v>
      </c>
      <c r="E34" s="136" t="str">
        <f t="shared" si="2"/>
        <v>15Y</v>
      </c>
      <c r="F34" s="135" t="s">
        <v>132</v>
      </c>
      <c r="G34" s="135" t="s">
        <v>125</v>
      </c>
      <c r="H34" s="135" t="str">
        <f t="shared" si="0"/>
        <v>Actual/365 (Fixed)</v>
      </c>
      <c r="I34" s="134">
        <v>0</v>
      </c>
      <c r="J34" s="133" t="str">
        <f t="shared" si="1"/>
        <v>JPYOIS15Y_Quote</v>
      </c>
      <c r="K34" s="132" t="str">
        <f>_xll.qlOISRateHelper(,2,C34,J34,$K$3,,Permanent,Trigger,ObjectOverwrite)</f>
        <v>obj_002ee#0000</v>
      </c>
      <c r="L34" s="91" t="str">
        <f>_xll.ohRangeRetrieveError(K34)</f>
        <v/>
      </c>
      <c r="M34" s="130"/>
      <c r="O34" s="131"/>
      <c r="P34" s="131"/>
    </row>
    <row r="35" spans="1:16" x14ac:dyDescent="0.2">
      <c r="A35" s="90"/>
      <c r="B35" s="137"/>
      <c r="C35" s="136" t="s">
        <v>25</v>
      </c>
      <c r="D35" s="137" t="s">
        <v>66</v>
      </c>
      <c r="E35" s="136" t="str">
        <f t="shared" si="2"/>
        <v>20Y</v>
      </c>
      <c r="F35" s="135" t="s">
        <v>132</v>
      </c>
      <c r="G35" s="135" t="s">
        <v>125</v>
      </c>
      <c r="H35" s="135" t="str">
        <f t="shared" si="0"/>
        <v>Actual/365 (Fixed)</v>
      </c>
      <c r="I35" s="134">
        <v>0</v>
      </c>
      <c r="J35" s="133" t="str">
        <f t="shared" si="1"/>
        <v>JPYOIS20Y_Quote</v>
      </c>
      <c r="K35" s="132" t="str">
        <f>_xll.qlOISRateHelper(,2,C35,J35,$K$3,,Permanent,Trigger,ObjectOverwrite)</f>
        <v>obj_002f6#0000</v>
      </c>
      <c r="L35" s="91" t="str">
        <f>_xll.ohRangeRetrieveError(K35)</f>
        <v/>
      </c>
      <c r="M35" s="130"/>
      <c r="O35" s="131"/>
      <c r="P35" s="131"/>
    </row>
    <row r="36" spans="1:16" x14ac:dyDescent="0.2">
      <c r="A36" s="90"/>
      <c r="B36" s="137"/>
      <c r="C36" s="136" t="s">
        <v>20</v>
      </c>
      <c r="D36" s="137" t="s">
        <v>66</v>
      </c>
      <c r="E36" s="136" t="str">
        <f t="shared" si="2"/>
        <v>25Y</v>
      </c>
      <c r="F36" s="135" t="s">
        <v>132</v>
      </c>
      <c r="G36" s="135" t="s">
        <v>125</v>
      </c>
      <c r="H36" s="135" t="str">
        <f t="shared" si="0"/>
        <v>Actual/365 (Fixed)</v>
      </c>
      <c r="I36" s="134">
        <v>0</v>
      </c>
      <c r="J36" s="133" t="str">
        <f t="shared" si="1"/>
        <v>JPYOIS25Y_Quote</v>
      </c>
      <c r="K36" s="132" t="str">
        <f>_xll.qlOISRateHelper(,2,C36,J36,$K$3,,Permanent,Trigger,ObjectOverwrite)</f>
        <v>obj_002f3#0000</v>
      </c>
      <c r="L36" s="91" t="str">
        <f>_xll.ohRangeRetrieveError(K36)</f>
        <v/>
      </c>
      <c r="M36" s="130"/>
      <c r="O36" s="131"/>
      <c r="P36" s="131"/>
    </row>
    <row r="37" spans="1:16" x14ac:dyDescent="0.2">
      <c r="A37" s="90"/>
      <c r="B37" s="137"/>
      <c r="C37" s="136" t="s">
        <v>15</v>
      </c>
      <c r="D37" s="137" t="s">
        <v>66</v>
      </c>
      <c r="E37" s="136" t="str">
        <f t="shared" ref="E37:E39" si="3">C37</f>
        <v>30Y</v>
      </c>
      <c r="F37" s="135" t="s">
        <v>132</v>
      </c>
      <c r="G37" s="135" t="s">
        <v>125</v>
      </c>
      <c r="H37" s="135" t="str">
        <f t="shared" si="0"/>
        <v>Actual/365 (Fixed)</v>
      </c>
      <c r="I37" s="134">
        <v>0</v>
      </c>
      <c r="J37" s="133" t="str">
        <f t="shared" si="1"/>
        <v>JPYOIS30Y_Quote</v>
      </c>
      <c r="K37" s="132" t="str">
        <f>_xll.qlOISRateHelper(,2,C37,J37,$K$3,,Permanent,Trigger,ObjectOverwrite)</f>
        <v>obj_002dc#0000</v>
      </c>
      <c r="L37" s="91" t="str">
        <f>_xll.ohRangeRetrieveError(K37)</f>
        <v/>
      </c>
      <c r="M37" s="130"/>
      <c r="O37" s="131"/>
      <c r="P37" s="131"/>
    </row>
    <row r="38" spans="1:16" x14ac:dyDescent="0.2">
      <c r="A38" s="90"/>
      <c r="B38" s="137"/>
      <c r="C38" s="136" t="s">
        <v>13</v>
      </c>
      <c r="D38" s="137" t="s">
        <v>66</v>
      </c>
      <c r="E38" s="136" t="str">
        <f t="shared" si="3"/>
        <v>40Y</v>
      </c>
      <c r="F38" s="135" t="s">
        <v>132</v>
      </c>
      <c r="G38" s="135" t="s">
        <v>125</v>
      </c>
      <c r="H38" s="135" t="str">
        <f t="shared" si="0"/>
        <v>Actual/365 (Fixed)</v>
      </c>
      <c r="I38" s="134">
        <v>0</v>
      </c>
      <c r="J38" s="133" t="str">
        <f t="shared" si="1"/>
        <v>JPYOIS40Y_Quote</v>
      </c>
      <c r="K38" s="132" t="str">
        <f>_xll.qlOISRateHelper(,2,C38,J38,$K$3,,Permanent,Trigger,ObjectOverwrite)</f>
        <v>obj_002db#0000</v>
      </c>
      <c r="L38" s="91" t="str">
        <f>_xll.ohRangeRetrieveError(K38)</f>
        <v/>
      </c>
      <c r="M38" s="130"/>
      <c r="O38" s="131"/>
      <c r="P38" s="131"/>
    </row>
    <row r="39" spans="1:16" x14ac:dyDescent="0.2">
      <c r="A39" s="90"/>
      <c r="B39" s="137"/>
      <c r="C39" s="136" t="s">
        <v>12</v>
      </c>
      <c r="D39" s="137" t="s">
        <v>66</v>
      </c>
      <c r="E39" s="136" t="str">
        <f t="shared" si="3"/>
        <v>50Y</v>
      </c>
      <c r="F39" s="135" t="s">
        <v>132</v>
      </c>
      <c r="G39" s="135" t="s">
        <v>125</v>
      </c>
      <c r="H39" s="135" t="str">
        <f t="shared" si="0"/>
        <v>Actual/365 (Fixed)</v>
      </c>
      <c r="I39" s="134">
        <v>0</v>
      </c>
      <c r="J39" s="133" t="str">
        <f t="shared" si="1"/>
        <v>JPYOIS50Y_Quote</v>
      </c>
      <c r="K39" s="132" t="str">
        <f>_xll.qlOISRateHelper(,2,C39,J39,$K$3,,Permanent,Trigger,ObjectOverwrite)</f>
        <v>obj_002da#0000</v>
      </c>
      <c r="L39" s="91" t="str">
        <f>_xll.ohRangeRetrieveError(K39)</f>
        <v/>
      </c>
      <c r="M39" s="130"/>
      <c r="O39" s="131"/>
      <c r="P39" s="131"/>
    </row>
    <row r="40" spans="1:16" ht="12" thickBot="1" x14ac:dyDescent="0.25">
      <c r="A40" s="89"/>
      <c r="B40" s="88"/>
      <c r="C40" s="88"/>
      <c r="D40" s="88"/>
      <c r="E40" s="88"/>
      <c r="F40" s="88"/>
      <c r="G40" s="88"/>
      <c r="H40" s="88"/>
      <c r="I40" s="88"/>
      <c r="J40" s="88"/>
      <c r="K40" s="129"/>
      <c r="L40" s="129"/>
      <c r="M40" s="128"/>
      <c r="O40" s="131"/>
      <c r="P40" s="131"/>
    </row>
    <row r="41" spans="1:16" x14ac:dyDescent="0.2">
      <c r="O41" s="131"/>
      <c r="P41" s="131"/>
    </row>
  </sheetData>
  <dataValidations count="2">
    <dataValidation type="list" allowBlank="1" showInputMessage="1" showErrorMessage="1" sqref="WVN983012:WVN983080 G65507:G65575 JB65508:JB65576 SX65508:SX65576 ACT65508:ACT65576 AMP65508:AMP65576 AWL65508:AWL65576 BGH65508:BGH65576 BQD65508:BQD65576 BZZ65508:BZZ65576 CJV65508:CJV65576 CTR65508:CTR65576 DDN65508:DDN65576 DNJ65508:DNJ65576 DXF65508:DXF65576 EHB65508:EHB65576 EQX65508:EQX65576 FAT65508:FAT65576 FKP65508:FKP65576 FUL65508:FUL65576 GEH65508:GEH65576 GOD65508:GOD65576 GXZ65508:GXZ65576 HHV65508:HHV65576 HRR65508:HRR65576 IBN65508:IBN65576 ILJ65508:ILJ65576 IVF65508:IVF65576 JFB65508:JFB65576 JOX65508:JOX65576 JYT65508:JYT65576 KIP65508:KIP65576 KSL65508:KSL65576 LCH65508:LCH65576 LMD65508:LMD65576 LVZ65508:LVZ65576 MFV65508:MFV65576 MPR65508:MPR65576 MZN65508:MZN65576 NJJ65508:NJJ65576 NTF65508:NTF65576 ODB65508:ODB65576 OMX65508:OMX65576 OWT65508:OWT65576 PGP65508:PGP65576 PQL65508:PQL65576 QAH65508:QAH65576 QKD65508:QKD65576 QTZ65508:QTZ65576 RDV65508:RDV65576 RNR65508:RNR65576 RXN65508:RXN65576 SHJ65508:SHJ65576 SRF65508:SRF65576 TBB65508:TBB65576 TKX65508:TKX65576 TUT65508:TUT65576 UEP65508:UEP65576 UOL65508:UOL65576 UYH65508:UYH65576 VID65508:VID65576 VRZ65508:VRZ65576 WBV65508:WBV65576 WLR65508:WLR65576 WVN65508:WVN65576 G131043:G131111 JB131044:JB131112 SX131044:SX131112 ACT131044:ACT131112 AMP131044:AMP131112 AWL131044:AWL131112 BGH131044:BGH131112 BQD131044:BQD131112 BZZ131044:BZZ131112 CJV131044:CJV131112 CTR131044:CTR131112 DDN131044:DDN131112 DNJ131044:DNJ131112 DXF131044:DXF131112 EHB131044:EHB131112 EQX131044:EQX131112 FAT131044:FAT131112 FKP131044:FKP131112 FUL131044:FUL131112 GEH131044:GEH131112 GOD131044:GOD131112 GXZ131044:GXZ131112 HHV131044:HHV131112 HRR131044:HRR131112 IBN131044:IBN131112 ILJ131044:ILJ131112 IVF131044:IVF131112 JFB131044:JFB131112 JOX131044:JOX131112 JYT131044:JYT131112 KIP131044:KIP131112 KSL131044:KSL131112 LCH131044:LCH131112 LMD131044:LMD131112 LVZ131044:LVZ131112 MFV131044:MFV131112 MPR131044:MPR131112 MZN131044:MZN131112 NJJ131044:NJJ131112 NTF131044:NTF131112 ODB131044:ODB131112 OMX131044:OMX131112 OWT131044:OWT131112 PGP131044:PGP131112 PQL131044:PQL131112 QAH131044:QAH131112 QKD131044:QKD131112 QTZ131044:QTZ131112 RDV131044:RDV131112 RNR131044:RNR131112 RXN131044:RXN131112 SHJ131044:SHJ131112 SRF131044:SRF131112 TBB131044:TBB131112 TKX131044:TKX131112 TUT131044:TUT131112 UEP131044:UEP131112 UOL131044:UOL131112 UYH131044:UYH131112 VID131044:VID131112 VRZ131044:VRZ131112 WBV131044:WBV131112 WLR131044:WLR131112 WVN131044:WVN131112 G196579:G196647 JB196580:JB196648 SX196580:SX196648 ACT196580:ACT196648 AMP196580:AMP196648 AWL196580:AWL196648 BGH196580:BGH196648 BQD196580:BQD196648 BZZ196580:BZZ196648 CJV196580:CJV196648 CTR196580:CTR196648 DDN196580:DDN196648 DNJ196580:DNJ196648 DXF196580:DXF196648 EHB196580:EHB196648 EQX196580:EQX196648 FAT196580:FAT196648 FKP196580:FKP196648 FUL196580:FUL196648 GEH196580:GEH196648 GOD196580:GOD196648 GXZ196580:GXZ196648 HHV196580:HHV196648 HRR196580:HRR196648 IBN196580:IBN196648 ILJ196580:ILJ196648 IVF196580:IVF196648 JFB196580:JFB196648 JOX196580:JOX196648 JYT196580:JYT196648 KIP196580:KIP196648 KSL196580:KSL196648 LCH196580:LCH196648 LMD196580:LMD196648 LVZ196580:LVZ196648 MFV196580:MFV196648 MPR196580:MPR196648 MZN196580:MZN196648 NJJ196580:NJJ196648 NTF196580:NTF196648 ODB196580:ODB196648 OMX196580:OMX196648 OWT196580:OWT196648 PGP196580:PGP196648 PQL196580:PQL196648 QAH196580:QAH196648 QKD196580:QKD196648 QTZ196580:QTZ196648 RDV196580:RDV196648 RNR196580:RNR196648 RXN196580:RXN196648 SHJ196580:SHJ196648 SRF196580:SRF196648 TBB196580:TBB196648 TKX196580:TKX196648 TUT196580:TUT196648 UEP196580:UEP196648 UOL196580:UOL196648 UYH196580:UYH196648 VID196580:VID196648 VRZ196580:VRZ196648 WBV196580:WBV196648 WLR196580:WLR196648 WVN196580:WVN196648 G262115:G262183 JB262116:JB262184 SX262116:SX262184 ACT262116:ACT262184 AMP262116:AMP262184 AWL262116:AWL262184 BGH262116:BGH262184 BQD262116:BQD262184 BZZ262116:BZZ262184 CJV262116:CJV262184 CTR262116:CTR262184 DDN262116:DDN262184 DNJ262116:DNJ262184 DXF262116:DXF262184 EHB262116:EHB262184 EQX262116:EQX262184 FAT262116:FAT262184 FKP262116:FKP262184 FUL262116:FUL262184 GEH262116:GEH262184 GOD262116:GOD262184 GXZ262116:GXZ262184 HHV262116:HHV262184 HRR262116:HRR262184 IBN262116:IBN262184 ILJ262116:ILJ262184 IVF262116:IVF262184 JFB262116:JFB262184 JOX262116:JOX262184 JYT262116:JYT262184 KIP262116:KIP262184 KSL262116:KSL262184 LCH262116:LCH262184 LMD262116:LMD262184 LVZ262116:LVZ262184 MFV262116:MFV262184 MPR262116:MPR262184 MZN262116:MZN262184 NJJ262116:NJJ262184 NTF262116:NTF262184 ODB262116:ODB262184 OMX262116:OMX262184 OWT262116:OWT262184 PGP262116:PGP262184 PQL262116:PQL262184 QAH262116:QAH262184 QKD262116:QKD262184 QTZ262116:QTZ262184 RDV262116:RDV262184 RNR262116:RNR262184 RXN262116:RXN262184 SHJ262116:SHJ262184 SRF262116:SRF262184 TBB262116:TBB262184 TKX262116:TKX262184 TUT262116:TUT262184 UEP262116:UEP262184 UOL262116:UOL262184 UYH262116:UYH262184 VID262116:VID262184 VRZ262116:VRZ262184 WBV262116:WBV262184 WLR262116:WLR262184 WVN262116:WVN262184 G327651:G327719 JB327652:JB327720 SX327652:SX327720 ACT327652:ACT327720 AMP327652:AMP327720 AWL327652:AWL327720 BGH327652:BGH327720 BQD327652:BQD327720 BZZ327652:BZZ327720 CJV327652:CJV327720 CTR327652:CTR327720 DDN327652:DDN327720 DNJ327652:DNJ327720 DXF327652:DXF327720 EHB327652:EHB327720 EQX327652:EQX327720 FAT327652:FAT327720 FKP327652:FKP327720 FUL327652:FUL327720 GEH327652:GEH327720 GOD327652:GOD327720 GXZ327652:GXZ327720 HHV327652:HHV327720 HRR327652:HRR327720 IBN327652:IBN327720 ILJ327652:ILJ327720 IVF327652:IVF327720 JFB327652:JFB327720 JOX327652:JOX327720 JYT327652:JYT327720 KIP327652:KIP327720 KSL327652:KSL327720 LCH327652:LCH327720 LMD327652:LMD327720 LVZ327652:LVZ327720 MFV327652:MFV327720 MPR327652:MPR327720 MZN327652:MZN327720 NJJ327652:NJJ327720 NTF327652:NTF327720 ODB327652:ODB327720 OMX327652:OMX327720 OWT327652:OWT327720 PGP327652:PGP327720 PQL327652:PQL327720 QAH327652:QAH327720 QKD327652:QKD327720 QTZ327652:QTZ327720 RDV327652:RDV327720 RNR327652:RNR327720 RXN327652:RXN327720 SHJ327652:SHJ327720 SRF327652:SRF327720 TBB327652:TBB327720 TKX327652:TKX327720 TUT327652:TUT327720 UEP327652:UEP327720 UOL327652:UOL327720 UYH327652:UYH327720 VID327652:VID327720 VRZ327652:VRZ327720 WBV327652:WBV327720 WLR327652:WLR327720 WVN327652:WVN327720 G393187:G393255 JB393188:JB393256 SX393188:SX393256 ACT393188:ACT393256 AMP393188:AMP393256 AWL393188:AWL393256 BGH393188:BGH393256 BQD393188:BQD393256 BZZ393188:BZZ393256 CJV393188:CJV393256 CTR393188:CTR393256 DDN393188:DDN393256 DNJ393188:DNJ393256 DXF393188:DXF393256 EHB393188:EHB393256 EQX393188:EQX393256 FAT393188:FAT393256 FKP393188:FKP393256 FUL393188:FUL393256 GEH393188:GEH393256 GOD393188:GOD393256 GXZ393188:GXZ393256 HHV393188:HHV393256 HRR393188:HRR393256 IBN393188:IBN393256 ILJ393188:ILJ393256 IVF393188:IVF393256 JFB393188:JFB393256 JOX393188:JOX393256 JYT393188:JYT393256 KIP393188:KIP393256 KSL393188:KSL393256 LCH393188:LCH393256 LMD393188:LMD393256 LVZ393188:LVZ393256 MFV393188:MFV393256 MPR393188:MPR393256 MZN393188:MZN393256 NJJ393188:NJJ393256 NTF393188:NTF393256 ODB393188:ODB393256 OMX393188:OMX393256 OWT393188:OWT393256 PGP393188:PGP393256 PQL393188:PQL393256 QAH393188:QAH393256 QKD393188:QKD393256 QTZ393188:QTZ393256 RDV393188:RDV393256 RNR393188:RNR393256 RXN393188:RXN393256 SHJ393188:SHJ393256 SRF393188:SRF393256 TBB393188:TBB393256 TKX393188:TKX393256 TUT393188:TUT393256 UEP393188:UEP393256 UOL393188:UOL393256 UYH393188:UYH393256 VID393188:VID393256 VRZ393188:VRZ393256 WBV393188:WBV393256 WLR393188:WLR393256 WVN393188:WVN393256 G458723:G458791 JB458724:JB458792 SX458724:SX458792 ACT458724:ACT458792 AMP458724:AMP458792 AWL458724:AWL458792 BGH458724:BGH458792 BQD458724:BQD458792 BZZ458724:BZZ458792 CJV458724:CJV458792 CTR458724:CTR458792 DDN458724:DDN458792 DNJ458724:DNJ458792 DXF458724:DXF458792 EHB458724:EHB458792 EQX458724:EQX458792 FAT458724:FAT458792 FKP458724:FKP458792 FUL458724:FUL458792 GEH458724:GEH458792 GOD458724:GOD458792 GXZ458724:GXZ458792 HHV458724:HHV458792 HRR458724:HRR458792 IBN458724:IBN458792 ILJ458724:ILJ458792 IVF458724:IVF458792 JFB458724:JFB458792 JOX458724:JOX458792 JYT458724:JYT458792 KIP458724:KIP458792 KSL458724:KSL458792 LCH458724:LCH458792 LMD458724:LMD458792 LVZ458724:LVZ458792 MFV458724:MFV458792 MPR458724:MPR458792 MZN458724:MZN458792 NJJ458724:NJJ458792 NTF458724:NTF458792 ODB458724:ODB458792 OMX458724:OMX458792 OWT458724:OWT458792 PGP458724:PGP458792 PQL458724:PQL458792 QAH458724:QAH458792 QKD458724:QKD458792 QTZ458724:QTZ458792 RDV458724:RDV458792 RNR458724:RNR458792 RXN458724:RXN458792 SHJ458724:SHJ458792 SRF458724:SRF458792 TBB458724:TBB458792 TKX458724:TKX458792 TUT458724:TUT458792 UEP458724:UEP458792 UOL458724:UOL458792 UYH458724:UYH458792 VID458724:VID458792 VRZ458724:VRZ458792 WBV458724:WBV458792 WLR458724:WLR458792 WVN458724:WVN458792 G524259:G524327 JB524260:JB524328 SX524260:SX524328 ACT524260:ACT524328 AMP524260:AMP524328 AWL524260:AWL524328 BGH524260:BGH524328 BQD524260:BQD524328 BZZ524260:BZZ524328 CJV524260:CJV524328 CTR524260:CTR524328 DDN524260:DDN524328 DNJ524260:DNJ524328 DXF524260:DXF524328 EHB524260:EHB524328 EQX524260:EQX524328 FAT524260:FAT524328 FKP524260:FKP524328 FUL524260:FUL524328 GEH524260:GEH524328 GOD524260:GOD524328 GXZ524260:GXZ524328 HHV524260:HHV524328 HRR524260:HRR524328 IBN524260:IBN524328 ILJ524260:ILJ524328 IVF524260:IVF524328 JFB524260:JFB524328 JOX524260:JOX524328 JYT524260:JYT524328 KIP524260:KIP524328 KSL524260:KSL524328 LCH524260:LCH524328 LMD524260:LMD524328 LVZ524260:LVZ524328 MFV524260:MFV524328 MPR524260:MPR524328 MZN524260:MZN524328 NJJ524260:NJJ524328 NTF524260:NTF524328 ODB524260:ODB524328 OMX524260:OMX524328 OWT524260:OWT524328 PGP524260:PGP524328 PQL524260:PQL524328 QAH524260:QAH524328 QKD524260:QKD524328 QTZ524260:QTZ524328 RDV524260:RDV524328 RNR524260:RNR524328 RXN524260:RXN524328 SHJ524260:SHJ524328 SRF524260:SRF524328 TBB524260:TBB524328 TKX524260:TKX524328 TUT524260:TUT524328 UEP524260:UEP524328 UOL524260:UOL524328 UYH524260:UYH524328 VID524260:VID524328 VRZ524260:VRZ524328 WBV524260:WBV524328 WLR524260:WLR524328 WVN524260:WVN524328 G589795:G589863 JB589796:JB589864 SX589796:SX589864 ACT589796:ACT589864 AMP589796:AMP589864 AWL589796:AWL589864 BGH589796:BGH589864 BQD589796:BQD589864 BZZ589796:BZZ589864 CJV589796:CJV589864 CTR589796:CTR589864 DDN589796:DDN589864 DNJ589796:DNJ589864 DXF589796:DXF589864 EHB589796:EHB589864 EQX589796:EQX589864 FAT589796:FAT589864 FKP589796:FKP589864 FUL589796:FUL589864 GEH589796:GEH589864 GOD589796:GOD589864 GXZ589796:GXZ589864 HHV589796:HHV589864 HRR589796:HRR589864 IBN589796:IBN589864 ILJ589796:ILJ589864 IVF589796:IVF589864 JFB589796:JFB589864 JOX589796:JOX589864 JYT589796:JYT589864 KIP589796:KIP589864 KSL589796:KSL589864 LCH589796:LCH589864 LMD589796:LMD589864 LVZ589796:LVZ589864 MFV589796:MFV589864 MPR589796:MPR589864 MZN589796:MZN589864 NJJ589796:NJJ589864 NTF589796:NTF589864 ODB589796:ODB589864 OMX589796:OMX589864 OWT589796:OWT589864 PGP589796:PGP589864 PQL589796:PQL589864 QAH589796:QAH589864 QKD589796:QKD589864 QTZ589796:QTZ589864 RDV589796:RDV589864 RNR589796:RNR589864 RXN589796:RXN589864 SHJ589796:SHJ589864 SRF589796:SRF589864 TBB589796:TBB589864 TKX589796:TKX589864 TUT589796:TUT589864 UEP589796:UEP589864 UOL589796:UOL589864 UYH589796:UYH589864 VID589796:VID589864 VRZ589796:VRZ589864 WBV589796:WBV589864 WLR589796:WLR589864 WVN589796:WVN589864 G655331:G655399 JB655332:JB655400 SX655332:SX655400 ACT655332:ACT655400 AMP655332:AMP655400 AWL655332:AWL655400 BGH655332:BGH655400 BQD655332:BQD655400 BZZ655332:BZZ655400 CJV655332:CJV655400 CTR655332:CTR655400 DDN655332:DDN655400 DNJ655332:DNJ655400 DXF655332:DXF655400 EHB655332:EHB655400 EQX655332:EQX655400 FAT655332:FAT655400 FKP655332:FKP655400 FUL655332:FUL655400 GEH655332:GEH655400 GOD655332:GOD655400 GXZ655332:GXZ655400 HHV655332:HHV655400 HRR655332:HRR655400 IBN655332:IBN655400 ILJ655332:ILJ655400 IVF655332:IVF655400 JFB655332:JFB655400 JOX655332:JOX655400 JYT655332:JYT655400 KIP655332:KIP655400 KSL655332:KSL655400 LCH655332:LCH655400 LMD655332:LMD655400 LVZ655332:LVZ655400 MFV655332:MFV655400 MPR655332:MPR655400 MZN655332:MZN655400 NJJ655332:NJJ655400 NTF655332:NTF655400 ODB655332:ODB655400 OMX655332:OMX655400 OWT655332:OWT655400 PGP655332:PGP655400 PQL655332:PQL655400 QAH655332:QAH655400 QKD655332:QKD655400 QTZ655332:QTZ655400 RDV655332:RDV655400 RNR655332:RNR655400 RXN655332:RXN655400 SHJ655332:SHJ655400 SRF655332:SRF655400 TBB655332:TBB655400 TKX655332:TKX655400 TUT655332:TUT655400 UEP655332:UEP655400 UOL655332:UOL655400 UYH655332:UYH655400 VID655332:VID655400 VRZ655332:VRZ655400 WBV655332:WBV655400 WLR655332:WLR655400 WVN655332:WVN655400 G720867:G720935 JB720868:JB720936 SX720868:SX720936 ACT720868:ACT720936 AMP720868:AMP720936 AWL720868:AWL720936 BGH720868:BGH720936 BQD720868:BQD720936 BZZ720868:BZZ720936 CJV720868:CJV720936 CTR720868:CTR720936 DDN720868:DDN720936 DNJ720868:DNJ720936 DXF720868:DXF720936 EHB720868:EHB720936 EQX720868:EQX720936 FAT720868:FAT720936 FKP720868:FKP720936 FUL720868:FUL720936 GEH720868:GEH720936 GOD720868:GOD720936 GXZ720868:GXZ720936 HHV720868:HHV720936 HRR720868:HRR720936 IBN720868:IBN720936 ILJ720868:ILJ720936 IVF720868:IVF720936 JFB720868:JFB720936 JOX720868:JOX720936 JYT720868:JYT720936 KIP720868:KIP720936 KSL720868:KSL720936 LCH720868:LCH720936 LMD720868:LMD720936 LVZ720868:LVZ720936 MFV720868:MFV720936 MPR720868:MPR720936 MZN720868:MZN720936 NJJ720868:NJJ720936 NTF720868:NTF720936 ODB720868:ODB720936 OMX720868:OMX720936 OWT720868:OWT720936 PGP720868:PGP720936 PQL720868:PQL720936 QAH720868:QAH720936 QKD720868:QKD720936 QTZ720868:QTZ720936 RDV720868:RDV720936 RNR720868:RNR720936 RXN720868:RXN720936 SHJ720868:SHJ720936 SRF720868:SRF720936 TBB720868:TBB720936 TKX720868:TKX720936 TUT720868:TUT720936 UEP720868:UEP720936 UOL720868:UOL720936 UYH720868:UYH720936 VID720868:VID720936 VRZ720868:VRZ720936 WBV720868:WBV720936 WLR720868:WLR720936 WVN720868:WVN720936 G786403:G786471 JB786404:JB786472 SX786404:SX786472 ACT786404:ACT786472 AMP786404:AMP786472 AWL786404:AWL786472 BGH786404:BGH786472 BQD786404:BQD786472 BZZ786404:BZZ786472 CJV786404:CJV786472 CTR786404:CTR786472 DDN786404:DDN786472 DNJ786404:DNJ786472 DXF786404:DXF786472 EHB786404:EHB786472 EQX786404:EQX786472 FAT786404:FAT786472 FKP786404:FKP786472 FUL786404:FUL786472 GEH786404:GEH786472 GOD786404:GOD786472 GXZ786404:GXZ786472 HHV786404:HHV786472 HRR786404:HRR786472 IBN786404:IBN786472 ILJ786404:ILJ786472 IVF786404:IVF786472 JFB786404:JFB786472 JOX786404:JOX786472 JYT786404:JYT786472 KIP786404:KIP786472 KSL786404:KSL786472 LCH786404:LCH786472 LMD786404:LMD786472 LVZ786404:LVZ786472 MFV786404:MFV786472 MPR786404:MPR786472 MZN786404:MZN786472 NJJ786404:NJJ786472 NTF786404:NTF786472 ODB786404:ODB786472 OMX786404:OMX786472 OWT786404:OWT786472 PGP786404:PGP786472 PQL786404:PQL786472 QAH786404:QAH786472 QKD786404:QKD786472 QTZ786404:QTZ786472 RDV786404:RDV786472 RNR786404:RNR786472 RXN786404:RXN786472 SHJ786404:SHJ786472 SRF786404:SRF786472 TBB786404:TBB786472 TKX786404:TKX786472 TUT786404:TUT786472 UEP786404:UEP786472 UOL786404:UOL786472 UYH786404:UYH786472 VID786404:VID786472 VRZ786404:VRZ786472 WBV786404:WBV786472 WLR786404:WLR786472 WVN786404:WVN786472 G851939:G852007 JB851940:JB852008 SX851940:SX852008 ACT851940:ACT852008 AMP851940:AMP852008 AWL851940:AWL852008 BGH851940:BGH852008 BQD851940:BQD852008 BZZ851940:BZZ852008 CJV851940:CJV852008 CTR851940:CTR852008 DDN851940:DDN852008 DNJ851940:DNJ852008 DXF851940:DXF852008 EHB851940:EHB852008 EQX851940:EQX852008 FAT851940:FAT852008 FKP851940:FKP852008 FUL851940:FUL852008 GEH851940:GEH852008 GOD851940:GOD852008 GXZ851940:GXZ852008 HHV851940:HHV852008 HRR851940:HRR852008 IBN851940:IBN852008 ILJ851940:ILJ852008 IVF851940:IVF852008 JFB851940:JFB852008 JOX851940:JOX852008 JYT851940:JYT852008 KIP851940:KIP852008 KSL851940:KSL852008 LCH851940:LCH852008 LMD851940:LMD852008 LVZ851940:LVZ852008 MFV851940:MFV852008 MPR851940:MPR852008 MZN851940:MZN852008 NJJ851940:NJJ852008 NTF851940:NTF852008 ODB851940:ODB852008 OMX851940:OMX852008 OWT851940:OWT852008 PGP851940:PGP852008 PQL851940:PQL852008 QAH851940:QAH852008 QKD851940:QKD852008 QTZ851940:QTZ852008 RDV851940:RDV852008 RNR851940:RNR852008 RXN851940:RXN852008 SHJ851940:SHJ852008 SRF851940:SRF852008 TBB851940:TBB852008 TKX851940:TKX852008 TUT851940:TUT852008 UEP851940:UEP852008 UOL851940:UOL852008 UYH851940:UYH852008 VID851940:VID852008 VRZ851940:VRZ852008 WBV851940:WBV852008 WLR851940:WLR852008 WVN851940:WVN852008 G917475:G917543 JB917476:JB917544 SX917476:SX917544 ACT917476:ACT917544 AMP917476:AMP917544 AWL917476:AWL917544 BGH917476:BGH917544 BQD917476:BQD917544 BZZ917476:BZZ917544 CJV917476:CJV917544 CTR917476:CTR917544 DDN917476:DDN917544 DNJ917476:DNJ917544 DXF917476:DXF917544 EHB917476:EHB917544 EQX917476:EQX917544 FAT917476:FAT917544 FKP917476:FKP917544 FUL917476:FUL917544 GEH917476:GEH917544 GOD917476:GOD917544 GXZ917476:GXZ917544 HHV917476:HHV917544 HRR917476:HRR917544 IBN917476:IBN917544 ILJ917476:ILJ917544 IVF917476:IVF917544 JFB917476:JFB917544 JOX917476:JOX917544 JYT917476:JYT917544 KIP917476:KIP917544 KSL917476:KSL917544 LCH917476:LCH917544 LMD917476:LMD917544 LVZ917476:LVZ917544 MFV917476:MFV917544 MPR917476:MPR917544 MZN917476:MZN917544 NJJ917476:NJJ917544 NTF917476:NTF917544 ODB917476:ODB917544 OMX917476:OMX917544 OWT917476:OWT917544 PGP917476:PGP917544 PQL917476:PQL917544 QAH917476:QAH917544 QKD917476:QKD917544 QTZ917476:QTZ917544 RDV917476:RDV917544 RNR917476:RNR917544 RXN917476:RXN917544 SHJ917476:SHJ917544 SRF917476:SRF917544 TBB917476:TBB917544 TKX917476:TKX917544 TUT917476:TUT917544 UEP917476:UEP917544 UOL917476:UOL917544 UYH917476:UYH917544 VID917476:VID917544 VRZ917476:VRZ917544 WBV917476:WBV917544 WLR917476:WLR917544 WVN917476:WVN917544 G983011:G983079 JB983012:JB983080 SX983012:SX983080 ACT983012:ACT983080 AMP983012:AMP983080 AWL983012:AWL983080 BGH983012:BGH983080 BQD983012:BQD983080 BZZ983012:BZZ983080 CJV983012:CJV983080 CTR983012:CTR983080 DDN983012:DDN983080 DNJ983012:DNJ983080 DXF983012:DXF983080 EHB983012:EHB983080 EQX983012:EQX983080 FAT983012:FAT983080 FKP983012:FKP983080 FUL983012:FUL983080 GEH983012:GEH983080 GOD983012:GOD983080 GXZ983012:GXZ983080 HHV983012:HHV983080 HRR983012:HRR983080 IBN983012:IBN983080 ILJ983012:ILJ983080 IVF983012:IVF983080 JFB983012:JFB983080 JOX983012:JOX983080 JYT983012:JYT983080 KIP983012:KIP983080 KSL983012:KSL983080 LCH983012:LCH983080 LMD983012:LMD983080 LVZ983012:LVZ983080 MFV983012:MFV983080 MPR983012:MPR983080 MZN983012:MZN983080 NJJ983012:NJJ983080 NTF983012:NTF983080 ODB983012:ODB983080 OMX983012:OMX983080 OWT983012:OWT983080 PGP983012:PGP983080 PQL983012:PQL983080 QAH983012:QAH983080 QKD983012:QKD983080 QTZ983012:QTZ983080 RDV983012:RDV983080 RNR983012:RNR983080 RXN983012:RXN983080 SHJ983012:SHJ983080 SRF983012:SRF983080 TBB983012:TBB983080 TKX983012:TKX983080 TUT983012:TUT983080 UEP983012:UEP983080 UOL983012:UOL983080 UYH983012:UYH983080 VID983012:VID983080 VRZ983012:VRZ983080 WBV983012:WBV983080 WLR983012:WLR983080 G5:G39 JB5:JB40 SX5:SX40 ACT5:ACT40 AMP5:AMP40 AWL5:AWL40 BGH5:BGH40 BQD5:BQD40 BZZ5:BZZ40 CJV5:CJV40 CTR5:CTR40 DDN5:DDN40 DNJ5:DNJ40 DXF5:DXF40 EHB5:EHB40 EQX5:EQX40 FAT5:FAT40 FKP5:FKP40 FUL5:FUL40 GEH5:GEH40 GOD5:GOD40 GXZ5:GXZ40 HHV5:HHV40 HRR5:HRR40 IBN5:IBN40 ILJ5:ILJ40 IVF5:IVF40 JFB5:JFB40 JOX5:JOX40 JYT5:JYT40 KIP5:KIP40 KSL5:KSL40 LCH5:LCH40 LMD5:LMD40 LVZ5:LVZ40 MFV5:MFV40 MPR5:MPR40 MZN5:MZN40 NJJ5:NJJ40 NTF5:NTF40 ODB5:ODB40 OMX5:OMX40 OWT5:OWT40 PGP5:PGP40 PQL5:PQL40 QAH5:QAH40 QKD5:QKD40 QTZ5:QTZ40 RDV5:RDV40 RNR5:RNR40 RXN5:RXN40 SHJ5:SHJ40 SRF5:SRF40 TBB5:TBB40 TKX5:TKX40 TUT5:TUT40 UEP5:UEP40 UOL5:UOL40 UYH5:UYH40 VID5:VID40 VRZ5:VRZ40 WBV5:WBV40 WLR5:WLR40 WVN5:WVN40">
      <formula1>"Following,Modified Following,Preceding,Modified Preceding,Month End Reference,Unadjusted Month End,Unadjusted"</formula1>
    </dataValidation>
    <dataValidation type="list" allowBlank="1" showInputMessage="1" showErrorMessage="1" sqref="WVM983012:WVM983080 F65507:F65575 JA65508:JA65576 SW65508:SW65576 ACS65508:ACS65576 AMO65508:AMO65576 AWK65508:AWK65576 BGG65508:BGG65576 BQC65508:BQC65576 BZY65508:BZY65576 CJU65508:CJU65576 CTQ65508:CTQ65576 DDM65508:DDM65576 DNI65508:DNI65576 DXE65508:DXE65576 EHA65508:EHA65576 EQW65508:EQW65576 FAS65508:FAS65576 FKO65508:FKO65576 FUK65508:FUK65576 GEG65508:GEG65576 GOC65508:GOC65576 GXY65508:GXY65576 HHU65508:HHU65576 HRQ65508:HRQ65576 IBM65508:IBM65576 ILI65508:ILI65576 IVE65508:IVE65576 JFA65508:JFA65576 JOW65508:JOW65576 JYS65508:JYS65576 KIO65508:KIO65576 KSK65508:KSK65576 LCG65508:LCG65576 LMC65508:LMC65576 LVY65508:LVY65576 MFU65508:MFU65576 MPQ65508:MPQ65576 MZM65508:MZM65576 NJI65508:NJI65576 NTE65508:NTE65576 ODA65508:ODA65576 OMW65508:OMW65576 OWS65508:OWS65576 PGO65508:PGO65576 PQK65508:PQK65576 QAG65508:QAG65576 QKC65508:QKC65576 QTY65508:QTY65576 RDU65508:RDU65576 RNQ65508:RNQ65576 RXM65508:RXM65576 SHI65508:SHI65576 SRE65508:SRE65576 TBA65508:TBA65576 TKW65508:TKW65576 TUS65508:TUS65576 UEO65508:UEO65576 UOK65508:UOK65576 UYG65508:UYG65576 VIC65508:VIC65576 VRY65508:VRY65576 WBU65508:WBU65576 WLQ65508:WLQ65576 WVM65508:WVM65576 F131043:F131111 JA131044:JA131112 SW131044:SW131112 ACS131044:ACS131112 AMO131044:AMO131112 AWK131044:AWK131112 BGG131044:BGG131112 BQC131044:BQC131112 BZY131044:BZY131112 CJU131044:CJU131112 CTQ131044:CTQ131112 DDM131044:DDM131112 DNI131044:DNI131112 DXE131044:DXE131112 EHA131044:EHA131112 EQW131044:EQW131112 FAS131044:FAS131112 FKO131044:FKO131112 FUK131044:FUK131112 GEG131044:GEG131112 GOC131044:GOC131112 GXY131044:GXY131112 HHU131044:HHU131112 HRQ131044:HRQ131112 IBM131044:IBM131112 ILI131044:ILI131112 IVE131044:IVE131112 JFA131044:JFA131112 JOW131044:JOW131112 JYS131044:JYS131112 KIO131044:KIO131112 KSK131044:KSK131112 LCG131044:LCG131112 LMC131044:LMC131112 LVY131044:LVY131112 MFU131044:MFU131112 MPQ131044:MPQ131112 MZM131044:MZM131112 NJI131044:NJI131112 NTE131044:NTE131112 ODA131044:ODA131112 OMW131044:OMW131112 OWS131044:OWS131112 PGO131044:PGO131112 PQK131044:PQK131112 QAG131044:QAG131112 QKC131044:QKC131112 QTY131044:QTY131112 RDU131044:RDU131112 RNQ131044:RNQ131112 RXM131044:RXM131112 SHI131044:SHI131112 SRE131044:SRE131112 TBA131044:TBA131112 TKW131044:TKW131112 TUS131044:TUS131112 UEO131044:UEO131112 UOK131044:UOK131112 UYG131044:UYG131112 VIC131044:VIC131112 VRY131044:VRY131112 WBU131044:WBU131112 WLQ131044:WLQ131112 WVM131044:WVM131112 F196579:F196647 JA196580:JA196648 SW196580:SW196648 ACS196580:ACS196648 AMO196580:AMO196648 AWK196580:AWK196648 BGG196580:BGG196648 BQC196580:BQC196648 BZY196580:BZY196648 CJU196580:CJU196648 CTQ196580:CTQ196648 DDM196580:DDM196648 DNI196580:DNI196648 DXE196580:DXE196648 EHA196580:EHA196648 EQW196580:EQW196648 FAS196580:FAS196648 FKO196580:FKO196648 FUK196580:FUK196648 GEG196580:GEG196648 GOC196580:GOC196648 GXY196580:GXY196648 HHU196580:HHU196648 HRQ196580:HRQ196648 IBM196580:IBM196648 ILI196580:ILI196648 IVE196580:IVE196648 JFA196580:JFA196648 JOW196580:JOW196648 JYS196580:JYS196648 KIO196580:KIO196648 KSK196580:KSK196648 LCG196580:LCG196648 LMC196580:LMC196648 LVY196580:LVY196648 MFU196580:MFU196648 MPQ196580:MPQ196648 MZM196580:MZM196648 NJI196580:NJI196648 NTE196580:NTE196648 ODA196580:ODA196648 OMW196580:OMW196648 OWS196580:OWS196648 PGO196580:PGO196648 PQK196580:PQK196648 QAG196580:QAG196648 QKC196580:QKC196648 QTY196580:QTY196648 RDU196580:RDU196648 RNQ196580:RNQ196648 RXM196580:RXM196648 SHI196580:SHI196648 SRE196580:SRE196648 TBA196580:TBA196648 TKW196580:TKW196648 TUS196580:TUS196648 UEO196580:UEO196648 UOK196580:UOK196648 UYG196580:UYG196648 VIC196580:VIC196648 VRY196580:VRY196648 WBU196580:WBU196648 WLQ196580:WLQ196648 WVM196580:WVM196648 F262115:F262183 JA262116:JA262184 SW262116:SW262184 ACS262116:ACS262184 AMO262116:AMO262184 AWK262116:AWK262184 BGG262116:BGG262184 BQC262116:BQC262184 BZY262116:BZY262184 CJU262116:CJU262184 CTQ262116:CTQ262184 DDM262116:DDM262184 DNI262116:DNI262184 DXE262116:DXE262184 EHA262116:EHA262184 EQW262116:EQW262184 FAS262116:FAS262184 FKO262116:FKO262184 FUK262116:FUK262184 GEG262116:GEG262184 GOC262116:GOC262184 GXY262116:GXY262184 HHU262116:HHU262184 HRQ262116:HRQ262184 IBM262116:IBM262184 ILI262116:ILI262184 IVE262116:IVE262184 JFA262116:JFA262184 JOW262116:JOW262184 JYS262116:JYS262184 KIO262116:KIO262184 KSK262116:KSK262184 LCG262116:LCG262184 LMC262116:LMC262184 LVY262116:LVY262184 MFU262116:MFU262184 MPQ262116:MPQ262184 MZM262116:MZM262184 NJI262116:NJI262184 NTE262116:NTE262184 ODA262116:ODA262184 OMW262116:OMW262184 OWS262116:OWS262184 PGO262116:PGO262184 PQK262116:PQK262184 QAG262116:QAG262184 QKC262116:QKC262184 QTY262116:QTY262184 RDU262116:RDU262184 RNQ262116:RNQ262184 RXM262116:RXM262184 SHI262116:SHI262184 SRE262116:SRE262184 TBA262116:TBA262184 TKW262116:TKW262184 TUS262116:TUS262184 UEO262116:UEO262184 UOK262116:UOK262184 UYG262116:UYG262184 VIC262116:VIC262184 VRY262116:VRY262184 WBU262116:WBU262184 WLQ262116:WLQ262184 WVM262116:WVM262184 F327651:F327719 JA327652:JA327720 SW327652:SW327720 ACS327652:ACS327720 AMO327652:AMO327720 AWK327652:AWK327720 BGG327652:BGG327720 BQC327652:BQC327720 BZY327652:BZY327720 CJU327652:CJU327720 CTQ327652:CTQ327720 DDM327652:DDM327720 DNI327652:DNI327720 DXE327652:DXE327720 EHA327652:EHA327720 EQW327652:EQW327720 FAS327652:FAS327720 FKO327652:FKO327720 FUK327652:FUK327720 GEG327652:GEG327720 GOC327652:GOC327720 GXY327652:GXY327720 HHU327652:HHU327720 HRQ327652:HRQ327720 IBM327652:IBM327720 ILI327652:ILI327720 IVE327652:IVE327720 JFA327652:JFA327720 JOW327652:JOW327720 JYS327652:JYS327720 KIO327652:KIO327720 KSK327652:KSK327720 LCG327652:LCG327720 LMC327652:LMC327720 LVY327652:LVY327720 MFU327652:MFU327720 MPQ327652:MPQ327720 MZM327652:MZM327720 NJI327652:NJI327720 NTE327652:NTE327720 ODA327652:ODA327720 OMW327652:OMW327720 OWS327652:OWS327720 PGO327652:PGO327720 PQK327652:PQK327720 QAG327652:QAG327720 QKC327652:QKC327720 QTY327652:QTY327720 RDU327652:RDU327720 RNQ327652:RNQ327720 RXM327652:RXM327720 SHI327652:SHI327720 SRE327652:SRE327720 TBA327652:TBA327720 TKW327652:TKW327720 TUS327652:TUS327720 UEO327652:UEO327720 UOK327652:UOK327720 UYG327652:UYG327720 VIC327652:VIC327720 VRY327652:VRY327720 WBU327652:WBU327720 WLQ327652:WLQ327720 WVM327652:WVM327720 F393187:F393255 JA393188:JA393256 SW393188:SW393256 ACS393188:ACS393256 AMO393188:AMO393256 AWK393188:AWK393256 BGG393188:BGG393256 BQC393188:BQC393256 BZY393188:BZY393256 CJU393188:CJU393256 CTQ393188:CTQ393256 DDM393188:DDM393256 DNI393188:DNI393256 DXE393188:DXE393256 EHA393188:EHA393256 EQW393188:EQW393256 FAS393188:FAS393256 FKO393188:FKO393256 FUK393188:FUK393256 GEG393188:GEG393256 GOC393188:GOC393256 GXY393188:GXY393256 HHU393188:HHU393256 HRQ393188:HRQ393256 IBM393188:IBM393256 ILI393188:ILI393256 IVE393188:IVE393256 JFA393188:JFA393256 JOW393188:JOW393256 JYS393188:JYS393256 KIO393188:KIO393256 KSK393188:KSK393256 LCG393188:LCG393256 LMC393188:LMC393256 LVY393188:LVY393256 MFU393188:MFU393256 MPQ393188:MPQ393256 MZM393188:MZM393256 NJI393188:NJI393256 NTE393188:NTE393256 ODA393188:ODA393256 OMW393188:OMW393256 OWS393188:OWS393256 PGO393188:PGO393256 PQK393188:PQK393256 QAG393188:QAG393256 QKC393188:QKC393256 QTY393188:QTY393256 RDU393188:RDU393256 RNQ393188:RNQ393256 RXM393188:RXM393256 SHI393188:SHI393256 SRE393188:SRE393256 TBA393188:TBA393256 TKW393188:TKW393256 TUS393188:TUS393256 UEO393188:UEO393256 UOK393188:UOK393256 UYG393188:UYG393256 VIC393188:VIC393256 VRY393188:VRY393256 WBU393188:WBU393256 WLQ393188:WLQ393256 WVM393188:WVM393256 F458723:F458791 JA458724:JA458792 SW458724:SW458792 ACS458724:ACS458792 AMO458724:AMO458792 AWK458724:AWK458792 BGG458724:BGG458792 BQC458724:BQC458792 BZY458724:BZY458792 CJU458724:CJU458792 CTQ458724:CTQ458792 DDM458724:DDM458792 DNI458724:DNI458792 DXE458724:DXE458792 EHA458724:EHA458792 EQW458724:EQW458792 FAS458724:FAS458792 FKO458724:FKO458792 FUK458724:FUK458792 GEG458724:GEG458792 GOC458724:GOC458792 GXY458724:GXY458792 HHU458724:HHU458792 HRQ458724:HRQ458792 IBM458724:IBM458792 ILI458724:ILI458792 IVE458724:IVE458792 JFA458724:JFA458792 JOW458724:JOW458792 JYS458724:JYS458792 KIO458724:KIO458792 KSK458724:KSK458792 LCG458724:LCG458792 LMC458724:LMC458792 LVY458724:LVY458792 MFU458724:MFU458792 MPQ458724:MPQ458792 MZM458724:MZM458792 NJI458724:NJI458792 NTE458724:NTE458792 ODA458724:ODA458792 OMW458724:OMW458792 OWS458724:OWS458792 PGO458724:PGO458792 PQK458724:PQK458792 QAG458724:QAG458792 QKC458724:QKC458792 QTY458724:QTY458792 RDU458724:RDU458792 RNQ458724:RNQ458792 RXM458724:RXM458792 SHI458724:SHI458792 SRE458724:SRE458792 TBA458724:TBA458792 TKW458724:TKW458792 TUS458724:TUS458792 UEO458724:UEO458792 UOK458724:UOK458792 UYG458724:UYG458792 VIC458724:VIC458792 VRY458724:VRY458792 WBU458724:WBU458792 WLQ458724:WLQ458792 WVM458724:WVM458792 F524259:F524327 JA524260:JA524328 SW524260:SW524328 ACS524260:ACS524328 AMO524260:AMO524328 AWK524260:AWK524328 BGG524260:BGG524328 BQC524260:BQC524328 BZY524260:BZY524328 CJU524260:CJU524328 CTQ524260:CTQ524328 DDM524260:DDM524328 DNI524260:DNI524328 DXE524260:DXE524328 EHA524260:EHA524328 EQW524260:EQW524328 FAS524260:FAS524328 FKO524260:FKO524328 FUK524260:FUK524328 GEG524260:GEG524328 GOC524260:GOC524328 GXY524260:GXY524328 HHU524260:HHU524328 HRQ524260:HRQ524328 IBM524260:IBM524328 ILI524260:ILI524328 IVE524260:IVE524328 JFA524260:JFA524328 JOW524260:JOW524328 JYS524260:JYS524328 KIO524260:KIO524328 KSK524260:KSK524328 LCG524260:LCG524328 LMC524260:LMC524328 LVY524260:LVY524328 MFU524260:MFU524328 MPQ524260:MPQ524328 MZM524260:MZM524328 NJI524260:NJI524328 NTE524260:NTE524328 ODA524260:ODA524328 OMW524260:OMW524328 OWS524260:OWS524328 PGO524260:PGO524328 PQK524260:PQK524328 QAG524260:QAG524328 QKC524260:QKC524328 QTY524260:QTY524328 RDU524260:RDU524328 RNQ524260:RNQ524328 RXM524260:RXM524328 SHI524260:SHI524328 SRE524260:SRE524328 TBA524260:TBA524328 TKW524260:TKW524328 TUS524260:TUS524328 UEO524260:UEO524328 UOK524260:UOK524328 UYG524260:UYG524328 VIC524260:VIC524328 VRY524260:VRY524328 WBU524260:WBU524328 WLQ524260:WLQ524328 WVM524260:WVM524328 F589795:F589863 JA589796:JA589864 SW589796:SW589864 ACS589796:ACS589864 AMO589796:AMO589864 AWK589796:AWK589864 BGG589796:BGG589864 BQC589796:BQC589864 BZY589796:BZY589864 CJU589796:CJU589864 CTQ589796:CTQ589864 DDM589796:DDM589864 DNI589796:DNI589864 DXE589796:DXE589864 EHA589796:EHA589864 EQW589796:EQW589864 FAS589796:FAS589864 FKO589796:FKO589864 FUK589796:FUK589864 GEG589796:GEG589864 GOC589796:GOC589864 GXY589796:GXY589864 HHU589796:HHU589864 HRQ589796:HRQ589864 IBM589796:IBM589864 ILI589796:ILI589864 IVE589796:IVE589864 JFA589796:JFA589864 JOW589796:JOW589864 JYS589796:JYS589864 KIO589796:KIO589864 KSK589796:KSK589864 LCG589796:LCG589864 LMC589796:LMC589864 LVY589796:LVY589864 MFU589796:MFU589864 MPQ589796:MPQ589864 MZM589796:MZM589864 NJI589796:NJI589864 NTE589796:NTE589864 ODA589796:ODA589864 OMW589796:OMW589864 OWS589796:OWS589864 PGO589796:PGO589864 PQK589796:PQK589864 QAG589796:QAG589864 QKC589796:QKC589864 QTY589796:QTY589864 RDU589796:RDU589864 RNQ589796:RNQ589864 RXM589796:RXM589864 SHI589796:SHI589864 SRE589796:SRE589864 TBA589796:TBA589864 TKW589796:TKW589864 TUS589796:TUS589864 UEO589796:UEO589864 UOK589796:UOK589864 UYG589796:UYG589864 VIC589796:VIC589864 VRY589796:VRY589864 WBU589796:WBU589864 WLQ589796:WLQ589864 WVM589796:WVM589864 F655331:F655399 JA655332:JA655400 SW655332:SW655400 ACS655332:ACS655400 AMO655332:AMO655400 AWK655332:AWK655400 BGG655332:BGG655400 BQC655332:BQC655400 BZY655332:BZY655400 CJU655332:CJU655400 CTQ655332:CTQ655400 DDM655332:DDM655400 DNI655332:DNI655400 DXE655332:DXE655400 EHA655332:EHA655400 EQW655332:EQW655400 FAS655332:FAS655400 FKO655332:FKO655400 FUK655332:FUK655400 GEG655332:GEG655400 GOC655332:GOC655400 GXY655332:GXY655400 HHU655332:HHU655400 HRQ655332:HRQ655400 IBM655332:IBM655400 ILI655332:ILI655400 IVE655332:IVE655400 JFA655332:JFA655400 JOW655332:JOW655400 JYS655332:JYS655400 KIO655332:KIO655400 KSK655332:KSK655400 LCG655332:LCG655400 LMC655332:LMC655400 LVY655332:LVY655400 MFU655332:MFU655400 MPQ655332:MPQ655400 MZM655332:MZM655400 NJI655332:NJI655400 NTE655332:NTE655400 ODA655332:ODA655400 OMW655332:OMW655400 OWS655332:OWS655400 PGO655332:PGO655400 PQK655332:PQK655400 QAG655332:QAG655400 QKC655332:QKC655400 QTY655332:QTY655400 RDU655332:RDU655400 RNQ655332:RNQ655400 RXM655332:RXM655400 SHI655332:SHI655400 SRE655332:SRE655400 TBA655332:TBA655400 TKW655332:TKW655400 TUS655332:TUS655400 UEO655332:UEO655400 UOK655332:UOK655400 UYG655332:UYG655400 VIC655332:VIC655400 VRY655332:VRY655400 WBU655332:WBU655400 WLQ655332:WLQ655400 WVM655332:WVM655400 F720867:F720935 JA720868:JA720936 SW720868:SW720936 ACS720868:ACS720936 AMO720868:AMO720936 AWK720868:AWK720936 BGG720868:BGG720936 BQC720868:BQC720936 BZY720868:BZY720936 CJU720868:CJU720936 CTQ720868:CTQ720936 DDM720868:DDM720936 DNI720868:DNI720936 DXE720868:DXE720936 EHA720868:EHA720936 EQW720868:EQW720936 FAS720868:FAS720936 FKO720868:FKO720936 FUK720868:FUK720936 GEG720868:GEG720936 GOC720868:GOC720936 GXY720868:GXY720936 HHU720868:HHU720936 HRQ720868:HRQ720936 IBM720868:IBM720936 ILI720868:ILI720936 IVE720868:IVE720936 JFA720868:JFA720936 JOW720868:JOW720936 JYS720868:JYS720936 KIO720868:KIO720936 KSK720868:KSK720936 LCG720868:LCG720936 LMC720868:LMC720936 LVY720868:LVY720936 MFU720868:MFU720936 MPQ720868:MPQ720936 MZM720868:MZM720936 NJI720868:NJI720936 NTE720868:NTE720936 ODA720868:ODA720936 OMW720868:OMW720936 OWS720868:OWS720936 PGO720868:PGO720936 PQK720868:PQK720936 QAG720868:QAG720936 QKC720868:QKC720936 QTY720868:QTY720936 RDU720868:RDU720936 RNQ720868:RNQ720936 RXM720868:RXM720936 SHI720868:SHI720936 SRE720868:SRE720936 TBA720868:TBA720936 TKW720868:TKW720936 TUS720868:TUS720936 UEO720868:UEO720936 UOK720868:UOK720936 UYG720868:UYG720936 VIC720868:VIC720936 VRY720868:VRY720936 WBU720868:WBU720936 WLQ720868:WLQ720936 WVM720868:WVM720936 F786403:F786471 JA786404:JA786472 SW786404:SW786472 ACS786404:ACS786472 AMO786404:AMO786472 AWK786404:AWK786472 BGG786404:BGG786472 BQC786404:BQC786472 BZY786404:BZY786472 CJU786404:CJU786472 CTQ786404:CTQ786472 DDM786404:DDM786472 DNI786404:DNI786472 DXE786404:DXE786472 EHA786404:EHA786472 EQW786404:EQW786472 FAS786404:FAS786472 FKO786404:FKO786472 FUK786404:FUK786472 GEG786404:GEG786472 GOC786404:GOC786472 GXY786404:GXY786472 HHU786404:HHU786472 HRQ786404:HRQ786472 IBM786404:IBM786472 ILI786404:ILI786472 IVE786404:IVE786472 JFA786404:JFA786472 JOW786404:JOW786472 JYS786404:JYS786472 KIO786404:KIO786472 KSK786404:KSK786472 LCG786404:LCG786472 LMC786404:LMC786472 LVY786404:LVY786472 MFU786404:MFU786472 MPQ786404:MPQ786472 MZM786404:MZM786472 NJI786404:NJI786472 NTE786404:NTE786472 ODA786404:ODA786472 OMW786404:OMW786472 OWS786404:OWS786472 PGO786404:PGO786472 PQK786404:PQK786472 QAG786404:QAG786472 QKC786404:QKC786472 QTY786404:QTY786472 RDU786404:RDU786472 RNQ786404:RNQ786472 RXM786404:RXM786472 SHI786404:SHI786472 SRE786404:SRE786472 TBA786404:TBA786472 TKW786404:TKW786472 TUS786404:TUS786472 UEO786404:UEO786472 UOK786404:UOK786472 UYG786404:UYG786472 VIC786404:VIC786472 VRY786404:VRY786472 WBU786404:WBU786472 WLQ786404:WLQ786472 WVM786404:WVM786472 F851939:F852007 JA851940:JA852008 SW851940:SW852008 ACS851940:ACS852008 AMO851940:AMO852008 AWK851940:AWK852008 BGG851940:BGG852008 BQC851940:BQC852008 BZY851940:BZY852008 CJU851940:CJU852008 CTQ851940:CTQ852008 DDM851940:DDM852008 DNI851940:DNI852008 DXE851940:DXE852008 EHA851940:EHA852008 EQW851940:EQW852008 FAS851940:FAS852008 FKO851940:FKO852008 FUK851940:FUK852008 GEG851940:GEG852008 GOC851940:GOC852008 GXY851940:GXY852008 HHU851940:HHU852008 HRQ851940:HRQ852008 IBM851940:IBM852008 ILI851940:ILI852008 IVE851940:IVE852008 JFA851940:JFA852008 JOW851940:JOW852008 JYS851940:JYS852008 KIO851940:KIO852008 KSK851940:KSK852008 LCG851940:LCG852008 LMC851940:LMC852008 LVY851940:LVY852008 MFU851940:MFU852008 MPQ851940:MPQ852008 MZM851940:MZM852008 NJI851940:NJI852008 NTE851940:NTE852008 ODA851940:ODA852008 OMW851940:OMW852008 OWS851940:OWS852008 PGO851940:PGO852008 PQK851940:PQK852008 QAG851940:QAG852008 QKC851940:QKC852008 QTY851940:QTY852008 RDU851940:RDU852008 RNQ851940:RNQ852008 RXM851940:RXM852008 SHI851940:SHI852008 SRE851940:SRE852008 TBA851940:TBA852008 TKW851940:TKW852008 TUS851940:TUS852008 UEO851940:UEO852008 UOK851940:UOK852008 UYG851940:UYG852008 VIC851940:VIC852008 VRY851940:VRY852008 WBU851940:WBU852008 WLQ851940:WLQ852008 WVM851940:WVM852008 F917475:F917543 JA917476:JA917544 SW917476:SW917544 ACS917476:ACS917544 AMO917476:AMO917544 AWK917476:AWK917544 BGG917476:BGG917544 BQC917476:BQC917544 BZY917476:BZY917544 CJU917476:CJU917544 CTQ917476:CTQ917544 DDM917476:DDM917544 DNI917476:DNI917544 DXE917476:DXE917544 EHA917476:EHA917544 EQW917476:EQW917544 FAS917476:FAS917544 FKO917476:FKO917544 FUK917476:FUK917544 GEG917476:GEG917544 GOC917476:GOC917544 GXY917476:GXY917544 HHU917476:HHU917544 HRQ917476:HRQ917544 IBM917476:IBM917544 ILI917476:ILI917544 IVE917476:IVE917544 JFA917476:JFA917544 JOW917476:JOW917544 JYS917476:JYS917544 KIO917476:KIO917544 KSK917476:KSK917544 LCG917476:LCG917544 LMC917476:LMC917544 LVY917476:LVY917544 MFU917476:MFU917544 MPQ917476:MPQ917544 MZM917476:MZM917544 NJI917476:NJI917544 NTE917476:NTE917544 ODA917476:ODA917544 OMW917476:OMW917544 OWS917476:OWS917544 PGO917476:PGO917544 PQK917476:PQK917544 QAG917476:QAG917544 QKC917476:QKC917544 QTY917476:QTY917544 RDU917476:RDU917544 RNQ917476:RNQ917544 RXM917476:RXM917544 SHI917476:SHI917544 SRE917476:SRE917544 TBA917476:TBA917544 TKW917476:TKW917544 TUS917476:TUS917544 UEO917476:UEO917544 UOK917476:UOK917544 UYG917476:UYG917544 VIC917476:VIC917544 VRY917476:VRY917544 WBU917476:WBU917544 WLQ917476:WLQ917544 WVM917476:WVM917544 F983011:F983079 JA983012:JA983080 SW983012:SW983080 ACS983012:ACS983080 AMO983012:AMO983080 AWK983012:AWK983080 BGG983012:BGG983080 BQC983012:BQC983080 BZY983012:BZY983080 CJU983012:CJU983080 CTQ983012:CTQ983080 DDM983012:DDM983080 DNI983012:DNI983080 DXE983012:DXE983080 EHA983012:EHA983080 EQW983012:EQW983080 FAS983012:FAS983080 FKO983012:FKO983080 FUK983012:FUK983080 GEG983012:GEG983080 GOC983012:GOC983080 GXY983012:GXY983080 HHU983012:HHU983080 HRQ983012:HRQ983080 IBM983012:IBM983080 ILI983012:ILI983080 IVE983012:IVE983080 JFA983012:JFA983080 JOW983012:JOW983080 JYS983012:JYS983080 KIO983012:KIO983080 KSK983012:KSK983080 LCG983012:LCG983080 LMC983012:LMC983080 LVY983012:LVY983080 MFU983012:MFU983080 MPQ983012:MPQ983080 MZM983012:MZM983080 NJI983012:NJI983080 NTE983012:NTE983080 ODA983012:ODA983080 OMW983012:OMW983080 OWS983012:OWS983080 PGO983012:PGO983080 PQK983012:PQK983080 QAG983012:QAG983080 QKC983012:QKC983080 QTY983012:QTY983080 RDU983012:RDU983080 RNQ983012:RNQ983080 RXM983012:RXM983080 SHI983012:SHI983080 SRE983012:SRE983080 TBA983012:TBA983080 TKW983012:TKW983080 TUS983012:TUS983080 UEO983012:UEO983080 UOK983012:UOK983080 UYG983012:UYG983080 VIC983012:VIC983080 VRY983012:VRY983080 WBU983012:WBU983080 WLQ983012:WLQ983080 F5:F39 JA5:JA40 SW5:SW40 ACS5:ACS40 AMO5:AMO40 AWK5:AWK40 BGG5:BGG40 BQC5:BQC40 BZY5:BZY40 CJU5:CJU40 CTQ5:CTQ40 DDM5:DDM40 DNI5:DNI40 DXE5:DXE40 EHA5:EHA40 EQW5:EQW40 FAS5:FAS40 FKO5:FKO40 FUK5:FUK40 GEG5:GEG40 GOC5:GOC40 GXY5:GXY40 HHU5:HHU40 HRQ5:HRQ40 IBM5:IBM40 ILI5:ILI40 IVE5:IVE40 JFA5:JFA40 JOW5:JOW40 JYS5:JYS40 KIO5:KIO40 KSK5:KSK40 LCG5:LCG40 LMC5:LMC40 LVY5:LVY40 MFU5:MFU40 MPQ5:MPQ40 MZM5:MZM40 NJI5:NJI40 NTE5:NTE40 ODA5:ODA40 OMW5:OMW40 OWS5:OWS40 PGO5:PGO40 PQK5:PQK40 QAG5:QAG40 QKC5:QKC40 QTY5:QTY40 RDU5:RDU40 RNQ5:RNQ40 RXM5:RXM40 SHI5:SHI40 SRE5:SRE40 TBA5:TBA40 TKW5:TKW40 TUS5:TUS40 UEO5:UEO40 UOK5:UOK40 UYG5:UYG40 VIC5:VIC40 VRY5:VRY40 WBU5:WBU40 WLQ5:WLQ40 WVM5:WVM40">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34</vt:i4>
      </vt:variant>
    </vt:vector>
  </HeadingPairs>
  <TitlesOfParts>
    <vt:vector size="39" baseType="lpstr">
      <vt:lpstr>General Settings</vt:lpstr>
      <vt:lpstr>RateHelpers</vt:lpstr>
      <vt:lpstr>Selected</vt:lpstr>
      <vt:lpstr>Deposits</vt:lpstr>
      <vt:lpstr>OIS</vt:lpstr>
      <vt:lpstr>Accuracy</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2014-06-06T06:49:33Z</dcterms:modified>
</cp:coreProperties>
</file>