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8855" windowHeight="11310"/>
  </bookViews>
  <sheets>
    <sheet name="MainChecks" sheetId="2" r:id="rId1"/>
  </sheets>
  <externalReferences>
    <externalReference r:id="rId2"/>
  </externalReferences>
  <definedNames>
    <definedName name="AllTriggers">MainChecks!$I$5:$I$5</definedName>
    <definedName name="Currency">MainChecks!$B$1</definedName>
    <definedName name="EvaluationDate">MainChecks!$C$3</definedName>
    <definedName name="FirstIndex">MainChecks!$B$11</definedName>
    <definedName name="InterestRatesTrigger">MainChecks!$I$5</definedName>
    <definedName name="SecondIMMDate">MainChecks!$C$12</definedName>
    <definedName name="Trigger">MainChecks!$I$2</definedName>
    <definedName name="Yesterday">MainChecks!$C$9</definedName>
  </definedNames>
  <calcPr calcId="145621"/>
</workbook>
</file>

<file path=xl/calcChain.xml><?xml version="1.0" encoding="utf-8"?>
<calcChain xmlns="http://schemas.openxmlformats.org/spreadsheetml/2006/main">
  <c r="B8" i="2" l="1"/>
  <c r="C3" i="2"/>
  <c r="B7" i="2" l="1"/>
  <c r="B6" i="2"/>
  <c r="B5" i="2"/>
  <c r="B4" i="2"/>
  <c r="B3" i="2"/>
  <c r="B11" i="2" l="1"/>
  <c r="I8" i="2"/>
  <c r="I9" i="2"/>
  <c r="I6" i="2"/>
  <c r="C1" i="2"/>
  <c r="I10" i="2"/>
  <c r="C5" i="2"/>
  <c r="I11" i="2"/>
  <c r="I3" i="2"/>
  <c r="C6" i="2" l="1"/>
  <c r="C7" i="2" s="1"/>
  <c r="C8" i="2" s="1"/>
  <c r="C11" i="2"/>
  <c r="C4" i="2"/>
  <c r="E4" i="2"/>
  <c r="C12" i="2"/>
  <c r="E3" i="2"/>
  <c r="E11" i="2"/>
  <c r="C9" i="2"/>
  <c r="E6" i="2"/>
  <c r="E8" i="2"/>
  <c r="E12" i="2"/>
  <c r="E5" i="2"/>
  <c r="F5" i="2" s="1"/>
  <c r="E7" i="2"/>
  <c r="F7" i="2" s="1"/>
  <c r="C10" i="2"/>
  <c r="E10" i="2" s="1"/>
  <c r="F4" i="2"/>
  <c r="F11" i="2"/>
  <c r="F10" i="2"/>
  <c r="F6" i="2"/>
  <c r="E9" i="2"/>
  <c r="F9" i="2" s="1"/>
  <c r="F3" i="2"/>
  <c r="F12" i="2"/>
  <c r="F8" i="2"/>
  <c r="I5" i="2" l="1"/>
</calcChain>
</file>

<file path=xl/sharedStrings.xml><?xml version="1.0" encoding="utf-8"?>
<sst xmlns="http://schemas.openxmlformats.org/spreadsheetml/2006/main" count="16" uniqueCount="16">
  <si>
    <t>ObjectID</t>
  </si>
  <si>
    <t>Check</t>
  </si>
  <si>
    <t>Error message</t>
  </si>
  <si>
    <t>Trigger</t>
  </si>
  <si>
    <t>Object Count:</t>
  </si>
  <si>
    <t>Date</t>
  </si>
  <si>
    <t>-</t>
  </si>
  <si>
    <t>Memory Usage</t>
  </si>
  <si>
    <t>OH+QL Functions:</t>
  </si>
  <si>
    <t>Boost</t>
  </si>
  <si>
    <t>QuantLib</t>
  </si>
  <si>
    <t>ObjectHandler</t>
  </si>
  <si>
    <t>TYcm1t</t>
  </si>
  <si>
    <t>MarketUpdates</t>
  </si>
  <si>
    <t>Eikon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</si>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</sst>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£&quot;#,##0;[Red]\-&quot;£&quot;#,##0"/>
    <numFmt numFmtId="165" formatCode="0.0000"/>
    <numFmt numFmtId="166" formatCode="0.0000%"/>
    <numFmt numFmtId="167" formatCode="ddd\,\ dd\-mmm\-yyyy"/>
    <numFmt numFmtId="168" formatCode="#,##0.0;#,##0.0"/>
    <numFmt numFmtId="169" formatCode="General_)"/>
    <numFmt numFmtId="170" formatCode="ddd\,\ dd\-mmm\-yyyy\,\ hh:mm:ss"/>
    <numFmt numFmtId="171" formatCode="ddd\,\ d\-mmm\-yyyy"/>
    <numFmt numFmtId="172" formatCode="yyyy\-mmm\-dd\-hh:mm:ss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color indexed="16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b/>
      <sz val="8"/>
      <color indexed="18"/>
      <name val="Courier New"/>
      <family val="3"/>
    </font>
    <font>
      <sz val="8"/>
      <color indexed="10"/>
      <name val="Courier New"/>
      <family val="3"/>
    </font>
    <font>
      <b/>
      <sz val="8"/>
      <color indexed="10"/>
      <name val="Courier New"/>
      <family val="3"/>
    </font>
  </fonts>
  <fills count="6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69" fontId="5" fillId="0" borderId="0"/>
    <xf numFmtId="9" fontId="1" fillId="0" borderId="0" applyFont="0" applyFill="0" applyBorder="0" applyAlignment="0" applyProtection="0"/>
    <xf numFmtId="168" fontId="3" fillId="2" borderId="0">
      <alignment horizontal="center"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4">
    <xf numFmtId="0" fontId="0" fillId="0" borderId="0" xfId="0"/>
    <xf numFmtId="0" fontId="6" fillId="3" borderId="1" xfId="0" applyFont="1" applyFill="1" applyBorder="1"/>
    <xf numFmtId="0" fontId="6" fillId="0" borderId="0" xfId="0" applyFont="1" applyAlignment="1">
      <alignment horizontal="center"/>
    </xf>
    <xf numFmtId="0" fontId="6" fillId="3" borderId="2" xfId="0" applyFont="1" applyFill="1" applyBorder="1"/>
    <xf numFmtId="0" fontId="6" fillId="3" borderId="3" xfId="0" applyFont="1" applyFill="1" applyBorder="1"/>
    <xf numFmtId="0" fontId="6" fillId="4" borderId="0" xfId="0" applyFont="1" applyFill="1"/>
    <xf numFmtId="0" fontId="6" fillId="0" borderId="0" xfId="0" applyFont="1"/>
    <xf numFmtId="15" fontId="6" fillId="3" borderId="4" xfId="0" applyNumberFormat="1" applyFont="1" applyFill="1" applyBorder="1"/>
    <xf numFmtId="0" fontId="7" fillId="3" borderId="5" xfId="0" applyFont="1" applyFill="1" applyBorder="1" applyAlignment="1">
      <alignment horizontal="center"/>
    </xf>
    <xf numFmtId="170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15" fontId="6" fillId="3" borderId="0" xfId="0" applyNumberFormat="1" applyFont="1" applyFill="1" applyBorder="1"/>
    <xf numFmtId="0" fontId="6" fillId="4" borderId="8" xfId="0" applyNumberFormat="1" applyFont="1" applyFill="1" applyBorder="1" applyAlignment="1">
      <alignment horizontal="center"/>
    </xf>
    <xf numFmtId="0" fontId="6" fillId="3" borderId="9" xfId="0" applyFont="1" applyFill="1" applyBorder="1"/>
    <xf numFmtId="0" fontId="9" fillId="5" borderId="12" xfId="4" applyNumberFormat="1" applyFont="1" applyFill="1" applyBorder="1" applyAlignment="1" applyProtection="1"/>
    <xf numFmtId="0" fontId="6" fillId="4" borderId="13" xfId="0" applyFont="1" applyFill="1" applyBorder="1"/>
    <xf numFmtId="171" fontId="8" fillId="5" borderId="14" xfId="0" applyNumberFormat="1" applyFont="1" applyFill="1" applyBorder="1" applyAlignment="1" applyProtection="1">
      <alignment horizontal="center"/>
    </xf>
    <xf numFmtId="165" fontId="6" fillId="5" borderId="14" xfId="0" applyNumberFormat="1" applyFont="1" applyFill="1" applyBorder="1" applyAlignment="1" applyProtection="1">
      <alignment horizontal="center"/>
    </xf>
    <xf numFmtId="0" fontId="9" fillId="5" borderId="15" xfId="4" applyNumberFormat="1" applyFont="1" applyFill="1" applyBorder="1" applyAlignment="1" applyProtection="1"/>
    <xf numFmtId="0" fontId="6" fillId="4" borderId="10" xfId="0" applyNumberFormat="1" applyFont="1" applyFill="1" applyBorder="1" applyAlignment="1">
      <alignment horizontal="center"/>
    </xf>
    <xf numFmtId="0" fontId="6" fillId="5" borderId="16" xfId="0" applyNumberFormat="1" applyFont="1" applyFill="1" applyBorder="1" applyAlignment="1" applyProtection="1">
      <alignment horizontal="center"/>
    </xf>
    <xf numFmtId="0" fontId="6" fillId="4" borderId="13" xfId="0" applyNumberFormat="1" applyFont="1" applyFill="1" applyBorder="1" applyAlignment="1">
      <alignment horizontal="center"/>
    </xf>
    <xf numFmtId="0" fontId="6" fillId="5" borderId="15" xfId="0" applyNumberFormat="1" applyFont="1" applyFill="1" applyBorder="1" applyAlignment="1" applyProtection="1">
      <alignment horizontal="center"/>
    </xf>
    <xf numFmtId="0" fontId="6" fillId="4" borderId="1" xfId="0" applyFont="1" applyFill="1" applyBorder="1"/>
    <xf numFmtId="171" fontId="6" fillId="5" borderId="11" xfId="0" applyNumberFormat="1" applyFont="1" applyFill="1" applyBorder="1" applyAlignment="1" applyProtection="1">
      <alignment horizontal="center"/>
    </xf>
    <xf numFmtId="166" fontId="6" fillId="5" borderId="11" xfId="4" applyNumberFormat="1" applyFont="1" applyFill="1" applyBorder="1" applyAlignment="1" applyProtection="1">
      <alignment horizontal="center"/>
    </xf>
    <xf numFmtId="0" fontId="6" fillId="4" borderId="4" xfId="0" applyFont="1" applyFill="1" applyBorder="1"/>
    <xf numFmtId="171" fontId="6" fillId="5" borderId="14" xfId="0" applyNumberFormat="1" applyFont="1" applyFill="1" applyBorder="1" applyAlignment="1" applyProtection="1">
      <alignment horizontal="center"/>
    </xf>
    <xf numFmtId="166" fontId="6" fillId="5" borderId="14" xfId="4" applyNumberFormat="1" applyFont="1" applyFill="1" applyBorder="1" applyAlignment="1" applyProtection="1">
      <alignment horizontal="center"/>
    </xf>
    <xf numFmtId="0" fontId="6" fillId="4" borderId="17" xfId="0" applyFont="1" applyFill="1" applyBorder="1"/>
    <xf numFmtId="171" fontId="6" fillId="5" borderId="18" xfId="0" applyNumberFormat="1" applyFont="1" applyFill="1" applyBorder="1" applyAlignment="1" applyProtection="1">
      <alignment horizontal="center"/>
    </xf>
    <xf numFmtId="166" fontId="6" fillId="5" borderId="18" xfId="4" applyNumberFormat="1" applyFont="1" applyFill="1" applyBorder="1" applyAlignment="1" applyProtection="1">
      <alignment horizontal="center"/>
    </xf>
    <xf numFmtId="0" fontId="9" fillId="5" borderId="19" xfId="4" applyNumberFormat="1" applyFont="1" applyFill="1" applyBorder="1" applyAlignment="1" applyProtection="1"/>
    <xf numFmtId="0" fontId="6" fillId="4" borderId="20" xfId="0" applyNumberFormat="1" applyFont="1" applyFill="1" applyBorder="1" applyAlignment="1">
      <alignment horizontal="center"/>
    </xf>
    <xf numFmtId="0" fontId="6" fillId="5" borderId="19" xfId="0" applyNumberFormat="1" applyFont="1" applyFill="1" applyBorder="1" applyAlignment="1" applyProtection="1">
      <alignment horizontal="center"/>
    </xf>
    <xf numFmtId="171" fontId="6" fillId="5" borderId="21" xfId="0" applyNumberFormat="1" applyFont="1" applyFill="1" applyBorder="1" applyAlignment="1" applyProtection="1">
      <alignment horizontal="center"/>
    </xf>
    <xf numFmtId="0" fontId="6" fillId="3" borderId="17" xfId="0" applyFont="1" applyFill="1" applyBorder="1"/>
    <xf numFmtId="0" fontId="6" fillId="3" borderId="22" xfId="0" applyFont="1" applyFill="1" applyBorder="1"/>
    <xf numFmtId="0" fontId="6" fillId="3" borderId="23" xfId="0" applyFont="1" applyFill="1" applyBorder="1"/>
    <xf numFmtId="172" fontId="6" fillId="5" borderId="24" xfId="0" applyNumberFormat="1" applyFont="1" applyFill="1" applyBorder="1" applyAlignment="1" applyProtection="1">
      <alignment horizontal="center"/>
    </xf>
    <xf numFmtId="167" fontId="8" fillId="5" borderId="14" xfId="0" applyNumberFormat="1" applyFont="1" applyFill="1" applyBorder="1" applyAlignment="1" applyProtection="1">
      <alignment horizontal="right"/>
    </xf>
    <xf numFmtId="167" fontId="6" fillId="5" borderId="25" xfId="0" applyNumberFormat="1" applyFont="1" applyFill="1" applyBorder="1" applyAlignment="1" applyProtection="1">
      <alignment horizontal="right"/>
    </xf>
    <xf numFmtId="167" fontId="6" fillId="5" borderId="26" xfId="0" applyNumberFormat="1" applyFont="1" applyFill="1" applyBorder="1" applyAlignment="1" applyProtection="1">
      <alignment horizontal="right"/>
    </xf>
    <xf numFmtId="167" fontId="6" fillId="5" borderId="27" xfId="0" applyNumberFormat="1" applyFont="1" applyFill="1" applyBorder="1" applyAlignment="1" applyProtection="1">
      <alignment horizontal="right"/>
    </xf>
    <xf numFmtId="2" fontId="10" fillId="3" borderId="23" xfId="0" applyNumberFormat="1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15" fontId="7" fillId="3" borderId="13" xfId="0" applyNumberFormat="1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167" fontId="8" fillId="5" borderId="21" xfId="0" applyNumberFormat="1" applyFont="1" applyFill="1" applyBorder="1" applyAlignment="1" applyProtection="1">
      <alignment horizontal="right"/>
    </xf>
    <xf numFmtId="170" fontId="7" fillId="3" borderId="25" xfId="0" applyNumberFormat="1" applyFont="1" applyFill="1" applyBorder="1" applyAlignment="1">
      <alignment horizontal="center"/>
    </xf>
    <xf numFmtId="171" fontId="8" fillId="5" borderId="21" xfId="0" applyNumberFormat="1" applyFont="1" applyFill="1" applyBorder="1" applyAlignment="1" applyProtection="1">
      <alignment horizontal="center"/>
    </xf>
    <xf numFmtId="0" fontId="6" fillId="3" borderId="4" xfId="0" applyFont="1" applyFill="1" applyBorder="1"/>
    <xf numFmtId="0" fontId="6" fillId="3" borderId="0" xfId="0" applyFont="1" applyFill="1" applyBorder="1"/>
  </cellXfs>
  <cellStyles count="8">
    <cellStyle name="Migliaia (0)_AZIONI" xfId="1"/>
    <cellStyle name="Migliaia_AZIONI" xfId="2"/>
    <cellStyle name="Normal" xfId="0" builtinId="0"/>
    <cellStyle name="Normale_AZIONI" xfId="3"/>
    <cellStyle name="Percent" xfId="4" builtinId="5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Paused at 10:23:23</v>
        <stp/>
        <stp>{91679897-4589-4761-BB8F-FC7A072CDD7E}</stp>
        <tr r="I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D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LiborSwapIsdaFixAm"/>
      <sheetName val="LiborSwapIsdaFixPm"/>
      <sheetName val="LiborSwapForBasisCalc"/>
      <sheetName val="BasisSwap1MxM"/>
      <sheetName val="BasisSwap3M6M"/>
      <sheetName val="BasisSwapxM12M"/>
      <sheetName val="Deposits"/>
      <sheetName val="FRA"/>
      <sheetName val="Futures1M"/>
      <sheetName val="Futures3M"/>
      <sheetName val="ImmFra6M "/>
      <sheetName val="FuturesHWConvAdj"/>
      <sheetName val="OIS"/>
      <sheetName val="Swaps1M"/>
      <sheetName val="SwapsIMMDated"/>
      <sheetName val="Swap3M"/>
      <sheetName val="Swap6M"/>
      <sheetName val="ON"/>
      <sheetName val="1M (2)"/>
      <sheetName val="3M (2)"/>
      <sheetName val="6M_2"/>
      <sheetName val="1Y_2"/>
      <sheetName val="FwdEONIAOIS"/>
      <sheetName val="SFIX3"/>
      <sheetName val="IB365"/>
      <sheetName val="IBOR"/>
    </sheetNames>
    <definedNames>
      <definedName name="TriggerCounter" refersTo="='General Settings'!$D$7"/>
    </definedNames>
    <sheetDataSet>
      <sheetData sheetId="0">
        <row r="7">
          <cell r="D7">
            <v>13</v>
          </cell>
        </row>
      </sheetData>
      <sheetData sheetId="1"/>
      <sheetData sheetId="2">
        <row r="7">
          <cell r="D7" t="str">
            <v>3M</v>
          </cell>
        </row>
      </sheetData>
      <sheetData sheetId="3">
        <row r="7">
          <cell r="D7" t="str">
            <v>3M</v>
          </cell>
        </row>
      </sheetData>
      <sheetData sheetId="4"/>
      <sheetData sheetId="5">
        <row r="7">
          <cell r="D7" t="str">
            <v>1L</v>
          </cell>
        </row>
      </sheetData>
      <sheetData sheetId="6">
        <row r="7">
          <cell r="D7" t="str">
            <v>3L</v>
          </cell>
        </row>
      </sheetData>
      <sheetData sheetId="7">
        <row r="7">
          <cell r="D7" t="str">
            <v>3L</v>
          </cell>
        </row>
      </sheetData>
      <sheetData sheetId="8">
        <row r="7">
          <cell r="D7" t="str">
            <v>USDSND_Quote#0000</v>
          </cell>
        </row>
      </sheetData>
      <sheetData sheetId="9">
        <row r="7">
          <cell r="D7" t="str">
            <v>USD1x4F_Quote</v>
          </cell>
        </row>
      </sheetData>
      <sheetData sheetId="10">
        <row r="7">
          <cell r="D7" t="str">
            <v>M4</v>
          </cell>
        </row>
      </sheetData>
      <sheetData sheetId="11">
        <row r="7">
          <cell r="D7" t="str">
            <v>M4</v>
          </cell>
        </row>
      </sheetData>
      <sheetData sheetId="12">
        <row r="7">
          <cell r="D7" t="str">
            <v>U4</v>
          </cell>
        </row>
      </sheetData>
      <sheetData sheetId="13"/>
      <sheetData sheetId="14">
        <row r="7">
          <cell r="D7" t="str">
            <v>3W</v>
          </cell>
        </row>
      </sheetData>
      <sheetData sheetId="15">
        <row r="7">
          <cell r="D7" t="str">
            <v>X1S</v>
          </cell>
        </row>
      </sheetData>
      <sheetData sheetId="16">
        <row r="7">
          <cell r="D7">
            <v>12</v>
          </cell>
        </row>
      </sheetData>
      <sheetData sheetId="17">
        <row r="7">
          <cell r="D7" t="str">
            <v>3L</v>
          </cell>
        </row>
      </sheetData>
      <sheetData sheetId="18">
        <row r="7">
          <cell r="D7" t="str">
            <v>6L</v>
          </cell>
        </row>
      </sheetData>
      <sheetData sheetId="19"/>
      <sheetData sheetId="20">
        <row r="7">
          <cell r="D7" t="str">
            <v>3L</v>
          </cell>
        </row>
      </sheetData>
      <sheetData sheetId="21">
        <row r="7">
          <cell r="D7" t="str">
            <v>6L</v>
          </cell>
        </row>
      </sheetData>
      <sheetData sheetId="22">
        <row r="7">
          <cell r="D7" t="str">
            <v>3L</v>
          </cell>
        </row>
      </sheetData>
      <sheetData sheetId="23">
        <row r="7">
          <cell r="D7" t="str">
            <v>3L</v>
          </cell>
        </row>
      </sheetData>
      <sheetData sheetId="24">
        <row r="7">
          <cell r="D7" t="str">
            <v>2X</v>
          </cell>
        </row>
      </sheetData>
      <sheetData sheetId="25">
        <row r="7">
          <cell r="D7" t="str">
            <v>USD-4Y=</v>
          </cell>
        </row>
      </sheetData>
      <sheetData sheetId="26">
        <row r="7">
          <cell r="D7" t="str">
            <v>USD-SWD=</v>
          </cell>
        </row>
      </sheetData>
      <sheetData sheetId="27">
        <row r="7">
          <cell r="D7" t="str">
            <v>USD-SWD=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59"/>
  <sheetViews>
    <sheetView tabSelected="1" workbookViewId="0">
      <selection activeCell="C3" sqref="C3"/>
    </sheetView>
  </sheetViews>
  <sheetFormatPr defaultRowHeight="11.25" x14ac:dyDescent="0.2"/>
  <cols>
    <col min="1" max="1" width="4" style="6" bestFit="1" customWidth="1"/>
    <col min="2" max="2" width="11" style="6" bestFit="1" customWidth="1"/>
    <col min="3" max="3" width="17.140625" style="6" customWidth="1"/>
    <col min="4" max="4" width="17.140625" style="6" hidden="1" customWidth="1"/>
    <col min="5" max="5" width="8" style="6" bestFit="1" customWidth="1"/>
    <col min="6" max="6" width="31.7109375" style="6" customWidth="1"/>
    <col min="7" max="7" width="2.28515625" style="6" customWidth="1"/>
    <col min="8" max="8" width="17.28515625" style="6" bestFit="1" customWidth="1"/>
    <col min="9" max="9" width="21.42578125" style="6" bestFit="1" customWidth="1"/>
    <col min="10" max="10" width="2.85546875" style="6" customWidth="1"/>
    <col min="11" max="16384" width="9.140625" style="6"/>
  </cols>
  <sheetData>
    <row r="1" spans="1:23" ht="12" thickBot="1" x14ac:dyDescent="0.25">
      <c r="A1" s="1"/>
      <c r="B1" s="2" t="s">
        <v>15</v>
      </c>
      <c r="C1" s="3" t="str">
        <f>_xll.qlxlVersion(TRUE,Trigger)</f>
        <v>QuantLibXL 1.4.0 - MS VC++ 9.0 - Multithreaded Dynamic Runtime library - Release Configuration - Apr 29 2014 14:47:17</v>
      </c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2" thickBot="1" x14ac:dyDescent="0.25">
      <c r="A2" s="7"/>
      <c r="B2" s="8" t="s">
        <v>0</v>
      </c>
      <c r="C2" s="50" t="s">
        <v>5</v>
      </c>
      <c r="D2" s="9"/>
      <c r="E2" s="10" t="s">
        <v>1</v>
      </c>
      <c r="F2" s="11" t="s">
        <v>2</v>
      </c>
      <c r="G2" s="12"/>
      <c r="H2" s="13" t="s">
        <v>3</v>
      </c>
      <c r="I2" s="40">
        <v>41764.432118055556</v>
      </c>
      <c r="J2" s="1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2">
      <c r="A3" s="7"/>
      <c r="B3" s="16" t="str">
        <f>UPPER(Currency)&amp;"STD"</f>
        <v>USDSTD</v>
      </c>
      <c r="C3" s="49">
        <f>_xll.qlCalendarAdjust(_xll.qlIndexFixingCalendar(FirstIndex),_xll.qlSettingsEvaluationDate(ISERROR(Trigger)),"f")</f>
        <v>41765</v>
      </c>
      <c r="D3" s="17"/>
      <c r="E3" s="18" t="e">
        <f>_xll.qlYieldTSDiscount(B3,C3,,Trigger)</f>
        <v>#NUM!</v>
      </c>
      <c r="F3" s="19" t="str">
        <f ca="1">IF(ISERROR(C3),_xll.ohRangeRetrieveError(C3),_xll.ohRangeRetrieveError(E3))</f>
        <v>qlYieldTSDiscount - 1st iteration: failed at 4th alive instrument, maturity May 14th, 2014, reference date May 6th, 2014: Missing no-fix1W Actual/360 fixing for May 2nd, 2014</v>
      </c>
      <c r="G3" s="12"/>
      <c r="H3" s="47" t="s">
        <v>14</v>
      </c>
      <c r="I3" s="46" t="str">
        <f>_xll.RData(H4,"LAST",,"FRQ:1S",,I4)</f>
        <v>Paused at 10:23:23</v>
      </c>
      <c r="J3" s="1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2" thickBot="1" x14ac:dyDescent="0.25">
      <c r="A4" s="7"/>
      <c r="B4" s="16" t="str">
        <f>UPPER(Currency)&amp;"ON"</f>
        <v>USDON</v>
      </c>
      <c r="C4" s="41">
        <f>EvaluationDate</f>
        <v>41765</v>
      </c>
      <c r="D4" s="17"/>
      <c r="E4" s="18">
        <f>_xll.qlYieldTSDiscount(B4,C4,,Trigger)</f>
        <v>1</v>
      </c>
      <c r="F4" s="19" t="str">
        <f>IF(ISERROR(C4),_xll.ohRangeRetrieveError(C4),_xll.ohRangeRetrieveError(E4))</f>
        <v/>
      </c>
      <c r="G4" s="12"/>
      <c r="H4" s="48" t="s">
        <v>12</v>
      </c>
      <c r="I4" s="45">
        <v>124.71875</v>
      </c>
      <c r="J4" s="1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2" thickBot="1" x14ac:dyDescent="0.25">
      <c r="A5" s="7"/>
      <c r="B5" s="16" t="str">
        <f>UPPER(Currency)&amp;"1M"</f>
        <v>USD1M</v>
      </c>
      <c r="C5" s="41">
        <f>_xll.qlCalendarAdvance(_xll.qlIndexFixingCalendar(FirstIndex),EvaluationDate,_xll.qlInterestRateIndexFixingDays(FirstIndex)&amp;"D","Following")</f>
        <v>41767</v>
      </c>
      <c r="D5" s="17"/>
      <c r="E5" s="18" t="e">
        <f>_xll.qlYieldTSDiscount(B5,C5,,Trigger)</f>
        <v>#NUM!</v>
      </c>
      <c r="F5" s="19" t="str">
        <f ca="1">IF(ISERROR(C5),_xll.ohRangeRetrieveError(C5),_xll.ohRangeRetrieveError(E5))</f>
        <v>qlYieldTSDiscount - 1st iteration: failed at 1st alive instrument, maturity May 14th, 2014, reference date May 6th, 2014: Missing no-fix1W Actual/360 fixing for May 2nd, 2014</v>
      </c>
      <c r="G5" s="12"/>
      <c r="H5" s="20" t="s">
        <v>13</v>
      </c>
      <c r="I5" s="21">
        <f>[1]!TriggerCounter</f>
        <v>13</v>
      </c>
      <c r="J5" s="1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2">
      <c r="A6" s="7"/>
      <c r="B6" s="16" t="str">
        <f>UPPER(Currency)&amp;"3M"</f>
        <v>USD3M</v>
      </c>
      <c r="C6" s="41">
        <f>C5</f>
        <v>41767</v>
      </c>
      <c r="D6" s="17"/>
      <c r="E6" s="18" t="e">
        <f>_xll.qlYieldTSDiscount(B6,C6,,Trigger)</f>
        <v>#NUM!</v>
      </c>
      <c r="F6" s="19" t="str">
        <f ca="1">IF(ISERROR(C6),_xll.ohRangeRetrieveError(C6),_xll.ohRangeRetrieveError(E6))</f>
        <v>qlYieldTSDiscount - 1st iteration: failed at 1st alive instrument, maturity May 14th, 2014, reference date May 7th, 2014: Missing no-fix1W Actual/360 fixing for May 2nd, 2014</v>
      </c>
      <c r="G6" s="12"/>
      <c r="H6" s="20" t="s">
        <v>4</v>
      </c>
      <c r="I6" s="21">
        <f>_xll.ohRepositoryObjectCount(Trigger)</f>
        <v>1271</v>
      </c>
      <c r="J6" s="1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12" thickBot="1" x14ac:dyDescent="0.25">
      <c r="A7" s="7"/>
      <c r="B7" s="16" t="str">
        <f>UPPER(Currency)&amp;"6M"</f>
        <v>USD6M</v>
      </c>
      <c r="C7" s="41">
        <f>C6</f>
        <v>41767</v>
      </c>
      <c r="D7" s="17"/>
      <c r="E7" s="18" t="e">
        <f>_xll.qlYieldTSDiscount(B7,C7,,Trigger)</f>
        <v>#NUM!</v>
      </c>
      <c r="F7" s="19" t="str">
        <f ca="1">IF(ISERROR(C7),_xll.ohRangeRetrieveError(C7),_xll.ohRangeRetrieveError(E7))</f>
        <v>qlYieldTSDiscount - 10th instrument (maturity: May 9th, 2016) has an invalid quote</v>
      </c>
      <c r="G7" s="12"/>
      <c r="H7" s="34" t="s">
        <v>7</v>
      </c>
      <c r="I7" s="35" t="s">
        <v>6</v>
      </c>
      <c r="J7" s="1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2" thickBot="1" x14ac:dyDescent="0.25">
      <c r="A8" s="7"/>
      <c r="B8" s="16" t="str">
        <f>UPPER(Currency)&amp;"1Y"</f>
        <v>USD1Y</v>
      </c>
      <c r="C8" s="41">
        <f>C7</f>
        <v>41767</v>
      </c>
      <c r="D8" s="51"/>
      <c r="E8" s="18" t="e">
        <f>_xll.qlYieldTSDiscount(B8,C8,,Trigger)</f>
        <v>#NUM!</v>
      </c>
      <c r="F8" s="19" t="str">
        <f ca="1">IF(ISERROR(C8),_xll.ohRangeRetrieveError(C8),_xll.ohRangeRetrieveError(E8))</f>
        <v>qlYieldTSDiscount - 8th instrument (maturity: May 9th, 2016) has an invalid quote</v>
      </c>
      <c r="G8" s="12"/>
      <c r="H8" s="20" t="s">
        <v>8</v>
      </c>
      <c r="I8" s="21">
        <f>_xll.qlFunctionCount(Trigger)+_xll.ohFunctionCount(Trigger)</f>
        <v>1016</v>
      </c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2">
      <c r="A9" s="7"/>
      <c r="B9" s="24"/>
      <c r="C9" s="42">
        <f>_xll.qlCalendarAdvance(_xll.qlIndexFixingCalendar(FirstIndex),EvaluationDate,"-2D","Preceding")</f>
        <v>41760</v>
      </c>
      <c r="D9" s="25"/>
      <c r="E9" s="26" t="e">
        <f>_xll.qlIndexFixing(FirstIndex,C9)</f>
        <v>#NUM!</v>
      </c>
      <c r="F9" s="15" t="str">
        <f ca="1">IF(ISERROR(C9),_xll.ohRangeRetrieveError(C9),_xll.ohRangeRetrieveError(E9))</f>
        <v>qlIndexFixing - Missing USDLibor3M Actual/360 fixing for May 1st, 2014</v>
      </c>
      <c r="G9" s="12"/>
      <c r="H9" s="22" t="s">
        <v>9</v>
      </c>
      <c r="I9" s="23" t="str">
        <f>_xll.ohBoostVersion(Trigger)</f>
        <v>1_52</v>
      </c>
      <c r="J9" s="1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2">
      <c r="A10" s="7"/>
      <c r="B10" s="27"/>
      <c r="C10" s="43">
        <f>_xll.qlCalendarAdvance(_xll.qlIndexFixingCalendar(FirstIndex),EvaluationDate,"-1D","Preceding")</f>
        <v>41761</v>
      </c>
      <c r="D10" s="36"/>
      <c r="E10" s="29">
        <f>_xll.qlIndexFixing(FirstIndex,C10)</f>
        <v>2.2285E-3</v>
      </c>
      <c r="F10" s="19" t="str">
        <f>IF(ISERROR(C10),_xll.ohRangeRetrieveError(C10),_xll.ohRangeRetrieveError(E10))</f>
        <v/>
      </c>
      <c r="G10" s="12"/>
      <c r="H10" s="22" t="s">
        <v>10</v>
      </c>
      <c r="I10" s="23" t="str">
        <f>_xll.qlVersion(Trigger)</f>
        <v>1.4.1</v>
      </c>
      <c r="J10" s="1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2" thickBot="1" x14ac:dyDescent="0.25">
      <c r="A11" s="7"/>
      <c r="B11" s="27" t="str">
        <f>PROPER(Currency)&amp;IF(UPPER(Currency)="EUR","",IF(UPPER(Currency)="HKD","H","L"))&amp;"ibor3M"</f>
        <v>UsdLibor3M</v>
      </c>
      <c r="C11" s="43">
        <f>EvaluationDate</f>
        <v>41765</v>
      </c>
      <c r="D11" s="28"/>
      <c r="E11" s="29" t="e">
        <f>_xll.qlIndexFixing(FirstIndex,C11)</f>
        <v>#NUM!</v>
      </c>
      <c r="F11" s="19" t="str">
        <f ca="1">IF(ISERROR(C11),_xll.ohRangeRetrieveError(C11),_xll.ohRangeRetrieveError(E11))</f>
        <v>qlIndexFixing - 1st iteration: failed at 1st alive instrument, maturity May 14th, 2014, reference date May 7th, 2014: Missing no-fix1W Actual/360 fixing for May 2nd, 2014</v>
      </c>
      <c r="G11" s="12"/>
      <c r="H11" s="34" t="s">
        <v>11</v>
      </c>
      <c r="I11" s="35" t="str">
        <f>_xll.ohVersion(Trigger)</f>
        <v>1.4.0</v>
      </c>
      <c r="J11" s="1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2" thickBot="1" x14ac:dyDescent="0.25">
      <c r="A12" s="7"/>
      <c r="B12" s="30"/>
      <c r="C12" s="44">
        <f>_xll.qlCalendarAdvance(_xll.qlIndexFixingCalendar(FirstIndex),_xll.qlIMMNextDate(_xll.qlIMMNextDate(EvaluationDate+1)+1),-_xll.qlInterestRateIndexFixingDays(FirstIndex)&amp;"D")</f>
        <v>41897</v>
      </c>
      <c r="D12" s="31"/>
      <c r="E12" s="32" t="e">
        <f>_xll.qlIndexFixing(FirstIndex,C12,TRUE)</f>
        <v>#NUM!</v>
      </c>
      <c r="F12" s="33" t="str">
        <f ca="1">IF(ISERROR(C12),_xll.ohRangeRetrieveError(C12),_xll.ohRangeRetrieveError(E12))</f>
        <v>qlIndexFixing - 1st iteration: failed at 1st alive instrument, maturity May 14th, 2014, reference date May 7th, 2014: Missing no-fix1W Actual/360 fixing for May 2nd, 2014</v>
      </c>
      <c r="G12" s="52"/>
      <c r="H12" s="53"/>
      <c r="I12" s="53"/>
      <c r="J12" s="1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12" thickBot="1" x14ac:dyDescent="0.25">
      <c r="A13" s="37"/>
      <c r="B13" s="38"/>
      <c r="C13" s="38"/>
      <c r="D13" s="38"/>
      <c r="E13" s="38"/>
      <c r="F13" s="38"/>
      <c r="G13" s="38"/>
      <c r="H13" s="38"/>
      <c r="I13" s="38"/>
      <c r="J13" s="3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x14ac:dyDescent="0.2">
      <c r="A54" s="5"/>
      <c r="B54" s="5"/>
      <c r="C54" s="5"/>
      <c r="D54" s="5"/>
      <c r="E54" s="5"/>
      <c r="F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x14ac:dyDescent="0.2">
      <c r="A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x14ac:dyDescent="0.2"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x14ac:dyDescent="0.2"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x14ac:dyDescent="0.2"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x14ac:dyDescent="0.2"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</sheetData>
  <phoneticPr fontId="2" type="noConversion"/>
  <dataValidations count="1">
    <dataValidation type="list" allowBlank="1" showInputMessage="1" showErrorMessage="1" sqref="B1">
      <formula1>"EUR,USD,GBP,JPY,CHF,HKD"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5" r:id="rId4" name="CommandButton1"/>
      </mc:Fallback>
    </mc:AlternateContent>
    <mc:AlternateContent xmlns:mc="http://schemas.openxmlformats.org/markup-compatibility/2006">
      <mc:Choice Requires="x14">
        <control shapeId="1026" r:id="rId6" name="CommandButton2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6" r:id="rId6" name="CommandButton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MainChecks</vt:lpstr>
      <vt:lpstr>AllTriggers</vt:lpstr>
      <vt:lpstr>Currency</vt:lpstr>
      <vt:lpstr>EvaluationDate</vt:lpstr>
      <vt:lpstr>FirstIndex</vt:lpstr>
      <vt:lpstr>InterestRatesTrigger</vt:lpstr>
      <vt:lpstr>SecondIMMDate</vt:lpstr>
      <vt:lpstr>Trigger</vt:lpstr>
      <vt:lpstr>Yesterday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2007-04-04T08:40:21Z</cp:lastPrinted>
  <dcterms:created xsi:type="dcterms:W3CDTF">2006-04-26T09:45:07Z</dcterms:created>
  <dcterms:modified xsi:type="dcterms:W3CDTF">2014-05-05T09:11:14Z</dcterms:modified>
</cp:coreProperties>
</file>