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050" windowHeight="12405"/>
  </bookViews>
  <sheets>
    <sheet name="TermStructures" sheetId="1" r:id="rId1"/>
    <sheet name="DateCalc" sheetId="2" r:id="rId2"/>
    <sheet name="PricingEngines" sheetId="4" r:id="rId3"/>
    <sheet name="Swaps" sheetId="3" r:id="rId4"/>
    <sheet name="CapFloor" sheetId="6" r:id="rId5"/>
    <sheet name="Swaption" sheetId="5" r:id="rId6"/>
    <sheet name="CMS" sheetId="9" r:id="rId7"/>
    <sheet name="FixedLegFlowAnalysis" sheetId="8" r:id="rId8"/>
    <sheet name="CmsLegFlowAnalysis" sheetId="10" r:id="rId9"/>
    <sheet name="FloatingLegFlowAnalysis" sheetId="7" r:id="rId10"/>
  </sheets>
  <definedNames>
    <definedName name="Calendar">DateCalc!$B$1</definedName>
    <definedName name="EffectiveDate">DateCalc!$B$2</definedName>
    <definedName name="Nominal">Swaps!$B$13</definedName>
    <definedName name="ReferenceDate">TermStructures!$E$4</definedName>
    <definedName name="TerminationDate">DateCalc!$B$3</definedName>
  </definedNames>
  <calcPr calcId="145621"/>
</workbook>
</file>

<file path=xl/calcChain.xml><?xml version="1.0" encoding="utf-8"?>
<calcChain xmlns="http://schemas.openxmlformats.org/spreadsheetml/2006/main">
  <c r="B24" i="9" l="1"/>
  <c r="B4" i="3"/>
  <c r="B30" i="3"/>
  <c r="E5" i="3"/>
  <c r="E7" i="3"/>
  <c r="E8" i="3"/>
  <c r="E11" i="3"/>
  <c r="E12" i="3"/>
  <c r="E4" i="1"/>
  <c r="B2" i="2"/>
  <c r="B3" i="2"/>
  <c r="H1" i="1"/>
  <c r="B1" i="5"/>
  <c r="B1" i="1"/>
  <c r="B2" i="5"/>
  <c r="E1" i="1"/>
  <c r="H2" i="1"/>
  <c r="B2" i="1"/>
  <c r="E2" i="1"/>
  <c r="B20" i="4" l="1"/>
  <c r="B13" i="9"/>
  <c r="B6" i="9"/>
  <c r="B4" i="4"/>
  <c r="B19" i="4"/>
  <c r="B5" i="9"/>
  <c r="B11" i="4"/>
  <c r="B5" i="3"/>
  <c r="B12" i="5"/>
  <c r="B12" i="4"/>
  <c r="B25" i="2"/>
  <c r="B9" i="2"/>
  <c r="B8" i="2"/>
  <c r="B24" i="2"/>
  <c r="B5" i="2"/>
  <c r="B21" i="2"/>
  <c r="B10" i="9"/>
  <c r="B11" i="9" s="1"/>
  <c r="B1" i="4"/>
  <c r="B2" i="4" s="1"/>
  <c r="B16" i="4"/>
  <c r="B17" i="4" s="1"/>
  <c r="B1" i="9"/>
  <c r="B8" i="4"/>
  <c r="B9" i="4" s="1"/>
  <c r="B1" i="3"/>
  <c r="B6" i="2"/>
  <c r="B22" i="2"/>
  <c r="B2" i="9"/>
  <c r="B2" i="3"/>
  <c r="B20" i="3" l="1"/>
  <c r="E10" i="3"/>
  <c r="B31" i="9"/>
  <c r="B14" i="3"/>
  <c r="E9" i="3"/>
  <c r="B25" i="9"/>
  <c r="B31" i="3"/>
  <c r="E6" i="3"/>
  <c r="B9" i="3"/>
  <c r="B20" i="9"/>
  <c r="B26" i="3"/>
  <c r="E1" i="3"/>
  <c r="B10" i="3"/>
  <c r="B37" i="9"/>
  <c r="B21" i="9"/>
  <c r="B27" i="3"/>
  <c r="I1" i="3"/>
  <c r="I4" i="3" s="1"/>
  <c r="A1" i="8" a="1"/>
  <c r="I3" i="3"/>
  <c r="A1" i="7" a="1"/>
  <c r="E2" i="3"/>
  <c r="I2" i="3"/>
  <c r="N1" i="7" l="1"/>
  <c r="I2" i="7"/>
  <c r="D3" i="7"/>
  <c r="T3" i="7"/>
  <c r="O4" i="7"/>
  <c r="J5" i="7"/>
  <c r="E6" i="7"/>
  <c r="U6" i="7"/>
  <c r="P7" i="7"/>
  <c r="K8" i="7"/>
  <c r="F9" i="7"/>
  <c r="A10" i="7"/>
  <c r="Q10" i="7"/>
  <c r="L11" i="7"/>
  <c r="G12" i="7"/>
  <c r="B13" i="7"/>
  <c r="R13" i="7"/>
  <c r="M14" i="7"/>
  <c r="H15" i="7"/>
  <c r="C16" i="7"/>
  <c r="S16" i="7"/>
  <c r="N17" i="7"/>
  <c r="I18" i="7"/>
  <c r="D19" i="7"/>
  <c r="O1" i="7"/>
  <c r="J2" i="7"/>
  <c r="E3" i="7"/>
  <c r="U3" i="7"/>
  <c r="P4" i="7"/>
  <c r="K5" i="7"/>
  <c r="F6" i="7"/>
  <c r="A7" i="7"/>
  <c r="Q7" i="7"/>
  <c r="L8" i="7"/>
  <c r="G9" i="7"/>
  <c r="B10" i="7"/>
  <c r="R10" i="7"/>
  <c r="M11" i="7"/>
  <c r="H12" i="7"/>
  <c r="C13" i="7"/>
  <c r="S13" i="7"/>
  <c r="N14" i="7"/>
  <c r="I15" i="7"/>
  <c r="D16" i="7"/>
  <c r="T16" i="7"/>
  <c r="O17" i="7"/>
  <c r="J18" i="7"/>
  <c r="E19" i="7"/>
  <c r="U19" i="7"/>
  <c r="P20" i="7"/>
  <c r="K21" i="7"/>
  <c r="F22" i="7"/>
  <c r="H1" i="7"/>
  <c r="C2" i="7"/>
  <c r="S2" i="7"/>
  <c r="N3" i="7"/>
  <c r="I4" i="7"/>
  <c r="D5" i="7"/>
  <c r="T5" i="7"/>
  <c r="O6" i="7"/>
  <c r="J7" i="7"/>
  <c r="E8" i="7"/>
  <c r="U8" i="7"/>
  <c r="P9" i="7"/>
  <c r="K10" i="7"/>
  <c r="F11" i="7"/>
  <c r="A12" i="7"/>
  <c r="Q12" i="7"/>
  <c r="L13" i="7"/>
  <c r="G14" i="7"/>
  <c r="B15" i="7"/>
  <c r="R15" i="7"/>
  <c r="M16" i="7"/>
  <c r="H17" i="7"/>
  <c r="C18" i="7"/>
  <c r="S18" i="7"/>
  <c r="N19" i="7"/>
  <c r="I20" i="7"/>
  <c r="D21" i="7"/>
  <c r="T21" i="7"/>
  <c r="O22" i="7"/>
  <c r="J23" i="7"/>
  <c r="E24" i="7"/>
  <c r="U24" i="7"/>
  <c r="C1" i="7"/>
  <c r="A2" i="7"/>
  <c r="U2" i="7"/>
  <c r="S3" i="7"/>
  <c r="P1" i="7"/>
  <c r="N2" i="7"/>
  <c r="L3" i="7"/>
  <c r="K4" i="7"/>
  <c r="I5" i="7"/>
  <c r="I6" i="7"/>
  <c r="G7" i="7"/>
  <c r="F8" i="7"/>
  <c r="D9" i="7"/>
  <c r="D10" i="7"/>
  <c r="B11" i="7"/>
  <c r="U11" i="7"/>
  <c r="T12" i="7"/>
  <c r="T13" i="7"/>
  <c r="R14" i="7"/>
  <c r="P15" i="7"/>
  <c r="O16" i="7"/>
  <c r="M17" i="7"/>
  <c r="M18" i="7"/>
  <c r="K19" i="7"/>
  <c r="H20" i="7"/>
  <c r="F21" i="7"/>
  <c r="C22" i="7"/>
  <c r="U22" i="7"/>
  <c r="Q23" i="7"/>
  <c r="M24" i="7"/>
  <c r="Q1" i="7"/>
  <c r="O2" i="7"/>
  <c r="M3" i="7"/>
  <c r="L4" i="7"/>
  <c r="L5" i="7"/>
  <c r="J6" i="7"/>
  <c r="H7" i="7"/>
  <c r="G8" i="7"/>
  <c r="E9" i="7"/>
  <c r="E10" i="7"/>
  <c r="C11" i="7"/>
  <c r="B12" i="7"/>
  <c r="U12" i="7"/>
  <c r="U13" i="7"/>
  <c r="S14" i="7"/>
  <c r="Q15" i="7"/>
  <c r="P16" i="7"/>
  <c r="P17" i="7"/>
  <c r="N18" i="7"/>
  <c r="L19" i="7"/>
  <c r="J20" i="7"/>
  <c r="G21" i="7"/>
  <c r="D22" i="7"/>
  <c r="A23" i="7"/>
  <c r="R23" i="7"/>
  <c r="N24" i="7"/>
  <c r="S1" i="7"/>
  <c r="A3" i="7"/>
  <c r="D4" i="7"/>
  <c r="E5" i="7"/>
  <c r="G6" i="7"/>
  <c r="I7" i="7"/>
  <c r="J8" i="7"/>
  <c r="L9" i="7"/>
  <c r="M10" i="7"/>
  <c r="O11" i="7"/>
  <c r="O12" i="7"/>
  <c r="P13" i="7"/>
  <c r="T14" i="7"/>
  <c r="U15" i="7"/>
  <c r="B17" i="7"/>
  <c r="B18" i="7"/>
  <c r="C19" i="7"/>
  <c r="D20" i="7"/>
  <c r="C21" i="7"/>
  <c r="E22" i="7"/>
  <c r="D23" i="7"/>
  <c r="B24" i="7"/>
  <c r="B2" i="7"/>
  <c r="F3" i="7"/>
  <c r="G4" i="7"/>
  <c r="H5" i="7"/>
  <c r="L6" i="7"/>
  <c r="M7" i="7"/>
  <c r="O8" i="7"/>
  <c r="P10" i="7"/>
  <c r="R11" i="7"/>
  <c r="S12" i="7"/>
  <c r="B14" i="7"/>
  <c r="T1" i="7"/>
  <c r="B3" i="7"/>
  <c r="E4" i="7"/>
  <c r="F5" i="7"/>
  <c r="H6" i="7"/>
  <c r="K7" i="7"/>
  <c r="M8" i="7"/>
  <c r="M9" i="7"/>
  <c r="N10" i="7"/>
  <c r="P11" i="7"/>
  <c r="P12" i="7"/>
  <c r="Q13" i="7"/>
  <c r="U14" i="7"/>
  <c r="A16" i="7"/>
  <c r="C17" i="7"/>
  <c r="D18" i="7"/>
  <c r="F19" i="7"/>
  <c r="E20" i="7"/>
  <c r="E21" i="7"/>
  <c r="G22" i="7"/>
  <c r="E23" i="7"/>
  <c r="C24" i="7"/>
  <c r="U1" i="7"/>
  <c r="C3" i="7"/>
  <c r="F4" i="7"/>
  <c r="G5" i="7"/>
  <c r="K6" i="7"/>
  <c r="L7" i="7"/>
  <c r="N8" i="7"/>
  <c r="N9" i="7"/>
  <c r="O10" i="7"/>
  <c r="Q11" i="7"/>
  <c r="R12" i="7"/>
  <c r="A14" i="7"/>
  <c r="A15" i="7"/>
  <c r="B16" i="7"/>
  <c r="D17" i="7"/>
  <c r="E18" i="7"/>
  <c r="G19" i="7"/>
  <c r="F20" i="7"/>
  <c r="H21" i="7"/>
  <c r="H22" i="7"/>
  <c r="F23" i="7"/>
  <c r="D24" i="7"/>
  <c r="O9" i="7"/>
  <c r="I1" i="7"/>
  <c r="L2" i="7"/>
  <c r="P3" i="7"/>
  <c r="S4" i="7"/>
  <c r="S5" i="7"/>
  <c r="T6" i="7"/>
  <c r="A8" i="7"/>
  <c r="B9" i="7"/>
  <c r="F10" i="7"/>
  <c r="G11" i="7"/>
  <c r="I12" i="7"/>
  <c r="I13" i="7"/>
  <c r="J14" i="7"/>
  <c r="L15" i="7"/>
  <c r="L16" i="7"/>
  <c r="Q17" i="7"/>
  <c r="Q18" i="7"/>
  <c r="R19" i="7"/>
  <c r="R20" i="7"/>
  <c r="Q21" i="7"/>
  <c r="Q22" i="7"/>
  <c r="O23" i="7"/>
  <c r="O24" i="7"/>
  <c r="J1" i="7"/>
  <c r="M2" i="7"/>
  <c r="Q3" i="7"/>
  <c r="T4" i="7"/>
  <c r="U5" i="7"/>
  <c r="B7" i="7"/>
  <c r="B8" i="7"/>
  <c r="C9" i="7"/>
  <c r="G10" i="7"/>
  <c r="H11" i="7"/>
  <c r="J12" i="7"/>
  <c r="J13" i="7"/>
  <c r="K14" i="7"/>
  <c r="M15" i="7"/>
  <c r="N16" i="7"/>
  <c r="R17" i="7"/>
  <c r="R18" i="7"/>
  <c r="S19" i="7"/>
  <c r="S20" i="7"/>
  <c r="R21" i="7"/>
  <c r="R22" i="7"/>
  <c r="P23" i="7"/>
  <c r="P24" i="7"/>
  <c r="K1" i="7"/>
  <c r="P2" i="7"/>
  <c r="R3" i="7"/>
  <c r="U4" i="7"/>
  <c r="A6" i="7"/>
  <c r="C7" i="7"/>
  <c r="C8" i="7"/>
  <c r="H9" i="7"/>
  <c r="H10" i="7"/>
  <c r="I11" i="7"/>
  <c r="K12" i="7"/>
  <c r="K13" i="7"/>
  <c r="L14" i="7"/>
  <c r="N15" i="7"/>
  <c r="Q16" i="7"/>
  <c r="S17" i="7"/>
  <c r="T18" i="7"/>
  <c r="T19" i="7"/>
  <c r="T20" i="7"/>
  <c r="S21" i="7"/>
  <c r="S22" i="7"/>
  <c r="S23" i="7"/>
  <c r="Q24" i="7"/>
  <c r="F1" i="7"/>
  <c r="I3" i="7"/>
  <c r="M5" i="7"/>
  <c r="E7" i="7"/>
  <c r="A9" i="7"/>
  <c r="A11" i="7"/>
  <c r="D13" i="7"/>
  <c r="Q14" i="7"/>
  <c r="J16" i="7"/>
  <c r="G18" i="7"/>
  <c r="A20" i="7"/>
  <c r="M21" i="7"/>
  <c r="C23" i="7"/>
  <c r="K24" i="7"/>
  <c r="O3" i="7"/>
  <c r="O7" i="7"/>
  <c r="J11" i="7"/>
  <c r="E15" i="7"/>
  <c r="L18" i="7"/>
  <c r="P21" i="7"/>
  <c r="O18" i="7"/>
  <c r="G1" i="7"/>
  <c r="J3" i="7"/>
  <c r="N5" i="7"/>
  <c r="F7" i="7"/>
  <c r="I9" i="7"/>
  <c r="D11" i="7"/>
  <c r="E13" i="7"/>
  <c r="C15" i="7"/>
  <c r="K16" i="7"/>
  <c r="H18" i="7"/>
  <c r="B20" i="7"/>
  <c r="N21" i="7"/>
  <c r="G23" i="7"/>
  <c r="L24" i="7"/>
  <c r="M1" i="7"/>
  <c r="P5" i="7"/>
  <c r="K9" i="7"/>
  <c r="G13" i="7"/>
  <c r="U16" i="7"/>
  <c r="G20" i="7"/>
  <c r="I23" i="7"/>
  <c r="R1" i="7"/>
  <c r="A4" i="7"/>
  <c r="Q5" i="7"/>
  <c r="R7" i="7"/>
  <c r="Q9" i="7"/>
  <c r="K11" i="7"/>
  <c r="H13" i="7"/>
  <c r="F15" i="7"/>
  <c r="A17" i="7"/>
  <c r="K20" i="7"/>
  <c r="U21" i="7"/>
  <c r="K23" i="7"/>
  <c r="T24" i="7"/>
  <c r="L1" i="7"/>
  <c r="K3" i="7"/>
  <c r="O5" i="7"/>
  <c r="N7" i="7"/>
  <c r="J9" i="7"/>
  <c r="E11" i="7"/>
  <c r="F13" i="7"/>
  <c r="D15" i="7"/>
  <c r="R16" i="7"/>
  <c r="K18" i="7"/>
  <c r="C20" i="7"/>
  <c r="O21" i="7"/>
  <c r="H23" i="7"/>
  <c r="R24" i="7"/>
  <c r="S24" i="7"/>
  <c r="K2" i="7"/>
  <c r="N4" i="7"/>
  <c r="N6" i="7"/>
  <c r="I8" i="7"/>
  <c r="I10" i="7"/>
  <c r="E12" i="7"/>
  <c r="E14" i="7"/>
  <c r="T15" i="7"/>
  <c r="K17" i="7"/>
  <c r="I19" i="7"/>
  <c r="U20" i="7"/>
  <c r="L22" i="7"/>
  <c r="A24" i="7"/>
  <c r="Q2" i="7"/>
  <c r="Q4" i="7"/>
  <c r="P6" i="7"/>
  <c r="P8" i="7"/>
  <c r="J10" i="7"/>
  <c r="F12" i="7"/>
  <c r="F14" i="7"/>
  <c r="E16" i="7"/>
  <c r="L17" i="7"/>
  <c r="J19" i="7"/>
  <c r="A21" i="7"/>
  <c r="M22" i="7"/>
  <c r="F24" i="7"/>
  <c r="A1" i="7"/>
  <c r="R2" i="7"/>
  <c r="R4" i="7"/>
  <c r="Q6" i="7"/>
  <c r="Q8" i="7"/>
  <c r="L10" i="7"/>
  <c r="L12" i="7"/>
  <c r="H14" i="7"/>
  <c r="F16" i="7"/>
  <c r="T17" i="7"/>
  <c r="M19" i="7"/>
  <c r="B21" i="7"/>
  <c r="N22" i="7"/>
  <c r="G24" i="7"/>
  <c r="B1" i="7"/>
  <c r="T2" i="7"/>
  <c r="A5" i="7"/>
  <c r="R6" i="7"/>
  <c r="R8" i="7"/>
  <c r="S10" i="7"/>
  <c r="M12" i="7"/>
  <c r="I14" i="7"/>
  <c r="G16" i="7"/>
  <c r="U17" i="7"/>
  <c r="O19" i="7"/>
  <c r="I21" i="7"/>
  <c r="P22" i="7"/>
  <c r="H24" i="7"/>
  <c r="D1" i="7"/>
  <c r="G3" i="7"/>
  <c r="B5" i="7"/>
  <c r="S6" i="7"/>
  <c r="S8" i="7"/>
  <c r="T10" i="7"/>
  <c r="N12" i="7"/>
  <c r="O14" i="7"/>
  <c r="H16" i="7"/>
  <c r="A18" i="7"/>
  <c r="P19" i="7"/>
  <c r="J21" i="7"/>
  <c r="T22" i="7"/>
  <c r="I24" i="7"/>
  <c r="E1" i="7"/>
  <c r="H3" i="7"/>
  <c r="C5" i="7"/>
  <c r="D7" i="7"/>
  <c r="T8" i="7"/>
  <c r="U10" i="7"/>
  <c r="A13" i="7"/>
  <c r="P14" i="7"/>
  <c r="I16" i="7"/>
  <c r="F18" i="7"/>
  <c r="Q19" i="7"/>
  <c r="L21" i="7"/>
  <c r="B23" i="7"/>
  <c r="J24" i="7"/>
  <c r="A22" i="7"/>
  <c r="B6" i="7"/>
  <c r="T11" i="7"/>
  <c r="I17" i="7"/>
  <c r="K22" i="7"/>
  <c r="C6" i="7"/>
  <c r="C12" i="7"/>
  <c r="J17" i="7"/>
  <c r="L23" i="7"/>
  <c r="D6" i="7"/>
  <c r="D12" i="7"/>
  <c r="P18" i="7"/>
  <c r="M23" i="7"/>
  <c r="D2" i="7"/>
  <c r="O13" i="7"/>
  <c r="U23" i="7"/>
  <c r="E2" i="7"/>
  <c r="U7" i="7"/>
  <c r="C14" i="7"/>
  <c r="H19" i="7"/>
  <c r="F2" i="7"/>
  <c r="D8" i="7"/>
  <c r="D14" i="7"/>
  <c r="L20" i="7"/>
  <c r="G2" i="7"/>
  <c r="H8" i="7"/>
  <c r="G15" i="7"/>
  <c r="M20" i="7"/>
  <c r="H2" i="7"/>
  <c r="R9" i="7"/>
  <c r="J15" i="7"/>
  <c r="N20" i="7"/>
  <c r="B4" i="7"/>
  <c r="S9" i="7"/>
  <c r="K15" i="7"/>
  <c r="O20" i="7"/>
  <c r="C4" i="7"/>
  <c r="T9" i="7"/>
  <c r="O15" i="7"/>
  <c r="Q20" i="7"/>
  <c r="H4" i="7"/>
  <c r="U9" i="7"/>
  <c r="S15" i="7"/>
  <c r="J4" i="7"/>
  <c r="C10" i="7"/>
  <c r="E17" i="7"/>
  <c r="B22" i="7"/>
  <c r="M4" i="7"/>
  <c r="N11" i="7"/>
  <c r="F17" i="7"/>
  <c r="I22" i="7"/>
  <c r="R5" i="7"/>
  <c r="S11" i="7"/>
  <c r="G17" i="7"/>
  <c r="J22" i="7"/>
  <c r="M6" i="7"/>
  <c r="M13" i="7"/>
  <c r="U18" i="7"/>
  <c r="N23" i="7"/>
  <c r="S7" i="7"/>
  <c r="N13" i="7"/>
  <c r="A19" i="7"/>
  <c r="T23" i="7"/>
  <c r="T7" i="7"/>
  <c r="B19" i="7"/>
  <c r="O1" i="8"/>
  <c r="J2" i="8"/>
  <c r="E3" i="8"/>
  <c r="U3" i="8"/>
  <c r="P4" i="8"/>
  <c r="K5" i="8"/>
  <c r="F6" i="8"/>
  <c r="A7" i="8"/>
  <c r="Q7" i="8"/>
  <c r="L8" i="8"/>
  <c r="G9" i="8"/>
  <c r="B10" i="8"/>
  <c r="R10" i="8"/>
  <c r="M11" i="8"/>
  <c r="H12" i="8"/>
  <c r="C13" i="8"/>
  <c r="S13" i="8"/>
  <c r="N14" i="8"/>
  <c r="H1" i="8"/>
  <c r="D2" i="8"/>
  <c r="U2" i="8"/>
  <c r="Q3" i="8"/>
  <c r="M4" i="8"/>
  <c r="I5" i="8"/>
  <c r="E6" i="8"/>
  <c r="B7" i="8"/>
  <c r="S7" i="8"/>
  <c r="O8" i="8"/>
  <c r="K9" i="8"/>
  <c r="G10" i="8"/>
  <c r="C11" i="8"/>
  <c r="T11" i="8"/>
  <c r="P12" i="8"/>
  <c r="L13" i="8"/>
  <c r="H14" i="8"/>
  <c r="D15" i="8"/>
  <c r="T15" i="8"/>
  <c r="O16" i="8"/>
  <c r="J17" i="8"/>
  <c r="E18" i="8"/>
  <c r="U18" i="8"/>
  <c r="P19" i="8"/>
  <c r="K20" i="8"/>
  <c r="F21" i="8"/>
  <c r="A22" i="8"/>
  <c r="Q22" i="8"/>
  <c r="L23" i="8"/>
  <c r="G24" i="8"/>
  <c r="I1" i="8"/>
  <c r="E2" i="8"/>
  <c r="A3" i="8"/>
  <c r="R3" i="8"/>
  <c r="N4" i="8"/>
  <c r="J5" i="8"/>
  <c r="G6" i="8"/>
  <c r="C7" i="8"/>
  <c r="T7" i="8"/>
  <c r="P8" i="8"/>
  <c r="L9" i="8"/>
  <c r="H10" i="8"/>
  <c r="D11" i="8"/>
  <c r="U11" i="8"/>
  <c r="Q12" i="8"/>
  <c r="M13" i="8"/>
  <c r="I14" i="8"/>
  <c r="E15" i="8"/>
  <c r="U15" i="8"/>
  <c r="P16" i="8"/>
  <c r="K17" i="8"/>
  <c r="F18" i="8"/>
  <c r="A19" i="8"/>
  <c r="Q19" i="8"/>
  <c r="L20" i="8"/>
  <c r="G21" i="8"/>
  <c r="B22" i="8"/>
  <c r="R22" i="8"/>
  <c r="M23" i="8"/>
  <c r="H24" i="8"/>
  <c r="S1" i="8"/>
  <c r="Q2" i="8"/>
  <c r="O3" i="8"/>
  <c r="O4" i="8"/>
  <c r="N5" i="8"/>
  <c r="L6" i="8"/>
  <c r="J7" i="8"/>
  <c r="H8" i="8"/>
  <c r="F9" i="8"/>
  <c r="E10" i="8"/>
  <c r="E11" i="8"/>
  <c r="C12" i="8"/>
  <c r="A13" i="8"/>
  <c r="U13" i="8"/>
  <c r="S14" i="8"/>
  <c r="P15" i="8"/>
  <c r="M16" i="8"/>
  <c r="L17" i="8"/>
  <c r="I18" i="8"/>
  <c r="F19" i="8"/>
  <c r="C20" i="8"/>
  <c r="U20" i="8"/>
  <c r="R21" i="8"/>
  <c r="O22" i="8"/>
  <c r="N23" i="8"/>
  <c r="K24" i="8"/>
  <c r="G11" i="8"/>
  <c r="N17" i="8"/>
  <c r="E20" i="8"/>
  <c r="B21" i="8"/>
  <c r="T21" i="8"/>
  <c r="M24" i="8"/>
  <c r="A1" i="8"/>
  <c r="T1" i="8"/>
  <c r="R2" i="8"/>
  <c r="P3" i="8"/>
  <c r="Q4" i="8"/>
  <c r="O5" i="8"/>
  <c r="M6" i="8"/>
  <c r="K7" i="8"/>
  <c r="I8" i="8"/>
  <c r="H9" i="8"/>
  <c r="F10" i="8"/>
  <c r="F11" i="8"/>
  <c r="D12" i="8"/>
  <c r="B13" i="8"/>
  <c r="A14" i="8"/>
  <c r="T14" i="8"/>
  <c r="Q15" i="8"/>
  <c r="N16" i="8"/>
  <c r="M17" i="8"/>
  <c r="J18" i="8"/>
  <c r="G19" i="8"/>
  <c r="D20" i="8"/>
  <c r="A21" i="8"/>
  <c r="S21" i="8"/>
  <c r="P22" i="8"/>
  <c r="O23" i="8"/>
  <c r="L24" i="8"/>
  <c r="H19" i="8"/>
  <c r="P23" i="8"/>
  <c r="B1" i="8"/>
  <c r="U1" i="8"/>
  <c r="S2" i="8"/>
  <c r="S3" i="8"/>
  <c r="R4" i="8"/>
  <c r="P5" i="8"/>
  <c r="N6" i="8"/>
  <c r="L7" i="8"/>
  <c r="J8" i="8"/>
  <c r="I9" i="8"/>
  <c r="I10" i="8"/>
  <c r="E12" i="8"/>
  <c r="D13" i="8"/>
  <c r="B14" i="8"/>
  <c r="U14" i="8"/>
  <c r="R15" i="8"/>
  <c r="Q16" i="8"/>
  <c r="K18" i="8"/>
  <c r="S22" i="8"/>
  <c r="L1" i="8"/>
  <c r="K2" i="8"/>
  <c r="I3" i="8"/>
  <c r="G4" i="8"/>
  <c r="E5" i="8"/>
  <c r="C6" i="8"/>
  <c r="D7" i="8"/>
  <c r="B8" i="8"/>
  <c r="U8" i="8"/>
  <c r="S9" i="8"/>
  <c r="Q10" i="8"/>
  <c r="P11" i="8"/>
  <c r="N12" i="8"/>
  <c r="N13" i="8"/>
  <c r="L14" i="8"/>
  <c r="J15" i="8"/>
  <c r="G16" i="8"/>
  <c r="D17" i="8"/>
  <c r="A18" i="8"/>
  <c r="S18" i="8"/>
  <c r="R19" i="8"/>
  <c r="O20" i="8"/>
  <c r="L21" i="8"/>
  <c r="I22" i="8"/>
  <c r="F23" i="8"/>
  <c r="C24" i="8"/>
  <c r="U24" i="8"/>
  <c r="M1" i="8"/>
  <c r="L2" i="8"/>
  <c r="J3" i="8"/>
  <c r="H4" i="8"/>
  <c r="F5" i="8"/>
  <c r="D6" i="8"/>
  <c r="E7" i="8"/>
  <c r="C8" i="8"/>
  <c r="A9" i="8"/>
  <c r="T9" i="8"/>
  <c r="S10" i="8"/>
  <c r="Q11" i="8"/>
  <c r="O12" i="8"/>
  <c r="O13" i="8"/>
  <c r="M14" i="8"/>
  <c r="K15" i="8"/>
  <c r="H16" i="8"/>
  <c r="E17" i="8"/>
  <c r="B18" i="8"/>
  <c r="T18" i="8"/>
  <c r="S19" i="8"/>
  <c r="P20" i="8"/>
  <c r="M21" i="8"/>
  <c r="J22" i="8"/>
  <c r="G23" i="8"/>
  <c r="D24" i="8"/>
  <c r="N1" i="8"/>
  <c r="M2" i="8"/>
  <c r="K3" i="8"/>
  <c r="I4" i="8"/>
  <c r="G5" i="8"/>
  <c r="H6" i="8"/>
  <c r="F7" i="8"/>
  <c r="D8" i="8"/>
  <c r="B9" i="8"/>
  <c r="U9" i="8"/>
  <c r="T10" i="8"/>
  <c r="R11" i="8"/>
  <c r="R12" i="8"/>
  <c r="P13" i="8"/>
  <c r="O14" i="8"/>
  <c r="L15" i="8"/>
  <c r="I16" i="8"/>
  <c r="F17" i="8"/>
  <c r="C18" i="8"/>
  <c r="B19" i="8"/>
  <c r="T19" i="8"/>
  <c r="Q20" i="8"/>
  <c r="N21" i="8"/>
  <c r="K22" i="8"/>
  <c r="H23" i="8"/>
  <c r="E24" i="8"/>
  <c r="B2" i="8"/>
  <c r="L3" i="8"/>
  <c r="A5" i="8"/>
  <c r="K6" i="8"/>
  <c r="U7" i="8"/>
  <c r="M9" i="8"/>
  <c r="U10" i="8"/>
  <c r="J12" i="8"/>
  <c r="T13" i="8"/>
  <c r="H15" i="8"/>
  <c r="S16" i="8"/>
  <c r="D18" i="8"/>
  <c r="L19" i="8"/>
  <c r="T20" i="8"/>
  <c r="G22" i="8"/>
  <c r="R23" i="8"/>
  <c r="G2" i="8"/>
  <c r="D5" i="8"/>
  <c r="M12" i="8"/>
  <c r="L18" i="8"/>
  <c r="U23" i="8"/>
  <c r="H5" i="8"/>
  <c r="S12" i="8"/>
  <c r="U19" i="8"/>
  <c r="C2" i="8"/>
  <c r="M3" i="8"/>
  <c r="B5" i="8"/>
  <c r="O6" i="8"/>
  <c r="A8" i="8"/>
  <c r="N9" i="8"/>
  <c r="A11" i="8"/>
  <c r="K12" i="8"/>
  <c r="C14" i="8"/>
  <c r="I15" i="8"/>
  <c r="T16" i="8"/>
  <c r="G18" i="8"/>
  <c r="M19" i="8"/>
  <c r="C21" i="8"/>
  <c r="H22" i="8"/>
  <c r="S23" i="8"/>
  <c r="T3" i="8"/>
  <c r="Q6" i="8"/>
  <c r="P9" i="8"/>
  <c r="E14" i="8"/>
  <c r="A17" i="8"/>
  <c r="O19" i="8"/>
  <c r="M22" i="8"/>
  <c r="H2" i="8"/>
  <c r="A4" i="8"/>
  <c r="R6" i="8"/>
  <c r="G8" i="8"/>
  <c r="Q9" i="8"/>
  <c r="I11" i="8"/>
  <c r="F14" i="8"/>
  <c r="B17" i="8"/>
  <c r="M18" i="8"/>
  <c r="H21" i="8"/>
  <c r="N22" i="8"/>
  <c r="F2" i="8"/>
  <c r="N3" i="8"/>
  <c r="C5" i="8"/>
  <c r="P6" i="8"/>
  <c r="E8" i="8"/>
  <c r="O9" i="8"/>
  <c r="B11" i="8"/>
  <c r="L12" i="8"/>
  <c r="D14" i="8"/>
  <c r="M15" i="8"/>
  <c r="U16" i="8"/>
  <c r="H18" i="8"/>
  <c r="N19" i="8"/>
  <c r="D21" i="8"/>
  <c r="L22" i="8"/>
  <c r="T23" i="8"/>
  <c r="F8" i="8"/>
  <c r="N15" i="8"/>
  <c r="E21" i="8"/>
  <c r="J1" i="8"/>
  <c r="B3" i="8"/>
  <c r="J4" i="8"/>
  <c r="T5" i="8"/>
  <c r="I7" i="8"/>
  <c r="S8" i="8"/>
  <c r="K10" i="8"/>
  <c r="S11" i="8"/>
  <c r="H13" i="8"/>
  <c r="R14" i="8"/>
  <c r="E16" i="8"/>
  <c r="P17" i="8"/>
  <c r="C19" i="8"/>
  <c r="I20" i="8"/>
  <c r="Q21" i="8"/>
  <c r="D23" i="8"/>
  <c r="O24" i="8"/>
  <c r="K1" i="8"/>
  <c r="C3" i="8"/>
  <c r="K4" i="8"/>
  <c r="U5" i="8"/>
  <c r="M7" i="8"/>
  <c r="T8" i="8"/>
  <c r="L10" i="8"/>
  <c r="A12" i="8"/>
  <c r="I13" i="8"/>
  <c r="A15" i="8"/>
  <c r="F16" i="8"/>
  <c r="Q17" i="8"/>
  <c r="D19" i="8"/>
  <c r="J20" i="8"/>
  <c r="U21" i="8"/>
  <c r="E23" i="8"/>
  <c r="P24" i="8"/>
  <c r="P1" i="8"/>
  <c r="D3" i="8"/>
  <c r="L4" i="8"/>
  <c r="A6" i="8"/>
  <c r="N7" i="8"/>
  <c r="C9" i="8"/>
  <c r="M10" i="8"/>
  <c r="B12" i="8"/>
  <c r="J13" i="8"/>
  <c r="B15" i="8"/>
  <c r="J16" i="8"/>
  <c r="R17" i="8"/>
  <c r="E19" i="8"/>
  <c r="M20" i="8"/>
  <c r="C22" i="8"/>
  <c r="I23" i="8"/>
  <c r="Q24" i="8"/>
  <c r="Q1" i="8"/>
  <c r="F3" i="8"/>
  <c r="S4" i="8"/>
  <c r="B6" i="8"/>
  <c r="O7" i="8"/>
  <c r="D9" i="8"/>
  <c r="N10" i="8"/>
  <c r="F12" i="8"/>
  <c r="K13" i="8"/>
  <c r="C15" i="8"/>
  <c r="K16" i="8"/>
  <c r="S17" i="8"/>
  <c r="I19" i="8"/>
  <c r="N20" i="8"/>
  <c r="D22" i="8"/>
  <c r="J23" i="8"/>
  <c r="R24" i="8"/>
  <c r="R1" i="8"/>
  <c r="G3" i="8"/>
  <c r="T4" i="8"/>
  <c r="I6" i="8"/>
  <c r="P7" i="8"/>
  <c r="E9" i="8"/>
  <c r="O10" i="8"/>
  <c r="G12" i="8"/>
  <c r="Q13" i="8"/>
  <c r="F15" i="8"/>
  <c r="L16" i="8"/>
  <c r="T17" i="8"/>
  <c r="J19" i="8"/>
  <c r="R20" i="8"/>
  <c r="E22" i="8"/>
  <c r="K23" i="8"/>
  <c r="S24" i="8"/>
  <c r="A2" i="8"/>
  <c r="H3" i="8"/>
  <c r="U4" i="8"/>
  <c r="J6" i="8"/>
  <c r="R7" i="8"/>
  <c r="J9" i="8"/>
  <c r="P10" i="8"/>
  <c r="I12" i="8"/>
  <c r="R13" i="8"/>
  <c r="G15" i="8"/>
  <c r="R16" i="8"/>
  <c r="U17" i="8"/>
  <c r="K19" i="8"/>
  <c r="S20" i="8"/>
  <c r="F22" i="8"/>
  <c r="Q23" i="8"/>
  <c r="T24" i="8"/>
  <c r="J21" i="8"/>
  <c r="B4" i="8"/>
  <c r="U12" i="8"/>
  <c r="G17" i="8"/>
  <c r="C4" i="8"/>
  <c r="E13" i="8"/>
  <c r="H17" i="8"/>
  <c r="O21" i="8"/>
  <c r="D4" i="8"/>
  <c r="Q8" i="8"/>
  <c r="I17" i="8"/>
  <c r="P21" i="8"/>
  <c r="U22" i="8"/>
  <c r="A10" i="8"/>
  <c r="O18" i="8"/>
  <c r="C1" i="8"/>
  <c r="M5" i="8"/>
  <c r="C10" i="8"/>
  <c r="K14" i="8"/>
  <c r="P18" i="8"/>
  <c r="B23" i="8"/>
  <c r="D1" i="8"/>
  <c r="Q5" i="8"/>
  <c r="D10" i="8"/>
  <c r="P14" i="8"/>
  <c r="Q18" i="8"/>
  <c r="C23" i="8"/>
  <c r="E1" i="8"/>
  <c r="R5" i="8"/>
  <c r="J10" i="8"/>
  <c r="Q14" i="8"/>
  <c r="R18" i="8"/>
  <c r="A24" i="8"/>
  <c r="F1" i="8"/>
  <c r="S5" i="8"/>
  <c r="H11" i="8"/>
  <c r="O15" i="8"/>
  <c r="A20" i="8"/>
  <c r="B24" i="8"/>
  <c r="G1" i="8"/>
  <c r="S6" i="8"/>
  <c r="J11" i="8"/>
  <c r="S15" i="8"/>
  <c r="B20" i="8"/>
  <c r="F24" i="8"/>
  <c r="I2" i="8"/>
  <c r="T6" i="8"/>
  <c r="K11" i="8"/>
  <c r="A16" i="8"/>
  <c r="F20" i="8"/>
  <c r="I24" i="8"/>
  <c r="N2" i="8"/>
  <c r="U6" i="8"/>
  <c r="L11" i="8"/>
  <c r="B16" i="8"/>
  <c r="G20" i="8"/>
  <c r="J24" i="8"/>
  <c r="O2" i="8"/>
  <c r="G7" i="8"/>
  <c r="N11" i="8"/>
  <c r="C16" i="8"/>
  <c r="H20" i="8"/>
  <c r="N24" i="8"/>
  <c r="P2" i="8"/>
  <c r="H7" i="8"/>
  <c r="O11" i="8"/>
  <c r="D16" i="8"/>
  <c r="I21" i="8"/>
  <c r="T2" i="8"/>
  <c r="K8" i="8"/>
  <c r="T12" i="8"/>
  <c r="C17" i="8"/>
  <c r="M8" i="8"/>
  <c r="K21" i="8"/>
  <c r="N8" i="8"/>
  <c r="F13" i="8"/>
  <c r="E4" i="8"/>
  <c r="R8" i="8"/>
  <c r="G13" i="8"/>
  <c r="O17" i="8"/>
  <c r="T22" i="8"/>
  <c r="F4" i="8"/>
  <c r="R9" i="8"/>
  <c r="G14" i="8"/>
  <c r="N18" i="8"/>
  <c r="L5" i="8"/>
  <c r="J14" i="8"/>
  <c r="A23" i="8"/>
  <c r="B11" i="5"/>
  <c r="E19" i="3"/>
  <c r="E4" i="9"/>
  <c r="B14" i="6"/>
  <c r="F4" i="9"/>
  <c r="F19" i="3"/>
  <c r="B5" i="6"/>
  <c r="B8" i="5"/>
  <c r="B10" i="6"/>
  <c r="B1" i="6"/>
  <c r="E8" i="5"/>
  <c r="E9" i="5"/>
  <c r="E10" i="5" s="1"/>
  <c r="B9" i="5"/>
  <c r="B11" i="6"/>
  <c r="E10" i="6"/>
  <c r="E11" i="6" s="1"/>
  <c r="E13" i="6" s="1"/>
  <c r="E12" i="6"/>
  <c r="B2" i="6"/>
  <c r="E3" i="6"/>
  <c r="E1" i="6"/>
  <c r="E2" i="6"/>
  <c r="E4" i="6" s="1"/>
  <c r="E16" i="3"/>
  <c r="I16" i="3"/>
  <c r="E1" i="9"/>
  <c r="I1" i="9"/>
  <c r="I2" i="9"/>
  <c r="A1" i="10" a="1"/>
  <c r="P22" i="10"/>
  <c r="F4" i="10"/>
  <c r="F22" i="10"/>
  <c r="F13" i="10"/>
  <c r="E4" i="10"/>
  <c r="B22" i="10"/>
  <c r="E13" i="10"/>
  <c r="R12" i="10"/>
  <c r="R10" i="10"/>
  <c r="G10" i="10"/>
  <c r="G19" i="10"/>
  <c r="F10" i="10"/>
  <c r="B1" i="10"/>
  <c r="E19" i="10"/>
  <c r="E10" i="10"/>
  <c r="A19" i="10"/>
  <c r="R9" i="10"/>
  <c r="M18" i="10"/>
  <c r="R16" i="10"/>
  <c r="G7" i="10"/>
  <c r="G16" i="10"/>
  <c r="F7" i="10"/>
  <c r="F16" i="10"/>
  <c r="E7" i="10"/>
  <c r="D16" i="10"/>
  <c r="R6" i="10"/>
  <c r="O15" i="10"/>
  <c r="A5" i="10"/>
  <c r="L24" i="10"/>
  <c r="R13" i="10"/>
  <c r="J4" i="10"/>
  <c r="G13" i="10"/>
  <c r="U3" i="10"/>
  <c r="A22" i="10"/>
  <c r="T1" i="10"/>
  <c r="M21" i="10"/>
  <c r="D1" i="10"/>
  <c r="R19" i="10"/>
  <c r="C1" i="10"/>
  <c r="A8" i="10"/>
  <c r="M23" i="10"/>
  <c r="M20" i="10"/>
  <c r="M17" i="10"/>
  <c r="P14" i="10"/>
  <c r="P11" i="10"/>
  <c r="P8" i="10"/>
  <c r="P5" i="10"/>
  <c r="O2" i="10"/>
  <c r="L23" i="10"/>
  <c r="L20" i="10"/>
  <c r="L17" i="10"/>
  <c r="L14" i="10"/>
  <c r="O11" i="10"/>
  <c r="O8" i="10"/>
  <c r="O5" i="10"/>
  <c r="N2" i="10"/>
  <c r="A23" i="10"/>
  <c r="E20" i="10"/>
  <c r="E17" i="10"/>
  <c r="H14" i="10"/>
  <c r="H11" i="10"/>
  <c r="H8" i="10"/>
  <c r="H5" i="10"/>
  <c r="F2" i="10"/>
  <c r="U22" i="10"/>
  <c r="U19" i="10"/>
  <c r="D17" i="10"/>
  <c r="D14" i="10"/>
  <c r="G11" i="10"/>
  <c r="G8" i="10"/>
  <c r="G5" i="10"/>
  <c r="E2" i="10"/>
  <c r="T22" i="10"/>
  <c r="T19" i="10"/>
  <c r="T16" i="10"/>
  <c r="C14" i="10"/>
  <c r="C11" i="10"/>
  <c r="F8" i="10"/>
  <c r="F5" i="10"/>
  <c r="D2" i="10"/>
  <c r="S22" i="10"/>
  <c r="S19" i="10"/>
  <c r="S16" i="10"/>
  <c r="S13" i="10"/>
  <c r="B11" i="10"/>
  <c r="B8" i="10"/>
  <c r="E5" i="10"/>
  <c r="U1" i="10"/>
  <c r="Q3" i="10"/>
  <c r="J18" i="10"/>
  <c r="K12" i="10"/>
  <c r="P6" i="10"/>
  <c r="I24" i="10"/>
  <c r="I21" i="10"/>
  <c r="I18" i="10"/>
  <c r="I15" i="10"/>
  <c r="J12" i="10"/>
  <c r="J9" i="10"/>
  <c r="L6" i="10"/>
  <c r="O3" i="10"/>
  <c r="K24" i="10"/>
  <c r="K21" i="10"/>
  <c r="L18" i="10"/>
  <c r="L15" i="10"/>
  <c r="Q9" i="10"/>
  <c r="J21" i="10"/>
  <c r="M9" i="10"/>
  <c r="H24" i="10"/>
  <c r="H21" i="10"/>
  <c r="H18" i="10"/>
  <c r="H15" i="10"/>
  <c r="H12" i="10"/>
  <c r="I9" i="10"/>
  <c r="I6" i="10"/>
  <c r="H3" i="10"/>
  <c r="N12" i="10"/>
  <c r="Q6" i="10"/>
  <c r="J24" i="10"/>
  <c r="K15" i="10"/>
  <c r="P3" i="10"/>
  <c r="N23" i="10"/>
  <c r="N20" i="10"/>
  <c r="Q17" i="10"/>
  <c r="Q14" i="10"/>
  <c r="Q11" i="10"/>
  <c r="Q8" i="10"/>
  <c r="B6" i="10"/>
  <c r="A3" i="10"/>
  <c r="R24" i="10"/>
  <c r="K23" i="10"/>
  <c r="U21" i="10"/>
  <c r="K20" i="10"/>
  <c r="U18" i="10"/>
  <c r="K17" i="10"/>
  <c r="U15" i="10"/>
  <c r="K14" i="10"/>
  <c r="C13" i="10"/>
  <c r="K11" i="10"/>
  <c r="D10" i="10"/>
  <c r="N8" i="10"/>
  <c r="D7" i="10"/>
  <c r="N5" i="10"/>
  <c r="D4" i="10"/>
  <c r="M2" i="10"/>
  <c r="A1" i="10"/>
  <c r="O24" i="10"/>
  <c r="G23" i="10"/>
  <c r="Q21" i="10"/>
  <c r="J20" i="10"/>
  <c r="T18" i="10"/>
  <c r="J17" i="10"/>
  <c r="T15" i="10"/>
  <c r="J14" i="10"/>
  <c r="T12" i="10"/>
  <c r="J11" i="10"/>
  <c r="B10" i="10"/>
  <c r="J8" i="10"/>
  <c r="C7" i="10"/>
  <c r="M5" i="10"/>
  <c r="C4" i="10"/>
  <c r="H2" i="10"/>
  <c r="N24" i="10"/>
  <c r="F23" i="10"/>
  <c r="N21" i="10"/>
  <c r="F20" i="10"/>
  <c r="P18" i="10"/>
  <c r="I17" i="10"/>
  <c r="S15" i="10"/>
  <c r="I14" i="10"/>
  <c r="S12" i="10"/>
  <c r="I11" i="10"/>
  <c r="S9" i="10"/>
  <c r="I8" i="10"/>
  <c r="A7" i="10"/>
  <c r="I5" i="10"/>
  <c r="B4" i="10"/>
  <c r="G2" i="10"/>
  <c r="A24" i="10"/>
  <c r="L22" i="10"/>
  <c r="G21" i="10"/>
  <c r="O19" i="10"/>
  <c r="G18" i="10"/>
  <c r="Q16" i="10"/>
  <c r="G15" i="10"/>
  <c r="Q13" i="10"/>
  <c r="G12" i="10"/>
  <c r="Q10" i="10"/>
  <c r="G9" i="10"/>
  <c r="Q7" i="10"/>
  <c r="H6" i="10"/>
  <c r="U4" i="10"/>
  <c r="G3" i="10"/>
  <c r="O1" i="10"/>
  <c r="U23" i="10"/>
  <c r="K22" i="10"/>
  <c r="U20" i="10"/>
  <c r="K19" i="10"/>
  <c r="F18" i="10"/>
  <c r="N16" i="10"/>
  <c r="F15" i="10"/>
  <c r="P13" i="10"/>
  <c r="F12" i="10"/>
  <c r="P10" i="10"/>
  <c r="F9" i="10"/>
  <c r="P7" i="10"/>
  <c r="F6" i="10"/>
  <c r="P4" i="10"/>
  <c r="E3" i="10"/>
  <c r="N1" i="10"/>
  <c r="T23" i="10"/>
  <c r="J22" i="10"/>
  <c r="T20" i="10"/>
  <c r="J19" i="10"/>
  <c r="T17" i="10"/>
  <c r="J16" i="10"/>
  <c r="E15" i="10"/>
  <c r="M13" i="10"/>
  <c r="E12" i="10"/>
  <c r="O10" i="10"/>
  <c r="E9" i="10"/>
  <c r="O7" i="10"/>
  <c r="E6" i="10"/>
  <c r="O4" i="10"/>
  <c r="D3" i="10"/>
  <c r="M1" i="10"/>
  <c r="S23" i="10"/>
  <c r="I22" i="10"/>
  <c r="S20" i="10"/>
  <c r="I19" i="10"/>
  <c r="S17" i="10"/>
  <c r="I16" i="10"/>
  <c r="S14" i="10"/>
  <c r="I13" i="10"/>
  <c r="D12" i="10"/>
  <c r="L10" i="10"/>
  <c r="D9" i="10"/>
  <c r="N7" i="10"/>
  <c r="D6" i="10"/>
  <c r="N4" i="10"/>
  <c r="C3" i="10"/>
  <c r="I1" i="10"/>
  <c r="O23" i="10"/>
  <c r="H22" i="10"/>
  <c r="R20" i="10"/>
  <c r="H19" i="10"/>
  <c r="R17" i="10"/>
  <c r="H16" i="10"/>
  <c r="R14" i="10"/>
  <c r="H13" i="10"/>
  <c r="R11" i="10"/>
  <c r="H10" i="10"/>
  <c r="C9" i="10"/>
  <c r="K7" i="10"/>
  <c r="C6" i="10"/>
  <c r="M4" i="10"/>
  <c r="B3" i="10"/>
  <c r="E1" i="10"/>
  <c r="K3" i="10"/>
  <c r="L2" i="10"/>
  <c r="L1" i="10"/>
  <c r="Q24" i="10"/>
  <c r="Q23" i="10"/>
  <c r="R22" i="10"/>
  <c r="P21" i="10"/>
  <c r="P20" i="10"/>
  <c r="Q19" i="10"/>
  <c r="O18" i="10"/>
  <c r="O17" i="10"/>
  <c r="P16" i="10"/>
  <c r="N15" i="10"/>
  <c r="N14" i="10"/>
  <c r="O13" i="10"/>
  <c r="M12" i="10"/>
  <c r="M11" i="10"/>
  <c r="N10" i="10"/>
  <c r="L9" i="10"/>
  <c r="L8" i="10"/>
  <c r="M7" i="10"/>
  <c r="K6" i="10"/>
  <c r="K5" i="10"/>
  <c r="L4" i="10"/>
  <c r="J3" i="10"/>
  <c r="J2" i="10"/>
  <c r="K1" i="10"/>
  <c r="P24" i="10"/>
  <c r="P23" i="10"/>
  <c r="Q22" i="10"/>
  <c r="O21" i="10"/>
  <c r="O20" i="10"/>
  <c r="P19" i="10"/>
  <c r="N18" i="10"/>
  <c r="N17" i="10"/>
  <c r="O16" i="10"/>
  <c r="M15" i="10"/>
  <c r="M14" i="10"/>
  <c r="N13" i="10"/>
  <c r="L12" i="10"/>
  <c r="L11" i="10"/>
  <c r="M10" i="10"/>
  <c r="K9" i="10"/>
  <c r="K8" i="10"/>
  <c r="L7" i="10"/>
  <c r="J6" i="10"/>
  <c r="J5" i="10"/>
  <c r="K4" i="10"/>
  <c r="I3" i="10"/>
  <c r="I2" i="10"/>
  <c r="J1" i="10"/>
  <c r="G24" i="10"/>
  <c r="E23" i="10"/>
  <c r="E22" i="10"/>
  <c r="F21" i="10"/>
  <c r="D20" i="10"/>
  <c r="D19" i="10"/>
  <c r="E18" i="10"/>
  <c r="C17" i="10"/>
  <c r="C16" i="10"/>
  <c r="D15" i="10"/>
  <c r="B14" i="10"/>
  <c r="B13" i="10"/>
  <c r="C12" i="10"/>
  <c r="A11" i="10"/>
  <c r="A10" i="10"/>
  <c r="B9" i="10"/>
  <c r="U7" i="10"/>
  <c r="U6" i="10"/>
  <c r="A6" i="10"/>
  <c r="T4" i="10"/>
  <c r="T3" i="10"/>
  <c r="U2" i="10"/>
  <c r="S1" i="10"/>
  <c r="F24" i="10"/>
  <c r="D23" i="10"/>
  <c r="D22" i="10"/>
  <c r="E21" i="10"/>
  <c r="C20" i="10"/>
  <c r="C19" i="10"/>
  <c r="D18" i="10"/>
  <c r="B17" i="10"/>
  <c r="B16" i="10"/>
  <c r="C15" i="10"/>
  <c r="A14" i="10"/>
  <c r="A13" i="10"/>
  <c r="B12" i="10"/>
  <c r="U10" i="10"/>
  <c r="U9" i="10"/>
  <c r="A9" i="10"/>
  <c r="T7" i="10"/>
  <c r="T6" i="10"/>
  <c r="U5" i="10"/>
  <c r="S4" i="10"/>
  <c r="S3" i="10"/>
  <c r="T2" i="10"/>
  <c r="R1" i="10"/>
  <c r="B24" i="10"/>
  <c r="C23" i="10"/>
  <c r="C22" i="10"/>
  <c r="A21" i="10"/>
  <c r="B20" i="10"/>
  <c r="B19" i="10"/>
  <c r="U17" i="10"/>
  <c r="A17" i="10"/>
  <c r="A16" i="10"/>
  <c r="T14" i="10"/>
  <c r="U13" i="10"/>
  <c r="U12" i="10"/>
  <c r="S11" i="10"/>
  <c r="T10" i="10"/>
  <c r="T9" i="10"/>
  <c r="R8" i="10"/>
  <c r="S7" i="10"/>
  <c r="S6" i="10"/>
  <c r="Q5" i="10"/>
  <c r="R4" i="10"/>
  <c r="R3" i="10"/>
  <c r="P2" i="10"/>
  <c r="Q1" i="10"/>
  <c r="M24" i="10"/>
  <c r="R23" i="10"/>
  <c r="B23" i="10"/>
  <c r="G22" i="10"/>
  <c r="L21" i="10"/>
  <c r="Q20" i="10"/>
  <c r="A20" i="10"/>
  <c r="F19" i="10"/>
  <c r="K18" i="10"/>
  <c r="P17" i="10"/>
  <c r="U16" i="10"/>
  <c r="E16" i="10"/>
  <c r="J15" i="10"/>
  <c r="O14" i="10"/>
  <c r="T13" i="10"/>
  <c r="D13" i="10"/>
  <c r="I12" i="10"/>
  <c r="N11" i="10"/>
  <c r="S10" i="10"/>
  <c r="C10" i="10"/>
  <c r="H9" i="10"/>
  <c r="M8" i="10"/>
  <c r="R7" i="10"/>
  <c r="B7" i="10"/>
  <c r="G6" i="10"/>
  <c r="L5" i="10"/>
  <c r="Q4" i="10"/>
  <c r="A4" i="10"/>
  <c r="F3" i="10"/>
  <c r="K2" i="10"/>
  <c r="P1" i="10"/>
  <c r="U24" i="10"/>
  <c r="E24" i="10"/>
  <c r="J23" i="10"/>
  <c r="O22" i="10"/>
  <c r="T21" i="10"/>
  <c r="D21" i="10"/>
  <c r="I20" i="10"/>
  <c r="N19" i="10"/>
  <c r="S18" i="10"/>
  <c r="C18" i="10"/>
  <c r="H17" i="10"/>
  <c r="M16" i="10"/>
  <c r="R15" i="10"/>
  <c r="B15" i="10"/>
  <c r="G14" i="10"/>
  <c r="L13" i="10"/>
  <c r="Q12" i="10"/>
  <c r="A12" i="10"/>
  <c r="F11" i="10"/>
  <c r="K10" i="10"/>
  <c r="P9" i="10"/>
  <c r="U8" i="10"/>
  <c r="E8" i="10"/>
  <c r="J7" i="10"/>
  <c r="O6" i="10"/>
  <c r="T5" i="10"/>
  <c r="D5" i="10"/>
  <c r="I4" i="10"/>
  <c r="N3" i="10"/>
  <c r="S2" i="10"/>
  <c r="C2" i="10"/>
  <c r="H1" i="10"/>
  <c r="T24" i="10"/>
  <c r="D24" i="10"/>
  <c r="I23" i="10"/>
  <c r="N22" i="10"/>
  <c r="S21" i="10"/>
  <c r="C21" i="10"/>
  <c r="H20" i="10"/>
  <c r="M19" i="10"/>
  <c r="R18" i="10"/>
  <c r="B18" i="10"/>
  <c r="G17" i="10"/>
  <c r="L16" i="10"/>
  <c r="Q15" i="10"/>
  <c r="A15" i="10"/>
  <c r="F14" i="10"/>
  <c r="K13" i="10"/>
  <c r="P12" i="10"/>
  <c r="U11" i="10"/>
  <c r="E11" i="10"/>
  <c r="J10" i="10"/>
  <c r="O9" i="10"/>
  <c r="T8" i="10"/>
  <c r="D8" i="10"/>
  <c r="I7" i="10"/>
  <c r="N6" i="10"/>
  <c r="S5" i="10"/>
  <c r="C5" i="10"/>
  <c r="H4" i="10"/>
  <c r="M3" i="10"/>
  <c r="R2" i="10"/>
  <c r="B2" i="10"/>
  <c r="G1" i="10"/>
  <c r="S24" i="10"/>
  <c r="C24" i="10"/>
  <c r="H23" i="10"/>
  <c r="M22" i="10"/>
  <c r="R21" i="10"/>
  <c r="B21" i="10"/>
  <c r="G20" i="10"/>
  <c r="L19" i="10"/>
  <c r="Q18" i="10"/>
  <c r="A18" i="10"/>
  <c r="F17" i="10"/>
  <c r="K16" i="10"/>
  <c r="P15" i="10"/>
  <c r="U14" i="10"/>
  <c r="E14" i="10"/>
  <c r="J13" i="10"/>
  <c r="O12" i="10"/>
  <c r="T11" i="10"/>
  <c r="D11" i="10"/>
  <c r="I10" i="10"/>
  <c r="N9" i="10"/>
  <c r="S8" i="10"/>
  <c r="C8" i="10"/>
  <c r="H7" i="10"/>
  <c r="M6" i="10"/>
  <c r="R5" i="10"/>
  <c r="B5" i="10"/>
  <c r="G4" i="10"/>
  <c r="L3" i="10"/>
  <c r="Q2" i="10"/>
  <c r="A2" i="10"/>
  <c r="F1" i="10"/>
  <c r="I17" i="3"/>
  <c r="E17" i="3"/>
  <c r="E2" i="9"/>
</calcChain>
</file>

<file path=xl/comments1.xml><?xml version="1.0" encoding="utf-8"?>
<comments xmlns="http://schemas.openxmlformats.org/spreadsheetml/2006/main">
  <authors>
    <author>Ferdinando Ametrano</author>
  </authors>
  <commentList>
    <comment ref="B3" authorId="0">
      <text>
        <r>
          <rPr>
            <sz val="8"/>
            <color indexed="81"/>
            <rFont val="Tahoma"/>
          </rPr>
          <t>id of the object to be created. If missing a unique id will be automatically assigned.</t>
        </r>
      </text>
    </comment>
    <comment ref="E3" authorId="0">
      <text>
        <r>
          <rPr>
            <sz val="8"/>
            <color indexed="81"/>
            <rFont val="Tahoma"/>
          </rPr>
          <t>id of the object to be created. If missing a unique id will be automatically assigned.</t>
        </r>
      </text>
    </comment>
    <comment ref="H3" authorId="0">
      <text>
        <r>
          <rPr>
            <sz val="8"/>
            <color indexed="81"/>
            <rFont val="Tahoma"/>
          </rPr>
          <t>id of the object to be created. If missing a unique id will be automatically assigned.</t>
        </r>
      </text>
    </comment>
    <comment ref="B4" authorId="0">
      <text>
        <r>
          <rPr>
            <sz val="8"/>
            <color indexed="81"/>
            <rFont val="Tahoma"/>
          </rPr>
          <t>number of days to advance from EvaluationDate (usually zero or two): it fixes the date at which the discount factor = 1.0. If omitted, default = 0 is used.</t>
        </r>
      </text>
    </comment>
    <comment ref="E4" authorId="0">
      <text>
        <r>
          <rPr>
            <sz val="8"/>
            <color indexed="81"/>
            <rFont val="Tahoma"/>
          </rPr>
          <t>reference date</t>
        </r>
      </text>
    </comment>
    <comment ref="H4" authorId="0">
      <text>
        <r>
          <rPr>
            <sz val="8"/>
            <color indexed="81"/>
            <rFont val="Tahoma"/>
          </rPr>
          <t>cap/floor constant volatility Quote</t>
        </r>
      </text>
    </comment>
    <comment ref="B5" authorId="0">
      <text>
        <r>
          <rPr>
            <sz val="8"/>
            <color indexed="81"/>
            <rFont val="Tahoma"/>
          </rPr>
          <t>holiday calendar (e.g. TARGET) to advance from global EvaluationDate</t>
        </r>
      </text>
    </comment>
    <comment ref="E5" authorId="0">
      <text>
        <r>
          <rPr>
            <sz val="8"/>
            <color indexed="81"/>
            <rFont val="Tahoma"/>
          </rPr>
          <t>vol quotes</t>
        </r>
      </text>
    </comment>
    <comment ref="H5" authorId="0">
      <text>
        <r>
          <rPr>
            <sz val="8"/>
            <color indexed="81"/>
            <rFont val="Tahoma"/>
          </rPr>
          <t>holiday calendar (e.g. TARGET) used for calculating the exercise dates from the expiries</t>
        </r>
      </text>
    </comment>
    <comment ref="B6" authorId="0">
      <text>
        <r>
          <rPr>
            <sz val="8"/>
            <color indexed="81"/>
            <rFont val="Tahoma"/>
          </rPr>
          <t>the curve level</t>
        </r>
      </text>
    </comment>
    <comment ref="E6" authorId="0">
      <text>
        <r>
          <rPr>
            <sz val="8"/>
            <color indexed="81"/>
            <rFont val="Tahoma"/>
          </rPr>
          <t>DayCounter ID</t>
        </r>
      </text>
    </comment>
    <comment ref="H6" authorId="0">
      <text>
        <r>
          <rPr>
            <sz val="8"/>
            <color indexed="81"/>
            <rFont val="Tahoma"/>
          </rPr>
          <t>DayCounter ID</t>
        </r>
      </text>
    </comment>
    <comment ref="B7" authorId="0">
      <text>
        <r>
          <rPr>
            <sz val="8"/>
            <color indexed="81"/>
            <rFont val="Tahoma"/>
          </rPr>
          <t>DayCounter ID</t>
        </r>
      </text>
    </comment>
    <comment ref="E7" authorId="0">
      <text>
        <r>
          <rPr>
            <sz val="8"/>
            <color indexed="81"/>
            <rFont val="Tahoma"/>
          </rPr>
          <t>TRUE if the object must be permanent (i.e. resistant to garbage collection). Default is FALSE.</t>
        </r>
      </text>
    </comment>
    <comment ref="H7" authorId="0">
      <text>
        <r>
          <rPr>
            <sz val="8"/>
            <color indexed="81"/>
            <rFont val="Tahoma"/>
          </rPr>
          <t>TRUE if the object must be permanent (i.e. resistant to garbage collection). Default is FALSE.</t>
        </r>
      </text>
    </comment>
    <comment ref="B8" authorId="0">
      <text>
        <r>
          <rPr>
            <sz val="8"/>
            <color indexed="81"/>
            <rFont val="Tahoma"/>
          </rPr>
          <t>Interest rate coumpounding rule (Simple:1+rt, Compounded:(1+r)^t, Continuous:e^{rt})</t>
        </r>
      </text>
    </comment>
    <comment ref="E8" authorId="0">
      <text>
        <r>
          <rPr>
            <sz val="8"/>
            <color indexed="81"/>
            <rFont val="Tahoma"/>
          </rPr>
          <t>Dependancy tracking trigger</t>
        </r>
      </text>
    </comment>
    <comment ref="H8" authorId="0">
      <text>
        <r>
          <rPr>
            <sz val="8"/>
            <color indexed="81"/>
            <rFont val="Tahoma"/>
          </rPr>
          <t>Dependancy tracking trigger</t>
        </r>
      </text>
    </comment>
    <comment ref="B9" authorId="0">
      <text>
        <r>
          <rPr>
            <sz val="8"/>
            <color indexed="81"/>
            <rFont val="Tahoma"/>
          </rPr>
          <t>frequency (e.g. Annual, Semiannual, Every4Month, Quarterly, Bimonthly, Monthly). If omitted, default = Annual is used.</t>
        </r>
      </text>
    </comment>
    <comment ref="B10" authorId="0">
      <text>
        <r>
          <rPr>
            <sz val="8"/>
            <color indexed="81"/>
            <rFont val="Tahoma"/>
          </rPr>
          <t>TRUE if the object must be permanent (i.e. resistant to garbage collection). Default is FALSE.</t>
        </r>
      </text>
    </comment>
    <comment ref="B11" authorId="0">
      <text>
        <r>
          <rPr>
            <sz val="8"/>
            <color indexed="81"/>
            <rFont val="Tahoma"/>
          </rPr>
          <t>Dependancy tracking trigger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B7" authorId="0">
      <text>
        <r>
          <rPr>
            <sz val="8"/>
            <color indexed="81"/>
            <rFont val="Tahoma"/>
          </rPr>
          <t>id of the object to be created. If missing a unique id will be automatically assigned.</t>
        </r>
      </text>
    </comment>
    <comment ref="B8" authorId="0">
      <text>
        <r>
          <rPr>
            <sz val="8"/>
            <color indexed="81"/>
            <rFont val="Tahoma"/>
          </rPr>
          <t>effective date</t>
        </r>
      </text>
    </comment>
    <comment ref="B9" authorId="0">
      <text>
        <r>
          <rPr>
            <sz val="8"/>
            <color indexed="81"/>
            <rFont val="Tahoma"/>
          </rPr>
          <t>termination date</t>
        </r>
      </text>
    </comment>
    <comment ref="B10" authorId="0">
      <text>
        <r>
          <rPr>
            <sz val="8"/>
            <color indexed="81"/>
            <rFont val="Tahoma"/>
          </rPr>
          <t>tenor (e.g. 2D for two days , 3W for three weeks, 6M for six months, 1Y for one year)</t>
        </r>
      </text>
    </comment>
    <comment ref="B11" authorId="0">
      <text>
        <r>
          <rPr>
            <sz val="8"/>
            <color indexed="81"/>
            <rFont val="Tahoma"/>
          </rPr>
          <t>holiday calendar (e.g. TARGET)</t>
        </r>
      </text>
    </comment>
    <comment ref="B12" authorId="0">
      <text>
        <r>
          <rPr>
            <sz val="8"/>
            <color indexed="81"/>
            <rFont val="Tahoma"/>
          </rPr>
          <t>accrual dates business day convention</t>
        </r>
      </text>
    </comment>
    <comment ref="B13" authorId="0">
      <text>
        <r>
          <rPr>
            <sz val="8"/>
            <color indexed="81"/>
            <rFont val="Tahoma"/>
          </rPr>
          <t>termination date business day convention</t>
        </r>
      </text>
    </comment>
    <comment ref="B14" authorId="0">
      <text>
        <r>
          <rPr>
            <sz val="8"/>
            <color indexed="81"/>
            <rFont val="Tahoma"/>
          </rPr>
          <t>Date generation rule (Backward, Forward, ThirdWednesday, Zero)</t>
        </r>
      </text>
    </comment>
    <comment ref="B15" authorId="0">
      <text>
        <r>
          <rPr>
            <sz val="8"/>
            <color indexed="81"/>
            <rFont val="Tahoma"/>
          </rPr>
          <t>end of month convention. FALSE by default.</t>
        </r>
      </text>
    </comment>
    <comment ref="B16" authorId="0">
      <text>
        <r>
          <rPr>
            <sz val="8"/>
            <color indexed="81"/>
            <rFont val="Tahoma"/>
          </rPr>
          <t>stub date, if there is an irregular starting period. NA by default.</t>
        </r>
      </text>
    </comment>
    <comment ref="B17" authorId="0">
      <text>
        <r>
          <rPr>
            <sz val="8"/>
            <color indexed="81"/>
            <rFont val="Tahoma"/>
          </rPr>
          <t>stub date, if there an irregular final period. NA by default.</t>
        </r>
      </text>
    </comment>
    <comment ref="B18" authorId="0">
      <text>
        <r>
          <rPr>
            <sz val="8"/>
            <color indexed="81"/>
            <rFont val="Tahoma"/>
          </rPr>
          <t>TRUE if the object must be permanent (i.e. resistant to garbage collection). Default is FALSE.</t>
        </r>
      </text>
    </comment>
    <comment ref="B19" authorId="0">
      <text>
        <r>
          <rPr>
            <sz val="8"/>
            <color indexed="81"/>
            <rFont val="Tahoma"/>
          </rPr>
          <t>Dependancy tracking trigger</t>
        </r>
      </text>
    </comment>
    <comment ref="B23" authorId="0">
      <text>
        <r>
          <rPr>
            <sz val="8"/>
            <color indexed="81"/>
            <rFont val="Tahoma"/>
          </rPr>
          <t>id of the object to be created. If missing a unique id will be automatically assigned.</t>
        </r>
      </text>
    </comment>
    <comment ref="B24" authorId="0">
      <text>
        <r>
          <rPr>
            <sz val="8"/>
            <color indexed="81"/>
            <rFont val="Tahoma"/>
          </rPr>
          <t>effective date</t>
        </r>
      </text>
    </comment>
    <comment ref="B25" authorId="0">
      <text>
        <r>
          <rPr>
            <sz val="8"/>
            <color indexed="81"/>
            <rFont val="Tahoma"/>
          </rPr>
          <t>termination date</t>
        </r>
      </text>
    </comment>
    <comment ref="B26" authorId="0">
      <text>
        <r>
          <rPr>
            <sz val="8"/>
            <color indexed="81"/>
            <rFont val="Tahoma"/>
          </rPr>
          <t>tenor (e.g. 2D for two days , 3W for three weeks, 6M for six months, 1Y for one year)</t>
        </r>
      </text>
    </comment>
    <comment ref="B27" authorId="0">
      <text>
        <r>
          <rPr>
            <sz val="8"/>
            <color indexed="81"/>
            <rFont val="Tahoma"/>
          </rPr>
          <t>holiday calendar (e.g. TARGET)</t>
        </r>
      </text>
    </comment>
    <comment ref="B28" authorId="0">
      <text>
        <r>
          <rPr>
            <sz val="8"/>
            <color indexed="81"/>
            <rFont val="Tahoma"/>
          </rPr>
          <t>accrual dates business day convention</t>
        </r>
      </text>
    </comment>
    <comment ref="B29" authorId="0">
      <text>
        <r>
          <rPr>
            <sz val="8"/>
            <color indexed="81"/>
            <rFont val="Tahoma"/>
          </rPr>
          <t>termination date business day convention</t>
        </r>
      </text>
    </comment>
    <comment ref="B30" authorId="0">
      <text>
        <r>
          <rPr>
            <sz val="8"/>
            <color indexed="81"/>
            <rFont val="Tahoma"/>
          </rPr>
          <t>Date generation rule (Backward, Forward, ThirdWednesday, Zero)</t>
        </r>
      </text>
    </comment>
    <comment ref="B31" authorId="0">
      <text>
        <r>
          <rPr>
            <sz val="8"/>
            <color indexed="81"/>
            <rFont val="Tahoma"/>
          </rPr>
          <t>end of month convention. FALSE by default.</t>
        </r>
      </text>
    </comment>
    <comment ref="B32" authorId="0">
      <text>
        <r>
          <rPr>
            <sz val="8"/>
            <color indexed="81"/>
            <rFont val="Tahoma"/>
          </rPr>
          <t>stub date, if there is an irregular starting period. NA by default.</t>
        </r>
      </text>
    </comment>
    <comment ref="B33" authorId="0">
      <text>
        <r>
          <rPr>
            <sz val="8"/>
            <color indexed="81"/>
            <rFont val="Tahoma"/>
          </rPr>
          <t>stub date, if there an irregular final period. NA by default.</t>
        </r>
      </text>
    </comment>
    <comment ref="B34" authorId="0">
      <text>
        <r>
          <rPr>
            <sz val="8"/>
            <color indexed="81"/>
            <rFont val="Tahoma"/>
          </rPr>
          <t>TRUE if the object must be permanent (i.e. resistant to garbage collection). Default is FALSE.</t>
        </r>
      </text>
    </comment>
    <comment ref="B35" authorId="0">
      <text>
        <r>
          <rPr>
            <sz val="8"/>
            <color indexed="81"/>
            <rFont val="Tahoma"/>
          </rPr>
          <t>Dependancy tracking trigger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3" authorId="0">
      <text>
        <r>
          <rPr>
            <sz val="8"/>
            <color indexed="81"/>
            <rFont val="Tahoma"/>
          </rPr>
          <t>id of the object to be created. If missing a unique id will be automatically assigned.</t>
        </r>
      </text>
    </comment>
    <comment ref="B4" authorId="0">
      <text>
        <r>
          <rPr>
            <sz val="8"/>
            <color indexed="81"/>
            <rFont val="Tahoma"/>
          </rPr>
          <t>discounting yield term structure object ID</t>
        </r>
      </text>
    </comment>
    <comment ref="B5" authorId="0">
      <text>
        <r>
          <rPr>
            <sz val="8"/>
            <color indexed="81"/>
            <rFont val="Tahoma"/>
          </rPr>
          <t>TRUE if the object must be permanent (i.e. resistant to garbage collection). Default is FALSE.</t>
        </r>
      </text>
    </comment>
    <comment ref="B6" authorId="0">
      <text>
        <r>
          <rPr>
            <sz val="8"/>
            <color indexed="81"/>
            <rFont val="Tahoma"/>
          </rPr>
          <t>Dependancy tracking trigger</t>
        </r>
      </text>
    </comment>
    <comment ref="B10" authorId="0">
      <text>
        <r>
          <rPr>
            <sz val="8"/>
            <color indexed="81"/>
            <rFont val="Tahoma"/>
          </rPr>
          <t>id of the object to be created. If missing a unique id will be automatically assigned.</t>
        </r>
      </text>
    </comment>
    <comment ref="B11" authorId="0">
      <text>
        <r>
          <rPr>
            <sz val="8"/>
            <color indexed="81"/>
            <rFont val="Tahoma"/>
          </rPr>
          <t>discounting yield term structure object ID</t>
        </r>
      </text>
    </comment>
    <comment ref="B12" authorId="0">
      <text>
        <r>
          <rPr>
            <sz val="8"/>
            <color indexed="81"/>
            <rFont val="Tahoma"/>
          </rPr>
          <t>OptionletVolatilityStructure object ID</t>
        </r>
      </text>
    </comment>
    <comment ref="B13" authorId="0">
      <text>
        <r>
          <rPr>
            <sz val="8"/>
            <color indexed="81"/>
            <rFont val="Tahoma"/>
          </rPr>
          <t>TRUE if the object must be permanent (i.e. resistant to garbage collection). Default is FALSE.</t>
        </r>
      </text>
    </comment>
    <comment ref="B14" authorId="0">
      <text>
        <r>
          <rPr>
            <sz val="8"/>
            <color indexed="81"/>
            <rFont val="Tahoma"/>
          </rPr>
          <t>Dependancy tracking trigger</t>
        </r>
      </text>
    </comment>
    <comment ref="B18" authorId="0">
      <text>
        <r>
          <rPr>
            <sz val="8"/>
            <color indexed="81"/>
            <rFont val="Tahoma"/>
          </rPr>
          <t>id of the object to be created. If missing a unique id will be automatically assigned.</t>
        </r>
      </text>
    </comment>
    <comment ref="B19" authorId="0">
      <text>
        <r>
          <rPr>
            <sz val="8"/>
            <color indexed="81"/>
            <rFont val="Tahoma"/>
          </rPr>
          <t>discounting yield term structure object ID</t>
        </r>
      </text>
    </comment>
    <comment ref="B20" authorId="0">
      <text>
        <r>
          <rPr>
            <sz val="8"/>
            <color indexed="81"/>
            <rFont val="Tahoma"/>
          </rPr>
          <t>SwaptionVolatilityStructure object ID</t>
        </r>
      </text>
    </comment>
    <comment ref="B21" authorId="0">
      <text>
        <r>
          <rPr>
            <sz val="8"/>
            <color indexed="81"/>
            <rFont val="Tahoma"/>
          </rPr>
          <t>TRUE if the object must be permanent (i.e. resistant to garbage collection). Default is FALSE.</t>
        </r>
      </text>
    </comment>
    <comment ref="B22" authorId="0">
      <text>
        <r>
          <rPr>
            <sz val="8"/>
            <color indexed="81"/>
            <rFont val="Tahoma"/>
          </rPr>
          <t>Dependancy tracking trigger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B3" authorId="0">
      <text>
        <r>
          <rPr>
            <sz val="8"/>
            <color indexed="81"/>
            <rFont val="Tahoma"/>
          </rPr>
          <t>id of the object to be created. If missing a unique id will be automatically assigned.</t>
        </r>
      </text>
    </comment>
    <comment ref="E3" authorId="0">
      <text>
        <r>
          <rPr>
            <sz val="8"/>
            <color indexed="81"/>
            <rFont val="Tahoma"/>
          </rPr>
          <t>id of the object to be created. If missing a unique id will be automatically assigned.</t>
        </r>
      </text>
    </comment>
    <comment ref="B4" authorId="0">
      <text>
        <r>
          <rPr>
            <sz val="8"/>
            <color indexed="81"/>
            <rFont val="Tahoma"/>
          </rPr>
          <t>index tenor (e.g. 3W for three weeks, 6M for six months, 1Y for one year)</t>
        </r>
      </text>
    </comment>
    <comment ref="E4" authorId="0">
      <text>
        <r>
          <rPr>
            <sz val="8"/>
            <color indexed="81"/>
            <rFont val="Tahoma"/>
          </rPr>
          <t>PAYER to pay the fixed rate, RECEIVER to receive it</t>
        </r>
      </text>
    </comment>
    <comment ref="B5" authorId="0">
      <text>
        <r>
          <rPr>
            <sz val="8"/>
            <color indexed="81"/>
            <rFont val="Tahoma"/>
          </rPr>
          <t>forecasting yield term structure</t>
        </r>
      </text>
    </comment>
    <comment ref="E5" authorId="0">
      <text>
        <r>
          <rPr>
            <sz val="8"/>
            <color indexed="81"/>
            <rFont val="Tahoma"/>
          </rPr>
          <t>Notional Amount</t>
        </r>
      </text>
    </comment>
    <comment ref="B6" authorId="0">
      <text>
        <r>
          <rPr>
            <sz val="8"/>
            <color indexed="81"/>
            <rFont val="Tahoma"/>
          </rPr>
          <t>TRUE if the object must be permanent (i.e. resistant to garbage collection). Default is FALSE.</t>
        </r>
      </text>
    </comment>
    <comment ref="E6" authorId="0">
      <text>
        <r>
          <rPr>
            <sz val="8"/>
            <color indexed="81"/>
            <rFont val="Tahoma"/>
          </rPr>
          <t>fixed leg schedule object ID</t>
        </r>
      </text>
    </comment>
    <comment ref="B7" authorId="0">
      <text>
        <r>
          <rPr>
            <sz val="8"/>
            <color indexed="81"/>
            <rFont val="Tahoma"/>
          </rPr>
          <t>Dependancy tracking trigger</t>
        </r>
      </text>
    </comment>
    <comment ref="E7" authorId="0">
      <text>
        <r>
          <rPr>
            <sz val="8"/>
            <color indexed="81"/>
            <rFont val="Tahoma"/>
          </rPr>
          <t>the fixed rate</t>
        </r>
      </text>
    </comment>
    <comment ref="E8" authorId="0">
      <text>
        <r>
          <rPr>
            <sz val="8"/>
            <color indexed="81"/>
            <rFont val="Tahoma"/>
          </rPr>
          <t>fixed leg day counter (e.g. Actual/360)</t>
        </r>
      </text>
    </comment>
    <comment ref="E9" authorId="0">
      <text>
        <r>
          <rPr>
            <sz val="8"/>
            <color indexed="81"/>
            <rFont val="Tahoma"/>
          </rPr>
          <t>floating leg schedule object ID</t>
        </r>
      </text>
    </comment>
    <comment ref="E10" authorId="0">
      <text>
        <r>
          <rPr>
            <sz val="8"/>
            <color indexed="81"/>
            <rFont val="Tahoma"/>
          </rPr>
          <t>floating leg IborIndex object ID</t>
        </r>
      </text>
    </comment>
    <comment ref="B11" authorId="0">
      <text>
        <r>
          <rPr>
            <sz val="8"/>
            <color indexed="81"/>
            <rFont val="Tahoma"/>
          </rPr>
          <t>id of the object to be created. If missing a unique id will be automatically assigned.</t>
        </r>
      </text>
    </comment>
    <comment ref="E11" authorId="0">
      <text>
        <r>
          <rPr>
            <sz val="8"/>
            <color indexed="81"/>
            <rFont val="Tahoma"/>
          </rPr>
          <t>Index Spread</t>
        </r>
      </text>
    </comment>
    <comment ref="B12" authorId="0">
      <text>
        <r>
          <rPr>
            <sz val="8"/>
            <color indexed="81"/>
            <rFont val="Tahoma"/>
          </rPr>
          <t>payment business day convention. If omitted, default = Following.</t>
        </r>
      </text>
    </comment>
    <comment ref="E12" authorId="0">
      <text>
        <r>
          <rPr>
            <sz val="8"/>
            <color indexed="81"/>
            <rFont val="Tahoma"/>
          </rPr>
          <t>floating day counter (e.g. Actual/360)</t>
        </r>
      </text>
    </comment>
    <comment ref="B13" authorId="0">
      <text>
        <r>
          <rPr>
            <sz val="8"/>
            <color indexed="81"/>
            <rFont val="Tahoma"/>
          </rPr>
          <t>Nominal amount vector. If omitted, default = 1000000</t>
        </r>
      </text>
    </comment>
    <comment ref="E13" authorId="0">
      <text>
        <r>
          <rPr>
            <sz val="8"/>
            <color indexed="81"/>
            <rFont val="Tahoma"/>
          </rPr>
          <t>TRUE if the object must be permanent (i.e. resistant to garbage collection). Default is FALSE.</t>
        </r>
      </text>
    </comment>
    <comment ref="B14" authorId="0">
      <text>
        <r>
          <rPr>
            <sz val="8"/>
            <color indexed="81"/>
            <rFont val="Tahoma"/>
          </rPr>
          <t>Schedule object ID</t>
        </r>
      </text>
    </comment>
    <comment ref="E14" authorId="0">
      <text>
        <r>
          <rPr>
            <sz val="8"/>
            <color indexed="81"/>
            <rFont val="Tahoma"/>
          </rPr>
          <t>Dependancy tracking trigger</t>
        </r>
      </text>
    </comment>
    <comment ref="B15" authorId="0">
      <text>
        <r>
          <rPr>
            <sz val="8"/>
            <color indexed="81"/>
            <rFont val="Tahoma"/>
          </rPr>
          <t>fixing days (e.g. 2). If omitted, default = index natural fixing days</t>
        </r>
      </text>
    </comment>
    <comment ref="B16" authorId="0">
      <text>
        <r>
          <rPr>
            <sz val="8"/>
            <color indexed="81"/>
            <rFont val="Tahoma"/>
          </rPr>
          <t>TRUE if the fixing is in arrears. If omitted, default = FALSE</t>
        </r>
      </text>
    </comment>
    <comment ref="B17" authorId="0">
      <text>
        <r>
          <rPr>
            <sz val="8"/>
            <color indexed="81"/>
            <rFont val="Tahoma"/>
          </rPr>
          <t>Payment DayCounter ID</t>
        </r>
      </text>
    </comment>
    <comment ref="B18" authorId="0">
      <text>
        <r>
          <rPr>
            <sz val="8"/>
            <color indexed="81"/>
            <rFont val="Tahoma"/>
          </rPr>
          <t>floor strikes. If omitted, default = no floor</t>
        </r>
      </text>
    </comment>
    <comment ref="E18" authorId="0">
      <text>
        <r>
          <rPr>
            <sz val="8"/>
            <color indexed="81"/>
            <rFont val="Tahoma"/>
          </rPr>
          <t>id of the object to be created. If missing a unique id will be automatically assigned.</t>
        </r>
      </text>
    </comment>
    <comment ref="B19" authorId="0">
      <text>
        <r>
          <rPr>
            <sz val="8"/>
            <color indexed="81"/>
            <rFont val="Tahoma"/>
          </rPr>
          <t>floating rate gearings. If omitted, default = 1.0</t>
        </r>
      </text>
    </comment>
    <comment ref="E19" authorId="0">
      <text>
        <r>
          <rPr>
            <sz val="8"/>
            <color indexed="81"/>
            <rFont val="Tahoma"/>
          </rPr>
          <t>leg object IDs</t>
        </r>
      </text>
    </comment>
    <comment ref="B20" authorId="0">
      <text>
        <r>
          <rPr>
            <sz val="8"/>
            <color indexed="81"/>
            <rFont val="Tahoma"/>
          </rPr>
          <t>floating rate index</t>
        </r>
      </text>
    </comment>
    <comment ref="E20" authorId="0">
      <text>
        <r>
          <rPr>
            <sz val="8"/>
            <color indexed="81"/>
            <rFont val="Tahoma"/>
          </rPr>
          <t>TRUE for payed leg</t>
        </r>
      </text>
    </comment>
    <comment ref="B21" authorId="0">
      <text>
        <r>
          <rPr>
            <sz val="8"/>
            <color indexed="81"/>
            <rFont val="Tahoma"/>
          </rPr>
          <t>floating rate spreads. If omitted, default = 0%</t>
        </r>
      </text>
    </comment>
    <comment ref="E21" authorId="0">
      <text>
        <r>
          <rPr>
            <sz val="8"/>
            <color indexed="81"/>
            <rFont val="Tahoma"/>
          </rPr>
          <t>TRUE if the object must be permanent (i.e. resistant to garbage collection). Default is FALSE.</t>
        </r>
      </text>
    </comment>
    <comment ref="B22" authorId="0">
      <text>
        <r>
          <rPr>
            <sz val="8"/>
            <color indexed="81"/>
            <rFont val="Tahoma"/>
          </rPr>
          <t>cap strikes. If omitted, default = no cap</t>
        </r>
      </text>
    </comment>
    <comment ref="E22" authorId="0">
      <text>
        <r>
          <rPr>
            <sz val="8"/>
            <color indexed="81"/>
            <rFont val="Tahoma"/>
          </rPr>
          <t>Dependancy tracking trigger</t>
        </r>
      </text>
    </comment>
    <comment ref="B23" authorId="0">
      <text>
        <r>
          <rPr>
            <sz val="8"/>
            <color indexed="81"/>
            <rFont val="Tahoma"/>
          </rPr>
          <t>TRUE if the object must be permanent (i.e. resistant to garbage collection). Default is FALSE.</t>
        </r>
      </text>
    </comment>
    <comment ref="B24" authorId="0">
      <text>
        <r>
          <rPr>
            <sz val="8"/>
            <color indexed="81"/>
            <rFont val="Tahoma"/>
          </rPr>
          <t>Dependancy tracking trigger</t>
        </r>
      </text>
    </comment>
    <comment ref="B28" authorId="0">
      <text>
        <r>
          <rPr>
            <sz val="8"/>
            <color indexed="81"/>
            <rFont val="Tahoma"/>
          </rPr>
          <t>id of the object to be created. If missing a unique id will be automatically assigned.</t>
        </r>
      </text>
    </comment>
    <comment ref="B29" authorId="0">
      <text>
        <r>
          <rPr>
            <sz val="8"/>
            <color indexed="81"/>
            <rFont val="Tahoma"/>
          </rPr>
          <t>payment business day convention. If omitted, default = Following.</t>
        </r>
      </text>
    </comment>
    <comment ref="B30" authorId="0">
      <text>
        <r>
          <rPr>
            <sz val="8"/>
            <color indexed="81"/>
            <rFont val="Tahoma"/>
          </rPr>
          <t>Nominal amount vector. If omitted, default = 1000000</t>
        </r>
      </text>
    </comment>
    <comment ref="B31" authorId="0">
      <text>
        <r>
          <rPr>
            <sz val="8"/>
            <color indexed="81"/>
            <rFont val="Tahoma"/>
          </rPr>
          <t>Schedule object ID</t>
        </r>
      </text>
    </comment>
    <comment ref="B32" authorId="0">
      <text>
        <r>
          <rPr>
            <sz val="8"/>
            <color indexed="81"/>
            <rFont val="Tahoma"/>
          </rPr>
          <t>coupon fixed rates</t>
        </r>
      </text>
    </comment>
    <comment ref="B33" authorId="0">
      <text>
        <r>
          <rPr>
            <sz val="8"/>
            <color indexed="81"/>
            <rFont val="Tahoma"/>
          </rPr>
          <t>Payment DayCounter ID</t>
        </r>
      </text>
    </comment>
    <comment ref="B34" authorId="0">
      <text>
        <r>
          <rPr>
            <sz val="8"/>
            <color indexed="81"/>
            <rFont val="Tahoma"/>
          </rPr>
          <t>TRUE if the object must be permanent (i.e. resistant to garbage collection). Default is FALSE.</t>
        </r>
      </text>
    </comment>
    <comment ref="B35" authorId="0">
      <text>
        <r>
          <rPr>
            <sz val="8"/>
            <color indexed="81"/>
            <rFont val="Tahoma"/>
          </rPr>
          <t>Dependancy tracking trigger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B3" authorId="0">
      <text>
        <r>
          <rPr>
            <sz val="8"/>
            <color indexed="81"/>
            <rFont val="Tahoma"/>
          </rPr>
          <t>id of the object to be created. If missing a unique id will be automatically assigned.</t>
        </r>
      </text>
    </comment>
    <comment ref="B4" authorId="0">
      <text>
        <r>
          <rPr>
            <sz val="8"/>
            <color indexed="81"/>
            <rFont val="Tahoma"/>
          </rPr>
          <t>option type (cap or floor)</t>
        </r>
      </text>
    </comment>
    <comment ref="B5" authorId="0">
      <text>
        <r>
          <rPr>
            <sz val="8"/>
            <color indexed="81"/>
            <rFont val="Tahoma"/>
          </rPr>
          <t>coupon vector</t>
        </r>
      </text>
    </comment>
    <comment ref="B6" authorId="0">
      <text>
        <r>
          <rPr>
            <sz val="8"/>
            <color indexed="81"/>
            <rFont val="Tahoma"/>
          </rPr>
          <t>strikes</t>
        </r>
      </text>
    </comment>
    <comment ref="B7" authorId="0">
      <text>
        <r>
          <rPr>
            <sz val="8"/>
            <color indexed="81"/>
            <rFont val="Tahoma"/>
          </rPr>
          <t>TRUE if the object must be permanent (i.e. resistant to garbage collection). Default is FALSE.</t>
        </r>
      </text>
    </comment>
    <comment ref="B8" authorId="0">
      <text>
        <r>
          <rPr>
            <sz val="8"/>
            <color indexed="81"/>
            <rFont val="Tahoma"/>
          </rPr>
          <t>Dependancy tracking trigger</t>
        </r>
      </text>
    </comment>
    <comment ref="B12" authorId="0">
      <text>
        <r>
          <rPr>
            <sz val="8"/>
            <color indexed="81"/>
            <rFont val="Tahoma"/>
          </rPr>
          <t>id of the object to be created. If missing a unique id will be automatically assigned.</t>
        </r>
      </text>
    </comment>
    <comment ref="B13" authorId="0">
      <text>
        <r>
          <rPr>
            <sz val="8"/>
            <color indexed="81"/>
            <rFont val="Tahoma"/>
          </rPr>
          <t>option type (cap or floor)</t>
        </r>
      </text>
    </comment>
    <comment ref="B14" authorId="0">
      <text>
        <r>
          <rPr>
            <sz val="8"/>
            <color indexed="81"/>
            <rFont val="Tahoma"/>
          </rPr>
          <t>coupon vector</t>
        </r>
      </text>
    </comment>
    <comment ref="B15" authorId="0">
      <text>
        <r>
          <rPr>
            <sz val="8"/>
            <color indexed="81"/>
            <rFont val="Tahoma"/>
          </rPr>
          <t>strikes</t>
        </r>
      </text>
    </comment>
    <comment ref="B16" authorId="0">
      <text>
        <r>
          <rPr>
            <sz val="8"/>
            <color indexed="81"/>
            <rFont val="Tahoma"/>
          </rPr>
          <t>TRUE if the object must be permanent (i.e. resistant to garbage collection). Default is FALSE.</t>
        </r>
      </text>
    </comment>
    <comment ref="B17" authorId="0">
      <text>
        <r>
          <rPr>
            <sz val="8"/>
            <color indexed="81"/>
            <rFont val="Tahoma"/>
          </rPr>
          <t>Dependancy tracking trigger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B3" authorId="0">
      <text>
        <r>
          <rPr>
            <sz val="8"/>
            <color indexed="81"/>
            <rFont val="Tahoma"/>
          </rPr>
          <t>id of the object to be created. If missing a unique id will be automatically assigned.</t>
        </r>
      </text>
    </comment>
    <comment ref="B4" authorId="0">
      <text>
        <r>
          <rPr>
            <sz val="8"/>
            <color indexed="81"/>
            <rFont val="Tahoma"/>
          </rPr>
          <t>expiry date</t>
        </r>
      </text>
    </comment>
    <comment ref="B5" authorId="0">
      <text>
        <r>
          <rPr>
            <sz val="8"/>
            <color indexed="81"/>
            <rFont val="Tahoma"/>
          </rPr>
          <t>TRUE if the object must be permanent (i.e. resistant to garbage collection). Default is FALSE.</t>
        </r>
      </text>
    </comment>
    <comment ref="B6" authorId="0">
      <text>
        <r>
          <rPr>
            <sz val="8"/>
            <color indexed="81"/>
            <rFont val="Tahoma"/>
          </rPr>
          <t>Dependancy tracking trigger</t>
        </r>
      </text>
    </comment>
    <comment ref="B10" authorId="0">
      <text>
        <r>
          <rPr>
            <sz val="8"/>
            <color indexed="81"/>
            <rFont val="Tahoma"/>
          </rPr>
          <t>id of the object to be created. If missing a unique id will be automatically assigned.</t>
        </r>
      </text>
    </comment>
    <comment ref="B11" authorId="0">
      <text>
        <r>
          <rPr>
            <sz val="8"/>
            <color indexed="81"/>
            <rFont val="Tahoma"/>
          </rPr>
          <t>underlying (vanilla) swap object ID</t>
        </r>
      </text>
    </comment>
    <comment ref="B12" authorId="0">
      <text>
        <r>
          <rPr>
            <sz val="8"/>
            <color indexed="81"/>
            <rFont val="Tahoma"/>
          </rPr>
          <t>Exercise object ID</t>
        </r>
      </text>
    </comment>
    <comment ref="B13" authorId="0">
      <text>
        <r>
          <rPr>
            <sz val="8"/>
            <color indexed="81"/>
            <rFont val="Tahoma"/>
          </rPr>
          <t>settlement type (PhysicalSettlement, CashSettlement)</t>
        </r>
      </text>
    </comment>
    <comment ref="B14" authorId="0">
      <text>
        <r>
          <rPr>
            <sz val="8"/>
            <color indexed="81"/>
            <rFont val="Tahoma"/>
          </rPr>
          <t>TRUE if the object must be permanent (i.e. resistant to garbage collection). Default is FALSE.</t>
        </r>
      </text>
    </comment>
    <comment ref="B15" authorId="0">
      <text>
        <r>
          <rPr>
            <sz val="8"/>
            <color indexed="81"/>
            <rFont val="Tahoma"/>
          </rPr>
          <t>Dependancy tracking trigger</t>
        </r>
      </text>
    </comment>
  </commentList>
</comments>
</file>

<file path=xl/comments7.xml><?xml version="1.0" encoding="utf-8"?>
<comments xmlns="http://schemas.openxmlformats.org/spreadsheetml/2006/main">
  <authors>
    <author>Ferdinando Ametrano</author>
  </authors>
  <commentList>
    <comment ref="B3" authorId="0">
      <text>
        <r>
          <rPr>
            <sz val="8"/>
            <color indexed="81"/>
            <rFont val="Tahoma"/>
          </rPr>
          <t>id of the object to be created. If missing a unique id will be automatically assigned.</t>
        </r>
      </text>
    </comment>
    <comment ref="E3" authorId="0">
      <text>
        <r>
          <rPr>
            <sz val="8"/>
            <color indexed="81"/>
            <rFont val="Tahoma"/>
          </rPr>
          <t>id of the object to be created. If missing a unique id will be automatically assigned.</t>
        </r>
      </text>
    </comment>
    <comment ref="B4" authorId="0">
      <text>
        <r>
          <rPr>
            <sz val="8"/>
            <color indexed="81"/>
            <rFont val="Tahoma"/>
          </rPr>
          <t>index tenor (e.g. 1Y for one year)</t>
        </r>
      </text>
    </comment>
    <comment ref="E4" authorId="0">
      <text>
        <r>
          <rPr>
            <sz val="8"/>
            <color indexed="81"/>
            <rFont val="Tahoma"/>
          </rPr>
          <t>leg object IDs</t>
        </r>
      </text>
    </comment>
    <comment ref="B5" authorId="0">
      <text>
        <r>
          <rPr>
            <sz val="8"/>
            <color indexed="81"/>
            <rFont val="Tahoma"/>
          </rPr>
          <t>forecasting yield term structure</t>
        </r>
      </text>
    </comment>
    <comment ref="E5" authorId="0">
      <text>
        <r>
          <rPr>
            <sz val="8"/>
            <color indexed="81"/>
            <rFont val="Tahoma"/>
          </rPr>
          <t>TRUE for payed leg</t>
        </r>
      </text>
    </comment>
    <comment ref="E6" authorId="0">
      <text>
        <r>
          <rPr>
            <sz val="8"/>
            <color indexed="81"/>
            <rFont val="Tahoma"/>
          </rPr>
          <t>TRUE if the object must be permanent (i.e. resistant to garbage collection). Default is FALSE.</t>
        </r>
      </text>
    </comment>
    <comment ref="B7" authorId="0">
      <text>
        <r>
          <rPr>
            <sz val="8"/>
            <color indexed="81"/>
            <rFont val="Tahoma"/>
          </rPr>
          <t>TRUE if the object must be permanent (i.e. resistant to garbage collection). Default is FALSE.</t>
        </r>
      </text>
    </comment>
    <comment ref="E7" authorId="0">
      <text>
        <r>
          <rPr>
            <sz val="8"/>
            <color indexed="81"/>
            <rFont val="Tahoma"/>
          </rPr>
          <t>Dependancy tracking trigger</t>
        </r>
      </text>
    </comment>
    <comment ref="B8" authorId="0">
      <text>
        <r>
          <rPr>
            <sz val="8"/>
            <color indexed="81"/>
            <rFont val="Tahoma"/>
          </rPr>
          <t>Dependancy tracking trigger</t>
        </r>
      </text>
    </comment>
    <comment ref="B12" authorId="0">
      <text>
        <r>
          <rPr>
            <sz val="8"/>
            <color indexed="81"/>
            <rFont val="Tahoma"/>
          </rPr>
          <t>id of the object to be created. If missing a unique id will be automatically assigned.</t>
        </r>
      </text>
    </comment>
    <comment ref="B13" authorId="0">
      <text>
        <r>
          <rPr>
            <sz val="8"/>
            <color indexed="81"/>
            <rFont val="Tahoma"/>
          </rPr>
          <t>Swaption Volatility Structure object ID</t>
        </r>
      </text>
    </comment>
    <comment ref="B14" authorId="0">
      <text>
        <r>
          <rPr>
            <sz val="8"/>
            <color indexed="81"/>
            <rFont val="Tahoma"/>
          </rPr>
          <t>Cms Coupon Pricer Type (e.g ConundrumByBlack, ConundrumByNumericalIntegration, ClassicalAnaliticalFormula)</t>
        </r>
      </text>
    </comment>
    <comment ref="B15" authorId="0">
      <text>
        <r>
          <rPr>
            <sz val="8"/>
            <color indexed="81"/>
            <rFont val="Tahoma"/>
          </rPr>
          <t>model of the yield curve (e.g Standard, ExactYield, ParallelShifts, NonParallelShifts)</t>
        </r>
      </text>
    </comment>
    <comment ref="B16" authorId="0">
      <text>
        <r>
          <rPr>
            <sz val="8"/>
            <color indexed="81"/>
            <rFont val="Tahoma"/>
          </rPr>
          <t>mean reversion quote.</t>
        </r>
      </text>
    </comment>
    <comment ref="B17" authorId="0">
      <text>
        <r>
          <rPr>
            <sz val="8"/>
            <color indexed="81"/>
            <rFont val="Tahoma"/>
          </rPr>
          <t>TRUE if the object must be permanent (i.e. resistant to garbage collection). Default is FALSE.</t>
        </r>
      </text>
    </comment>
    <comment ref="B18" authorId="0">
      <text>
        <r>
          <rPr>
            <sz val="8"/>
            <color indexed="81"/>
            <rFont val="Tahoma"/>
          </rPr>
          <t>Dependancy tracking trigger</t>
        </r>
      </text>
    </comment>
    <comment ref="B22" authorId="0">
      <text>
        <r>
          <rPr>
            <sz val="8"/>
            <color indexed="81"/>
            <rFont val="Tahoma"/>
          </rPr>
          <t>id of the object to be created. If missing a unique id will be automatically assigned.</t>
        </r>
      </text>
    </comment>
    <comment ref="B23" authorId="0">
      <text>
        <r>
          <rPr>
            <sz val="8"/>
            <color indexed="81"/>
            <rFont val="Tahoma"/>
          </rPr>
          <t>payment business day convention. If omitted, default = Following.</t>
        </r>
      </text>
    </comment>
    <comment ref="B24" authorId="0">
      <text>
        <r>
          <rPr>
            <sz val="8"/>
            <color indexed="81"/>
            <rFont val="Tahoma"/>
          </rPr>
          <t>Nominal amount vector. If omitted, default = 1000000</t>
        </r>
      </text>
    </comment>
    <comment ref="B25" authorId="0">
      <text>
        <r>
          <rPr>
            <sz val="8"/>
            <color indexed="81"/>
            <rFont val="Tahoma"/>
          </rPr>
          <t>Schedule object ID</t>
        </r>
      </text>
    </comment>
    <comment ref="B26" authorId="0">
      <text>
        <r>
          <rPr>
            <sz val="8"/>
            <color indexed="81"/>
            <rFont val="Tahoma"/>
          </rPr>
          <t>fixing days (e.g. 2). If omitted, default = index natural fixing days</t>
        </r>
      </text>
    </comment>
    <comment ref="B27" authorId="0">
      <text>
        <r>
          <rPr>
            <sz val="8"/>
            <color indexed="81"/>
            <rFont val="Tahoma"/>
          </rPr>
          <t>TRUE if the fixing is in arrears. If omitted, default = FALSE</t>
        </r>
      </text>
    </comment>
    <comment ref="B28" authorId="0">
      <text>
        <r>
          <rPr>
            <sz val="8"/>
            <color indexed="81"/>
            <rFont val="Tahoma"/>
          </rPr>
          <t>Payment DayCounter ID</t>
        </r>
      </text>
    </comment>
    <comment ref="B29" authorId="0">
      <text>
        <r>
          <rPr>
            <sz val="8"/>
            <color indexed="81"/>
            <rFont val="Tahoma"/>
          </rPr>
          <t>floor strikes. If omitted, default = no floor</t>
        </r>
      </text>
    </comment>
    <comment ref="B30" authorId="0">
      <text>
        <r>
          <rPr>
            <sz val="8"/>
            <color indexed="81"/>
            <rFont val="Tahoma"/>
          </rPr>
          <t>floating rate gearings. If omitted, default = 1.0</t>
        </r>
      </text>
    </comment>
    <comment ref="B31" authorId="0">
      <text>
        <r>
          <rPr>
            <sz val="8"/>
            <color indexed="81"/>
            <rFont val="Tahoma"/>
          </rPr>
          <t>underlying SwapIndex object ID</t>
        </r>
      </text>
    </comment>
    <comment ref="B32" authorId="0">
      <text>
        <r>
          <rPr>
            <sz val="8"/>
            <color indexed="81"/>
            <rFont val="Tahoma"/>
          </rPr>
          <t>floating rate spreads. If omitted, default = 0%</t>
        </r>
      </text>
    </comment>
    <comment ref="B33" authorId="0">
      <text>
        <r>
          <rPr>
            <sz val="8"/>
            <color indexed="81"/>
            <rFont val="Tahoma"/>
          </rPr>
          <t>cap strikes. If omitted, default = no cap</t>
        </r>
      </text>
    </comment>
    <comment ref="B34" authorId="0">
      <text>
        <r>
          <rPr>
            <sz val="8"/>
            <color indexed="81"/>
            <rFont val="Tahoma"/>
          </rPr>
          <t>TRUE if the object must be permanent (i.e. resistant to garbage collection). Default is FALSE.</t>
        </r>
      </text>
    </comment>
    <comment ref="B35" authorId="0">
      <text>
        <r>
          <rPr>
            <sz val="8"/>
            <color indexed="81"/>
            <rFont val="Tahoma"/>
          </rPr>
          <t>Dependancy tracking trigger</t>
        </r>
      </text>
    </comment>
  </commentList>
</comments>
</file>

<file path=xl/sharedStrings.xml><?xml version="1.0" encoding="utf-8"?>
<sst xmlns="http://schemas.openxmlformats.org/spreadsheetml/2006/main" count="253" uniqueCount="99">
  <si>
    <t>NullCalendar</t>
  </si>
  <si>
    <t>Continuous</t>
  </si>
  <si>
    <t>Annual</t>
  </si>
  <si>
    <t>ObjectID</t>
  </si>
  <si>
    <t>NDays</t>
  </si>
  <si>
    <t>Calendar</t>
  </si>
  <si>
    <t>Rate</t>
  </si>
  <si>
    <t>DayCounter</t>
  </si>
  <si>
    <t>Compounding</t>
  </si>
  <si>
    <t>Frequency</t>
  </si>
  <si>
    <t>Permanent</t>
  </si>
  <si>
    <t>Trigger</t>
  </si>
  <si>
    <t>FlatForward</t>
  </si>
  <si>
    <t>Error</t>
  </si>
  <si>
    <t>ReferenceDate</t>
  </si>
  <si>
    <t>Volatility</t>
  </si>
  <si>
    <t>SwaptionVTSConstant</t>
  </si>
  <si>
    <t>TARGET</t>
  </si>
  <si>
    <t>Payer</t>
  </si>
  <si>
    <t>ScheduleID</t>
  </si>
  <si>
    <t>30/360 (Bond Basis)</t>
  </si>
  <si>
    <t>Actual/360</t>
  </si>
  <si>
    <t>PayerReceiver</t>
  </si>
  <si>
    <t>Nominal</t>
  </si>
  <si>
    <t>FixedLegSchedule</t>
  </si>
  <si>
    <t>FixedRate</t>
  </si>
  <si>
    <t>FixedLegDayCounter</t>
  </si>
  <si>
    <t>FloatingLegSchedule</t>
  </si>
  <si>
    <t>IborIndex</t>
  </si>
  <si>
    <t>FloatingLegSpread</t>
  </si>
  <si>
    <t>FloatingLegDayCounter</t>
  </si>
  <si>
    <t>VanillaSwap</t>
  </si>
  <si>
    <t>1Y</t>
  </si>
  <si>
    <t>Following</t>
  </si>
  <si>
    <t>Backward</t>
  </si>
  <si>
    <t>EffectiveDate</t>
  </si>
  <si>
    <t>TerminationDate</t>
  </si>
  <si>
    <t>Tenor</t>
  </si>
  <si>
    <t>Convention</t>
  </si>
  <si>
    <t>TermDateConv</t>
  </si>
  <si>
    <t>GenRule</t>
  </si>
  <si>
    <t>EndOfMonth</t>
  </si>
  <si>
    <t>FirstDate</t>
  </si>
  <si>
    <t>NextToLastDate</t>
  </si>
  <si>
    <t>Schedule</t>
  </si>
  <si>
    <t>6M</t>
  </si>
  <si>
    <t>Modified Following</t>
  </si>
  <si>
    <t>YieldCurve</t>
  </si>
  <si>
    <t>Euribor</t>
  </si>
  <si>
    <t>Cap</t>
  </si>
  <si>
    <t>OptionType</t>
  </si>
  <si>
    <t>LegID</t>
  </si>
  <si>
    <t>Strikes</t>
  </si>
  <si>
    <t>CapFloor</t>
  </si>
  <si>
    <t>PaymentBDC</t>
  </si>
  <si>
    <t>Nominals</t>
  </si>
  <si>
    <t>FixingDays</t>
  </si>
  <si>
    <t>IsInArrears</t>
  </si>
  <si>
    <t>Floors</t>
  </si>
  <si>
    <t>Gearings</t>
  </si>
  <si>
    <t>Spreads</t>
  </si>
  <si>
    <t>Caps</t>
  </si>
  <si>
    <t>IborLeg</t>
  </si>
  <si>
    <t>Floor</t>
  </si>
  <si>
    <t>Coupons</t>
  </si>
  <si>
    <t>FixedRateLeg</t>
  </si>
  <si>
    <t>LegIDs</t>
  </si>
  <si>
    <t>Swap</t>
  </si>
  <si>
    <t>ImpliedVolatility</t>
  </si>
  <si>
    <t>Atm Rate</t>
  </si>
  <si>
    <t>NPV</t>
  </si>
  <si>
    <t>Vol</t>
  </si>
  <si>
    <t>BlackCapFloorEngine</t>
  </si>
  <si>
    <t>VolTS</t>
  </si>
  <si>
    <t>BlackSwaptionEngine</t>
  </si>
  <si>
    <t>SetPricingEngine</t>
  </si>
  <si>
    <t>DiscountingSwapEngine</t>
  </si>
  <si>
    <t>FairRate</t>
  </si>
  <si>
    <t>Physical</t>
  </si>
  <si>
    <t>Exercise</t>
  </si>
  <si>
    <t>SettlementType</t>
  </si>
  <si>
    <t>Swaption</t>
  </si>
  <si>
    <t>ExpiryDate</t>
  </si>
  <si>
    <t>EuropeanExercise</t>
  </si>
  <si>
    <t>SwapIndex</t>
  </si>
  <si>
    <t>CmsLeg</t>
  </si>
  <si>
    <t>10Y</t>
  </si>
  <si>
    <t>EuriborSwapFixA</t>
  </si>
  <si>
    <t>ConundrumByNumericalIntegration</t>
  </si>
  <si>
    <t>NonParallelShifts</t>
  </si>
  <si>
    <t>CmsCouponPricerType</t>
  </si>
  <si>
    <t>ModelOfYieldCurve</t>
  </si>
  <si>
    <t>MeanReversion</t>
  </si>
  <si>
    <t>CmsCouponPricer</t>
  </si>
  <si>
    <t>LegSetCouponPricers</t>
  </si>
  <si>
    <t>FairSpread</t>
  </si>
  <si>
    <t>ConstantOptionletVolatility</t>
  </si>
  <si>
    <t>DiscountCurve</t>
  </si>
  <si>
    <t>ForwardingCurve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</si>
</sst>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72" formatCode="0.0000%"/>
    <numFmt numFmtId="173" formatCode="ddd\,\ d\-mmm\-yyyy"/>
    <numFmt numFmtId="176" formatCode="0.0000"/>
  </numFmts>
  <fonts count="6" x14ac:knownFonts="1">
    <font>
      <sz val="8"/>
      <name val="Arial"/>
    </font>
    <font>
      <sz val="8"/>
      <name val="Arial"/>
    </font>
    <font>
      <sz val="8"/>
      <color indexed="81"/>
      <name val="Tahoma"/>
    </font>
    <font>
      <b/>
      <sz val="8"/>
      <name val="Arial"/>
      <family val="2"/>
    </font>
    <font>
      <sz val="8"/>
      <name val="Arial"/>
      <family val="2"/>
    </font>
    <font>
      <sz val="8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26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3" fontId="0" fillId="0" borderId="0" xfId="0" applyNumberFormat="1"/>
    <xf numFmtId="172" fontId="0" fillId="0" borderId="0" xfId="0" applyNumberFormat="1"/>
    <xf numFmtId="0" fontId="3" fillId="2" borderId="1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center"/>
    </xf>
    <xf numFmtId="3" fontId="4" fillId="3" borderId="2" xfId="0" applyNumberFormat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172" fontId="4" fillId="3" borderId="2" xfId="0" applyNumberFormat="1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173" fontId="0" fillId="0" borderId="0" xfId="0" applyNumberFormat="1"/>
    <xf numFmtId="10" fontId="0" fillId="0" borderId="0" xfId="0" applyNumberFormat="1"/>
    <xf numFmtId="173" fontId="4" fillId="3" borderId="2" xfId="0" applyNumberFormat="1" applyFont="1" applyFill="1" applyBorder="1" applyAlignment="1">
      <alignment horizontal="center"/>
    </xf>
    <xf numFmtId="10" fontId="4" fillId="3" borderId="2" xfId="0" applyNumberFormat="1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4" fillId="3" borderId="4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right"/>
    </xf>
    <xf numFmtId="0" fontId="3" fillId="2" borderId="8" xfId="0" applyFont="1" applyFill="1" applyBorder="1" applyAlignment="1">
      <alignment horizontal="right"/>
    </xf>
    <xf numFmtId="0" fontId="3" fillId="2" borderId="9" xfId="0" applyFont="1" applyFill="1" applyBorder="1" applyAlignment="1">
      <alignment horizontal="right"/>
    </xf>
    <xf numFmtId="43" fontId="4" fillId="3" borderId="2" xfId="0" applyNumberFormat="1" applyFont="1" applyFill="1" applyBorder="1" applyAlignment="1">
      <alignment horizontal="center"/>
    </xf>
    <xf numFmtId="43" fontId="0" fillId="0" borderId="0" xfId="0" applyNumberFormat="1"/>
    <xf numFmtId="172" fontId="0" fillId="0" borderId="0" xfId="1" applyNumberFormat="1" applyFont="1"/>
    <xf numFmtId="173" fontId="4" fillId="3" borderId="3" xfId="0" applyNumberFormat="1" applyFont="1" applyFill="1" applyBorder="1" applyAlignment="1">
      <alignment horizontal="center"/>
    </xf>
    <xf numFmtId="0" fontId="0" fillId="0" borderId="0" xfId="0" applyNumberFormat="1"/>
    <xf numFmtId="176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 vertical="center" wrapText="1"/>
    </xf>
    <xf numFmtId="173" fontId="0" fillId="0" borderId="0" xfId="0" applyNumberFormat="1" applyAlignment="1">
      <alignment horizontal="center" vertical="center" wrapText="1"/>
    </xf>
    <xf numFmtId="43" fontId="0" fillId="0" borderId="0" xfId="0" applyNumberFormat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172" fontId="0" fillId="0" borderId="0" xfId="0" applyNumberForma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173" fontId="0" fillId="0" borderId="0" xfId="0" applyNumberFormat="1" applyAlignment="1">
      <alignment vertical="center" wrapText="1"/>
    </xf>
    <xf numFmtId="15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H19"/>
  <sheetViews>
    <sheetView tabSelected="1" workbookViewId="0">
      <selection activeCell="D15" sqref="D15"/>
    </sheetView>
  </sheetViews>
  <sheetFormatPr defaultRowHeight="11.25" x14ac:dyDescent="0.2"/>
  <cols>
    <col min="1" max="1" width="14.33203125" bestFit="1" customWidth="1"/>
    <col min="2" max="2" width="25" bestFit="1" customWidth="1"/>
    <col min="3" max="3" width="5.5" customWidth="1"/>
    <col min="4" max="4" width="22.1640625" bestFit="1" customWidth="1"/>
    <col min="5" max="5" width="16.6640625" bestFit="1" customWidth="1"/>
    <col min="6" max="6" width="6.33203125" customWidth="1"/>
    <col min="7" max="7" width="26.33203125" bestFit="1" customWidth="1"/>
    <col min="8" max="8" width="16" bestFit="1" customWidth="1"/>
  </cols>
  <sheetData>
    <row r="1" spans="1:8" x14ac:dyDescent="0.2">
      <c r="A1" s="3" t="s">
        <v>12</v>
      </c>
      <c r="B1" s="11" t="str">
        <f>_xll.qlFlatForward(B3,B4,B5,B6,B7,B8,B9,B10,B11)</f>
        <v>obj_0004f#0001</v>
      </c>
      <c r="D1" s="3" t="s">
        <v>16</v>
      </c>
      <c r="E1" s="11" t="str">
        <f>_xll.qlConstantSwaptionVolatility(E3,0,"TARGET","f",E5,E6,E7,E8)</f>
        <v>obj_00050#0001</v>
      </c>
      <c r="G1" s="3" t="s">
        <v>96</v>
      </c>
      <c r="H1" s="11" t="str">
        <f>_xll.qlConstantOptionletVolatility(H3,0,H5,"f",H4,H6,H7,H8)</f>
        <v>obj_0004d#0001</v>
      </c>
    </row>
    <row r="2" spans="1:8" ht="12" thickBot="1" x14ac:dyDescent="0.25">
      <c r="A2" s="5" t="s">
        <v>13</v>
      </c>
      <c r="B2" s="12" t="str">
        <f>_xll.ohRangeRetrieveError(B1)</f>
        <v/>
      </c>
      <c r="D2" s="5" t="s">
        <v>13</v>
      </c>
      <c r="E2" s="12" t="str">
        <f>_xll.ohRangeRetrieveError(E1)</f>
        <v/>
      </c>
      <c r="G2" s="5" t="s">
        <v>13</v>
      </c>
      <c r="H2" s="12" t="str">
        <f>_xll.ohRangeRetrieveError(H1)</f>
        <v/>
      </c>
    </row>
    <row r="3" spans="1:8" x14ac:dyDescent="0.2">
      <c r="A3" s="3" t="s">
        <v>3</v>
      </c>
      <c r="B3" s="6"/>
      <c r="D3" s="3" t="s">
        <v>3</v>
      </c>
      <c r="E3" s="6"/>
      <c r="G3" s="3" t="s">
        <v>3</v>
      </c>
      <c r="H3" s="6"/>
    </row>
    <row r="4" spans="1:8" x14ac:dyDescent="0.2">
      <c r="A4" s="4" t="s">
        <v>4</v>
      </c>
      <c r="B4" s="7"/>
      <c r="D4" s="4" t="s">
        <v>14</v>
      </c>
      <c r="E4" s="15">
        <f>_xll.qlSettingsEvaluationDate()</f>
        <v>41768</v>
      </c>
      <c r="G4" s="4" t="s">
        <v>15</v>
      </c>
      <c r="H4" s="16">
        <v>0.15</v>
      </c>
    </row>
    <row r="5" spans="1:8" x14ac:dyDescent="0.2">
      <c r="A5" s="4" t="s">
        <v>5</v>
      </c>
      <c r="B5" s="8" t="s">
        <v>0</v>
      </c>
      <c r="D5" s="4" t="s">
        <v>15</v>
      </c>
      <c r="E5" s="16">
        <v>0.15</v>
      </c>
      <c r="G5" s="4" t="s">
        <v>5</v>
      </c>
      <c r="H5" s="8" t="s">
        <v>17</v>
      </c>
    </row>
    <row r="6" spans="1:8" x14ac:dyDescent="0.2">
      <c r="A6" s="4" t="s">
        <v>6</v>
      </c>
      <c r="B6" s="9">
        <v>4.3999999999999997E-2</v>
      </c>
      <c r="D6" s="4" t="s">
        <v>7</v>
      </c>
      <c r="E6" s="8"/>
      <c r="G6" s="4" t="s">
        <v>7</v>
      </c>
      <c r="H6" s="8"/>
    </row>
    <row r="7" spans="1:8" x14ac:dyDescent="0.2">
      <c r="A7" s="4" t="s">
        <v>7</v>
      </c>
      <c r="B7" s="8"/>
      <c r="D7" s="4" t="s">
        <v>10</v>
      </c>
      <c r="E7" s="8"/>
      <c r="G7" s="4" t="s">
        <v>10</v>
      </c>
      <c r="H7" s="8"/>
    </row>
    <row r="8" spans="1:8" ht="12" thickBot="1" x14ac:dyDescent="0.25">
      <c r="A8" s="4" t="s">
        <v>8</v>
      </c>
      <c r="B8" s="8" t="s">
        <v>1</v>
      </c>
      <c r="D8" s="5" t="s">
        <v>11</v>
      </c>
      <c r="E8" s="10"/>
      <c r="G8" s="5" t="s">
        <v>11</v>
      </c>
      <c r="H8" s="10"/>
    </row>
    <row r="9" spans="1:8" x14ac:dyDescent="0.2">
      <c r="A9" s="4" t="s">
        <v>9</v>
      </c>
      <c r="B9" s="8" t="s">
        <v>2</v>
      </c>
    </row>
    <row r="10" spans="1:8" x14ac:dyDescent="0.2">
      <c r="A10" s="4" t="s">
        <v>10</v>
      </c>
      <c r="B10" s="8"/>
    </row>
    <row r="11" spans="1:8" ht="12" thickBot="1" x14ac:dyDescent="0.25">
      <c r="A11" s="5" t="s">
        <v>11</v>
      </c>
      <c r="B11" s="10"/>
    </row>
    <row r="19" spans="1:1" x14ac:dyDescent="0.2">
      <c r="A19" s="42"/>
    </row>
  </sheetData>
  <phoneticPr fontId="0" type="noConversion"/>
  <dataValidations count="4">
    <dataValidation type="list" allowBlank="1" showInputMessage="1" showErrorMessage="1" sqref="H5 B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H6 E6 B7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B8">
      <formula1>"Simple,Compounded,Continuous,SimpleThenCompounded"</formula1>
    </dataValidation>
    <dataValidation type="list" allowBlank="1" showInputMessage="1" showErrorMessage="1" sqref="B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B35"/>
  <sheetViews>
    <sheetView workbookViewId="0">
      <selection activeCell="C1" sqref="C1"/>
    </sheetView>
  </sheetViews>
  <sheetFormatPr defaultRowHeight="11.25" x14ac:dyDescent="0.2"/>
  <cols>
    <col min="1" max="1" width="23" bestFit="1" customWidth="1"/>
    <col min="2" max="2" width="23.33203125" bestFit="1" customWidth="1"/>
    <col min="3" max="3" width="10.1640625" bestFit="1" customWidth="1"/>
    <col min="5" max="5" width="23" bestFit="1" customWidth="1"/>
    <col min="6" max="6" width="80.83203125" bestFit="1" customWidth="1"/>
  </cols>
  <sheetData>
    <row r="1" spans="1:2" x14ac:dyDescent="0.2">
      <c r="A1" s="3" t="s">
        <v>5</v>
      </c>
      <c r="B1" s="6" t="s">
        <v>17</v>
      </c>
    </row>
    <row r="2" spans="1:2" x14ac:dyDescent="0.2">
      <c r="A2" s="4" t="s">
        <v>35</v>
      </c>
      <c r="B2" s="15">
        <f>_xll.qlCalendarAdvance(Calendar,ReferenceDate,"2d")</f>
        <v>41772</v>
      </c>
    </row>
    <row r="3" spans="1:2" ht="12" thickBot="1" x14ac:dyDescent="0.25">
      <c r="A3" s="5" t="s">
        <v>36</v>
      </c>
      <c r="B3" s="29">
        <f>_xll.qlCalendarAdvance(Calendar,B2,"10Y","Unadjusted")</f>
        <v>45425</v>
      </c>
    </row>
    <row r="4" spans="1:2" ht="12" thickBot="1" x14ac:dyDescent="0.25"/>
    <row r="5" spans="1:2" x14ac:dyDescent="0.2">
      <c r="A5" s="3" t="s">
        <v>44</v>
      </c>
      <c r="B5" s="11" t="str">
        <f>_xll.qlSchedule(B7,B8,B9,B10,B11,B12,B13,B14,B15,B16,B17,B18,B19)</f>
        <v>obj_00051#0001</v>
      </c>
    </row>
    <row r="6" spans="1:2" ht="12" thickBot="1" x14ac:dyDescent="0.25">
      <c r="A6" s="5" t="s">
        <v>13</v>
      </c>
      <c r="B6" s="12" t="str">
        <f>_xll.ohRangeRetrieveError(B5)</f>
        <v/>
      </c>
    </row>
    <row r="7" spans="1:2" x14ac:dyDescent="0.2">
      <c r="A7" s="3" t="s">
        <v>3</v>
      </c>
      <c r="B7" s="6"/>
    </row>
    <row r="8" spans="1:2" x14ac:dyDescent="0.2">
      <c r="A8" s="4" t="s">
        <v>35</v>
      </c>
      <c r="B8" s="15">
        <f>EffectiveDate</f>
        <v>41772</v>
      </c>
    </row>
    <row r="9" spans="1:2" x14ac:dyDescent="0.2">
      <c r="A9" s="4" t="s">
        <v>36</v>
      </c>
      <c r="B9" s="15">
        <f>TerminationDate</f>
        <v>45425</v>
      </c>
    </row>
    <row r="10" spans="1:2" x14ac:dyDescent="0.2">
      <c r="A10" s="4" t="s">
        <v>37</v>
      </c>
      <c r="B10" s="8" t="s">
        <v>32</v>
      </c>
    </row>
    <row r="11" spans="1:2" x14ac:dyDescent="0.2">
      <c r="A11" s="4" t="s">
        <v>5</v>
      </c>
      <c r="B11" s="8" t="s">
        <v>17</v>
      </c>
    </row>
    <row r="12" spans="1:2" x14ac:dyDescent="0.2">
      <c r="A12" s="4" t="s">
        <v>38</v>
      </c>
      <c r="B12" s="8" t="s">
        <v>46</v>
      </c>
    </row>
    <row r="13" spans="1:2" x14ac:dyDescent="0.2">
      <c r="A13" s="4" t="s">
        <v>39</v>
      </c>
      <c r="B13" s="8" t="s">
        <v>46</v>
      </c>
    </row>
    <row r="14" spans="1:2" x14ac:dyDescent="0.2">
      <c r="A14" s="4" t="s">
        <v>40</v>
      </c>
      <c r="B14" s="8" t="s">
        <v>34</v>
      </c>
    </row>
    <row r="15" spans="1:2" x14ac:dyDescent="0.2">
      <c r="A15" s="4" t="s">
        <v>41</v>
      </c>
      <c r="B15" s="8"/>
    </row>
    <row r="16" spans="1:2" x14ac:dyDescent="0.2">
      <c r="A16" s="4" t="s">
        <v>42</v>
      </c>
      <c r="B16" s="15"/>
    </row>
    <row r="17" spans="1:2" x14ac:dyDescent="0.2">
      <c r="A17" s="4" t="s">
        <v>43</v>
      </c>
      <c r="B17" s="15"/>
    </row>
    <row r="18" spans="1:2" x14ac:dyDescent="0.2">
      <c r="A18" s="4" t="s">
        <v>10</v>
      </c>
      <c r="B18" s="8"/>
    </row>
    <row r="19" spans="1:2" ht="12" thickBot="1" x14ac:dyDescent="0.25">
      <c r="A19" s="5" t="s">
        <v>11</v>
      </c>
      <c r="B19" s="10"/>
    </row>
    <row r="20" spans="1:2" ht="12" thickBot="1" x14ac:dyDescent="0.25"/>
    <row r="21" spans="1:2" x14ac:dyDescent="0.2">
      <c r="A21" s="3" t="s">
        <v>44</v>
      </c>
      <c r="B21" s="11" t="str">
        <f>_xll.qlSchedule(B23,B24,B25,B26,B27,B28,B29,B30,B31,B32,B33,B34,B35)</f>
        <v>obj_00052#0001</v>
      </c>
    </row>
    <row r="22" spans="1:2" ht="12" thickBot="1" x14ac:dyDescent="0.25">
      <c r="A22" s="5" t="s">
        <v>13</v>
      </c>
      <c r="B22" s="12" t="str">
        <f>_xll.ohRangeRetrieveError(B21)</f>
        <v/>
      </c>
    </row>
    <row r="23" spans="1:2" x14ac:dyDescent="0.2">
      <c r="A23" s="3" t="s">
        <v>3</v>
      </c>
      <c r="B23" s="6"/>
    </row>
    <row r="24" spans="1:2" x14ac:dyDescent="0.2">
      <c r="A24" s="4" t="s">
        <v>35</v>
      </c>
      <c r="B24" s="15">
        <f>EffectiveDate</f>
        <v>41772</v>
      </c>
    </row>
    <row r="25" spans="1:2" x14ac:dyDescent="0.2">
      <c r="A25" s="4" t="s">
        <v>36</v>
      </c>
      <c r="B25" s="15">
        <f>TerminationDate</f>
        <v>45425</v>
      </c>
    </row>
    <row r="26" spans="1:2" x14ac:dyDescent="0.2">
      <c r="A26" s="4" t="s">
        <v>37</v>
      </c>
      <c r="B26" s="8" t="s">
        <v>45</v>
      </c>
    </row>
    <row r="27" spans="1:2" x14ac:dyDescent="0.2">
      <c r="A27" s="4" t="s">
        <v>5</v>
      </c>
      <c r="B27" s="8" t="s">
        <v>17</v>
      </c>
    </row>
    <row r="28" spans="1:2" x14ac:dyDescent="0.2">
      <c r="A28" s="4" t="s">
        <v>38</v>
      </c>
      <c r="B28" s="8" t="s">
        <v>46</v>
      </c>
    </row>
    <row r="29" spans="1:2" x14ac:dyDescent="0.2">
      <c r="A29" s="4" t="s">
        <v>39</v>
      </c>
      <c r="B29" s="8" t="s">
        <v>46</v>
      </c>
    </row>
    <row r="30" spans="1:2" x14ac:dyDescent="0.2">
      <c r="A30" s="4" t="s">
        <v>40</v>
      </c>
      <c r="B30" s="8" t="s">
        <v>34</v>
      </c>
    </row>
    <row r="31" spans="1:2" x14ac:dyDescent="0.2">
      <c r="A31" s="4" t="s">
        <v>41</v>
      </c>
      <c r="B31" s="8"/>
    </row>
    <row r="32" spans="1:2" x14ac:dyDescent="0.2">
      <c r="A32" s="4" t="s">
        <v>42</v>
      </c>
      <c r="B32" s="15"/>
    </row>
    <row r="33" spans="1:2" x14ac:dyDescent="0.2">
      <c r="A33" s="4" t="s">
        <v>43</v>
      </c>
      <c r="B33" s="15"/>
    </row>
    <row r="34" spans="1:2" x14ac:dyDescent="0.2">
      <c r="A34" s="4" t="s">
        <v>10</v>
      </c>
      <c r="B34" s="8"/>
    </row>
    <row r="35" spans="1:2" ht="12" thickBot="1" x14ac:dyDescent="0.25">
      <c r="A35" s="5" t="s">
        <v>11</v>
      </c>
      <c r="B35" s="10"/>
    </row>
  </sheetData>
  <phoneticPr fontId="0" type="noConversion"/>
  <dataValidations count="2">
    <dataValidation type="list" allowBlank="1" showInputMessage="1" showErrorMessage="1" sqref="B11 B27 B1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B12:B13 B28:B29">
      <formula1>"Following,Modified Following,Preceding,Modified Preceding,Unadjusted"</formula1>
    </dataValidation>
  </dataValidations>
  <pageMargins left="0.75" right="0.75" top="1" bottom="1" header="0.5" footer="0.5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B22"/>
  <sheetViews>
    <sheetView workbookViewId="0">
      <selection activeCell="B1" sqref="B1"/>
    </sheetView>
  </sheetViews>
  <sheetFormatPr defaultRowHeight="11.25" x14ac:dyDescent="0.2"/>
  <cols>
    <col min="1" max="1" width="23.6640625" bestFit="1" customWidth="1"/>
    <col min="2" max="2" width="26.33203125" bestFit="1" customWidth="1"/>
  </cols>
  <sheetData>
    <row r="1" spans="1:2" x14ac:dyDescent="0.2">
      <c r="A1" s="3" t="s">
        <v>76</v>
      </c>
      <c r="B1" s="11" t="str">
        <f>_xll.qlDiscountingSwapEngine(B3,B4,B5,B6)</f>
        <v>obj_00054#0001</v>
      </c>
    </row>
    <row r="2" spans="1:2" ht="12" thickBot="1" x14ac:dyDescent="0.25">
      <c r="A2" s="5" t="s">
        <v>13</v>
      </c>
      <c r="B2" s="12" t="str">
        <f>_xll.ohRangeRetrieveError(B1)</f>
        <v/>
      </c>
    </row>
    <row r="3" spans="1:2" x14ac:dyDescent="0.2">
      <c r="A3" s="3" t="s">
        <v>3</v>
      </c>
      <c r="B3" s="6"/>
    </row>
    <row r="4" spans="1:2" x14ac:dyDescent="0.2">
      <c r="A4" s="4" t="s">
        <v>47</v>
      </c>
      <c r="B4" s="8" t="str">
        <f>TermStructures!$B$1</f>
        <v>obj_0004f#0001</v>
      </c>
    </row>
    <row r="5" spans="1:2" x14ac:dyDescent="0.2">
      <c r="A5" s="4" t="s">
        <v>10</v>
      </c>
      <c r="B5" s="8"/>
    </row>
    <row r="6" spans="1:2" ht="12" thickBot="1" x14ac:dyDescent="0.25">
      <c r="A6" s="5" t="s">
        <v>11</v>
      </c>
      <c r="B6" s="10"/>
    </row>
    <row r="7" spans="1:2" ht="12" thickBot="1" x14ac:dyDescent="0.25"/>
    <row r="8" spans="1:2" x14ac:dyDescent="0.2">
      <c r="A8" s="3" t="s">
        <v>72</v>
      </c>
      <c r="B8" s="11" t="str">
        <f>_xll.qlBlackCapFloorEngine(B10,B11,B12,B13,B14)</f>
        <v>obj_00057#0001</v>
      </c>
    </row>
    <row r="9" spans="1:2" ht="12" thickBot="1" x14ac:dyDescent="0.25">
      <c r="A9" s="5" t="s">
        <v>13</v>
      </c>
      <c r="B9" s="12" t="str">
        <f>_xll.ohRangeRetrieveError(B8)</f>
        <v/>
      </c>
    </row>
    <row r="10" spans="1:2" x14ac:dyDescent="0.2">
      <c r="A10" s="3" t="s">
        <v>3</v>
      </c>
      <c r="B10" s="6"/>
    </row>
    <row r="11" spans="1:2" x14ac:dyDescent="0.2">
      <c r="A11" s="4" t="s">
        <v>47</v>
      </c>
      <c r="B11" s="8" t="str">
        <f>TermStructures!$B$1</f>
        <v>obj_0004f#0001</v>
      </c>
    </row>
    <row r="12" spans="1:2" x14ac:dyDescent="0.2">
      <c r="A12" s="4" t="s">
        <v>71</v>
      </c>
      <c r="B12" s="8" t="str">
        <f>TermStructures!$H$1</f>
        <v>obj_0004d#0001</v>
      </c>
    </row>
    <row r="13" spans="1:2" x14ac:dyDescent="0.2">
      <c r="A13" s="4" t="s">
        <v>10</v>
      </c>
      <c r="B13" s="8"/>
    </row>
    <row r="14" spans="1:2" ht="12" thickBot="1" x14ac:dyDescent="0.25">
      <c r="A14" s="5" t="s">
        <v>11</v>
      </c>
      <c r="B14" s="10"/>
    </row>
    <row r="15" spans="1:2" ht="12" thickBot="1" x14ac:dyDescent="0.25"/>
    <row r="16" spans="1:2" x14ac:dyDescent="0.2">
      <c r="A16" s="3" t="s">
        <v>74</v>
      </c>
      <c r="B16" s="11" t="str">
        <f>_xll.qlBlackSwaptionEngine(B18,B19,B20,B21,B22)</f>
        <v>obj_00055#0001</v>
      </c>
    </row>
    <row r="17" spans="1:2" ht="12" thickBot="1" x14ac:dyDescent="0.25">
      <c r="A17" s="5" t="s">
        <v>13</v>
      </c>
      <c r="B17" s="12" t="str">
        <f>_xll.ohRangeRetrieveError(B16)</f>
        <v/>
      </c>
    </row>
    <row r="18" spans="1:2" x14ac:dyDescent="0.2">
      <c r="A18" s="3" t="s">
        <v>3</v>
      </c>
      <c r="B18" s="6"/>
    </row>
    <row r="19" spans="1:2" x14ac:dyDescent="0.2">
      <c r="A19" s="4" t="s">
        <v>47</v>
      </c>
      <c r="B19" s="8" t="str">
        <f>TermStructures!$B$1</f>
        <v>obj_0004f#0001</v>
      </c>
    </row>
    <row r="20" spans="1:2" x14ac:dyDescent="0.2">
      <c r="A20" s="4" t="s">
        <v>73</v>
      </c>
      <c r="B20" s="8" t="str">
        <f>TermStructures!$E$1</f>
        <v>obj_00050#0001</v>
      </c>
    </row>
    <row r="21" spans="1:2" x14ac:dyDescent="0.2">
      <c r="A21" s="4" t="s">
        <v>10</v>
      </c>
      <c r="B21" s="8"/>
    </row>
    <row r="22" spans="1:2" ht="12" thickBot="1" x14ac:dyDescent="0.25">
      <c r="A22" s="5" t="s">
        <v>11</v>
      </c>
      <c r="B22" s="10"/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I35"/>
  <sheetViews>
    <sheetView workbookViewId="0">
      <selection activeCell="C1" sqref="C1"/>
    </sheetView>
  </sheetViews>
  <sheetFormatPr defaultRowHeight="11.25" x14ac:dyDescent="0.2"/>
  <cols>
    <col min="1" max="1" width="13.6640625" bestFit="1" customWidth="1"/>
    <col min="2" max="2" width="22.1640625" bestFit="1" customWidth="1"/>
    <col min="3" max="3" width="10.83203125" customWidth="1"/>
    <col min="4" max="4" width="23" bestFit="1" customWidth="1"/>
    <col min="5" max="5" width="18.1640625" bestFit="1" customWidth="1"/>
    <col min="6" max="6" width="14.6640625" bestFit="1" customWidth="1"/>
    <col min="7" max="7" width="4.1640625" customWidth="1"/>
    <col min="8" max="8" width="14.6640625" bestFit="1" customWidth="1"/>
    <col min="9" max="9" width="12.1640625" bestFit="1" customWidth="1"/>
  </cols>
  <sheetData>
    <row r="1" spans="1:9" x14ac:dyDescent="0.2">
      <c r="A1" s="3" t="s">
        <v>48</v>
      </c>
      <c r="B1" s="11" t="str">
        <f>_xll.qlEuribor(B3,B4,B5,B6,B7)</f>
        <v>obj_00058#0001</v>
      </c>
      <c r="D1" s="3" t="s">
        <v>31</v>
      </c>
      <c r="E1" s="11" t="str">
        <f>_xll.qlVanillaSwap(E3,E4,E5,E6,E7,E8,E9,E10,E11,E12,E13,E14)</f>
        <v>obj_0005c#0001</v>
      </c>
      <c r="H1" t="s">
        <v>75</v>
      </c>
      <c r="I1" t="b">
        <f>_xll.qlInstrumentSetPricingEngine(E1,PricingEngines!$B$1)</f>
        <v>1</v>
      </c>
    </row>
    <row r="2" spans="1:9" ht="12" thickBot="1" x14ac:dyDescent="0.25">
      <c r="A2" s="5" t="s">
        <v>13</v>
      </c>
      <c r="B2" s="12" t="str">
        <f>_xll.ohRangeRetrieveError(B1)</f>
        <v/>
      </c>
      <c r="D2" s="5" t="s">
        <v>13</v>
      </c>
      <c r="E2" s="12" t="str">
        <f>_xll.ohRangeRetrieveError(E1)</f>
        <v/>
      </c>
      <c r="H2" t="s">
        <v>70</v>
      </c>
      <c r="I2" s="27">
        <f>_xll.qlInstrumentNPV(E1,I1)</f>
        <v>-39387.492820908315</v>
      </c>
    </row>
    <row r="3" spans="1:9" x14ac:dyDescent="0.2">
      <c r="A3" s="3" t="s">
        <v>3</v>
      </c>
      <c r="B3" s="6"/>
      <c r="D3" s="3" t="s">
        <v>3</v>
      </c>
      <c r="E3" s="6"/>
      <c r="H3" t="s">
        <v>77</v>
      </c>
      <c r="I3" s="28">
        <f>_xll.qlVanillaSwapFairRate($E$1,$I$1)</f>
        <v>4.5019439201856769E-2</v>
      </c>
    </row>
    <row r="4" spans="1:9" x14ac:dyDescent="0.2">
      <c r="A4" s="4" t="s">
        <v>37</v>
      </c>
      <c r="B4" s="8" t="str">
        <f>DateCalc!B26</f>
        <v>6M</v>
      </c>
      <c r="D4" s="4" t="s">
        <v>22</v>
      </c>
      <c r="E4" s="8" t="s">
        <v>18</v>
      </c>
      <c r="H4" t="s">
        <v>95</v>
      </c>
      <c r="I4" s="28">
        <f>_xll.qlVanillaSwapFairSpread($E$1,$I$1)</f>
        <v>4.8543530153119544E-3</v>
      </c>
    </row>
    <row r="5" spans="1:9" x14ac:dyDescent="0.2">
      <c r="A5" s="4" t="s">
        <v>47</v>
      </c>
      <c r="B5" s="8" t="str">
        <f>TermStructures!B1</f>
        <v>obj_0004f#0001</v>
      </c>
      <c r="D5" s="4" t="s">
        <v>23</v>
      </c>
      <c r="E5" s="26">
        <f>Nominal</f>
        <v>1000000</v>
      </c>
    </row>
    <row r="6" spans="1:9" x14ac:dyDescent="0.2">
      <c r="A6" s="4" t="s">
        <v>10</v>
      </c>
      <c r="B6" s="8"/>
      <c r="D6" s="4" t="s">
        <v>24</v>
      </c>
      <c r="E6" s="8" t="str">
        <f>DateCalc!$B$5</f>
        <v>obj_00051#0001</v>
      </c>
    </row>
    <row r="7" spans="1:9" ht="12" thickBot="1" x14ac:dyDescent="0.25">
      <c r="A7" s="5" t="s">
        <v>11</v>
      </c>
      <c r="B7" s="10"/>
      <c r="D7" s="4" t="s">
        <v>25</v>
      </c>
      <c r="E7" s="9">
        <f>B32</f>
        <v>0.05</v>
      </c>
    </row>
    <row r="8" spans="1:9" ht="12" thickBot="1" x14ac:dyDescent="0.25">
      <c r="D8" s="4" t="s">
        <v>26</v>
      </c>
      <c r="E8" s="8" t="str">
        <f>B33</f>
        <v>30/360 (Bond Basis)</v>
      </c>
    </row>
    <row r="9" spans="1:9" x14ac:dyDescent="0.2">
      <c r="A9" s="3" t="s">
        <v>62</v>
      </c>
      <c r="B9" s="11" t="str">
        <f>_xll.qlIborLeg(B11,B12,B13,B14,B15,B16,B17,B18,B19,B20,B21,B22,B23,B24)</f>
        <v>obj_00059#0001</v>
      </c>
      <c r="D9" s="4" t="s">
        <v>27</v>
      </c>
      <c r="E9" s="8" t="str">
        <f>DateCalc!B21</f>
        <v>obj_00052#0001</v>
      </c>
    </row>
    <row r="10" spans="1:9" ht="12" thickBot="1" x14ac:dyDescent="0.25">
      <c r="A10" s="5" t="s">
        <v>13</v>
      </c>
      <c r="B10" s="12" t="str">
        <f>_xll.ohRangeRetrieveError(B9)</f>
        <v/>
      </c>
      <c r="D10" s="4" t="s">
        <v>28</v>
      </c>
      <c r="E10" s="8" t="str">
        <f>B1</f>
        <v>obj_00058#0001</v>
      </c>
    </row>
    <row r="11" spans="1:9" x14ac:dyDescent="0.2">
      <c r="A11" s="3" t="s">
        <v>3</v>
      </c>
      <c r="B11" s="6"/>
      <c r="D11" s="4" t="s">
        <v>29</v>
      </c>
      <c r="E11" s="9">
        <f>B21</f>
        <v>0</v>
      </c>
    </row>
    <row r="12" spans="1:9" x14ac:dyDescent="0.2">
      <c r="A12" s="4" t="s">
        <v>54</v>
      </c>
      <c r="B12" s="8" t="s">
        <v>33</v>
      </c>
      <c r="D12" s="4" t="s">
        <v>30</v>
      </c>
      <c r="E12" s="8" t="str">
        <f>B17</f>
        <v>Actual/360</v>
      </c>
    </row>
    <row r="13" spans="1:9" x14ac:dyDescent="0.2">
      <c r="A13" s="4" t="s">
        <v>55</v>
      </c>
      <c r="B13" s="26">
        <v>1000000</v>
      </c>
      <c r="D13" s="4" t="s">
        <v>10</v>
      </c>
      <c r="E13" s="8"/>
    </row>
    <row r="14" spans="1:9" ht="12" thickBot="1" x14ac:dyDescent="0.25">
      <c r="A14" s="4" t="s">
        <v>19</v>
      </c>
      <c r="B14" s="8" t="str">
        <f>DateCalc!B21</f>
        <v>obj_00052#0001</v>
      </c>
      <c r="D14" s="5" t="s">
        <v>11</v>
      </c>
      <c r="E14" s="10"/>
    </row>
    <row r="15" spans="1:9" ht="12" thickBot="1" x14ac:dyDescent="0.25">
      <c r="A15" s="4" t="s">
        <v>56</v>
      </c>
      <c r="B15" s="8"/>
    </row>
    <row r="16" spans="1:9" x14ac:dyDescent="0.2">
      <c r="A16" s="4" t="s">
        <v>57</v>
      </c>
      <c r="B16" s="8"/>
      <c r="D16" s="3" t="s">
        <v>67</v>
      </c>
      <c r="E16" s="11" t="str">
        <f>_xll.qlSwap(E18,E19:F19,E20:F20,E21,E22)</f>
        <v>obj_00060#0001</v>
      </c>
      <c r="H16" t="s">
        <v>75</v>
      </c>
      <c r="I16" t="b">
        <f>_xll.qlInstrumentSetPricingEngine(E16,PricingEngines!$B$1)</f>
        <v>1</v>
      </c>
    </row>
    <row r="17" spans="1:9" ht="12" thickBot="1" x14ac:dyDescent="0.25">
      <c r="A17" s="4" t="s">
        <v>7</v>
      </c>
      <c r="B17" s="8" t="s">
        <v>21</v>
      </c>
      <c r="D17" s="5" t="s">
        <v>13</v>
      </c>
      <c r="E17" s="12" t="str">
        <f>_xll.ohRangeRetrieveError(E16)</f>
        <v/>
      </c>
      <c r="H17" t="s">
        <v>70</v>
      </c>
      <c r="I17" s="27">
        <f>_xll.qlInstrumentNPV(E16,I16)</f>
        <v>-39387.492820908315</v>
      </c>
    </row>
    <row r="18" spans="1:9" ht="12" thickBot="1" x14ac:dyDescent="0.25">
      <c r="A18" s="4" t="s">
        <v>58</v>
      </c>
      <c r="B18" s="9"/>
      <c r="D18" s="23" t="s">
        <v>3</v>
      </c>
      <c r="E18" s="20"/>
      <c r="I18" s="28"/>
    </row>
    <row r="19" spans="1:9" x14ac:dyDescent="0.2">
      <c r="A19" s="4" t="s">
        <v>59</v>
      </c>
      <c r="B19" s="8"/>
      <c r="D19" s="24" t="s">
        <v>66</v>
      </c>
      <c r="E19" s="17" t="str">
        <f>B26</f>
        <v>obj_0005b#0001</v>
      </c>
      <c r="F19" s="18" t="str">
        <f>B9</f>
        <v>obj_00059#0001</v>
      </c>
    </row>
    <row r="20" spans="1:9" ht="12" thickBot="1" x14ac:dyDescent="0.25">
      <c r="A20" s="4" t="s">
        <v>28</v>
      </c>
      <c r="B20" s="8" t="str">
        <f>B1</f>
        <v>obj_00058#0001</v>
      </c>
      <c r="D20" s="24" t="s">
        <v>18</v>
      </c>
      <c r="E20" s="17" t="b">
        <v>1</v>
      </c>
      <c r="F20" s="19" t="b">
        <v>0</v>
      </c>
    </row>
    <row r="21" spans="1:9" x14ac:dyDescent="0.2">
      <c r="A21" s="4" t="s">
        <v>60</v>
      </c>
      <c r="B21" s="9"/>
      <c r="D21" s="24" t="s">
        <v>10</v>
      </c>
      <c r="E21" s="21"/>
    </row>
    <row r="22" spans="1:9" ht="12" thickBot="1" x14ac:dyDescent="0.25">
      <c r="A22" s="4" t="s">
        <v>61</v>
      </c>
      <c r="B22" s="9"/>
      <c r="D22" s="25" t="s">
        <v>11</v>
      </c>
      <c r="E22" s="22"/>
    </row>
    <row r="23" spans="1:9" x14ac:dyDescent="0.2">
      <c r="A23" s="4" t="s">
        <v>10</v>
      </c>
      <c r="B23" s="8"/>
    </row>
    <row r="24" spans="1:9" ht="12" thickBot="1" x14ac:dyDescent="0.25">
      <c r="A24" s="5" t="s">
        <v>11</v>
      </c>
      <c r="B24" s="10"/>
    </row>
    <row r="25" spans="1:9" ht="12" thickBot="1" x14ac:dyDescent="0.25"/>
    <row r="26" spans="1:9" x14ac:dyDescent="0.2">
      <c r="A26" s="3" t="s">
        <v>65</v>
      </c>
      <c r="B26" s="11" t="str">
        <f>_xll.qlFixedRateLeg(B28,B29,B30,B31,B32,B33,B34,B35)</f>
        <v>obj_0005b#0001</v>
      </c>
    </row>
    <row r="27" spans="1:9" ht="12" thickBot="1" x14ac:dyDescent="0.25">
      <c r="A27" s="5" t="s">
        <v>13</v>
      </c>
      <c r="B27" s="12" t="str">
        <f>_xll.ohRangeRetrieveError(B26)</f>
        <v/>
      </c>
    </row>
    <row r="28" spans="1:9" x14ac:dyDescent="0.2">
      <c r="A28" s="3" t="s">
        <v>3</v>
      </c>
      <c r="B28" s="6"/>
    </row>
    <row r="29" spans="1:9" x14ac:dyDescent="0.2">
      <c r="A29" s="4" t="s">
        <v>54</v>
      </c>
      <c r="B29" s="8" t="s">
        <v>33</v>
      </c>
    </row>
    <row r="30" spans="1:9" x14ac:dyDescent="0.2">
      <c r="A30" s="4" t="s">
        <v>55</v>
      </c>
      <c r="B30" s="26">
        <f>Nominal</f>
        <v>1000000</v>
      </c>
    </row>
    <row r="31" spans="1:9" x14ac:dyDescent="0.2">
      <c r="A31" s="4" t="s">
        <v>19</v>
      </c>
      <c r="B31" s="8" t="str">
        <f>DateCalc!$B$5</f>
        <v>obj_00051#0001</v>
      </c>
    </row>
    <row r="32" spans="1:9" x14ac:dyDescent="0.2">
      <c r="A32" s="4" t="s">
        <v>64</v>
      </c>
      <c r="B32" s="9">
        <v>0.05</v>
      </c>
    </row>
    <row r="33" spans="1:2" x14ac:dyDescent="0.2">
      <c r="A33" s="4" t="s">
        <v>7</v>
      </c>
      <c r="B33" s="8" t="s">
        <v>20</v>
      </c>
    </row>
    <row r="34" spans="1:2" x14ac:dyDescent="0.2">
      <c r="A34" s="4" t="s">
        <v>10</v>
      </c>
      <c r="B34" s="8"/>
    </row>
    <row r="35" spans="1:2" ht="12" thickBot="1" x14ac:dyDescent="0.25">
      <c r="A35" s="5" t="s">
        <v>11</v>
      </c>
      <c r="B35" s="10"/>
    </row>
  </sheetData>
  <phoneticPr fontId="0" type="noConversion"/>
  <dataValidations count="3">
    <dataValidation type="list" allowBlank="1" showInputMessage="1" showErrorMessage="1" sqref="E4">
      <formula1>"Payer,Receiver"</formula1>
    </dataValidation>
    <dataValidation type="list" allowBlank="1" showInputMessage="1" showErrorMessage="1" sqref="E8 E12 B33 B17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B29 B12">
      <formula1>"Following,Modified Following,Preceding,Modified Preceding,Unadjusted"</formula1>
    </dataValidation>
  </dataValidations>
  <pageMargins left="0.75" right="0.75" top="1" bottom="1" header="0.5" footer="0.5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E17"/>
  <sheetViews>
    <sheetView workbookViewId="0">
      <selection activeCell="E1" sqref="E1"/>
    </sheetView>
  </sheetViews>
  <sheetFormatPr defaultRowHeight="11.25" x14ac:dyDescent="0.2"/>
  <cols>
    <col min="1" max="1" width="11.6640625" bestFit="1" customWidth="1"/>
    <col min="2" max="2" width="14.6640625" bestFit="1" customWidth="1"/>
    <col min="3" max="3" width="6.33203125" customWidth="1"/>
    <col min="4" max="4" width="14.6640625" bestFit="1" customWidth="1"/>
    <col min="5" max="5" width="10.5" bestFit="1" customWidth="1"/>
  </cols>
  <sheetData>
    <row r="1" spans="1:5" x14ac:dyDescent="0.2">
      <c r="A1" s="3" t="s">
        <v>53</v>
      </c>
      <c r="B1" s="11" t="str">
        <f>_xll.qlCapFloor(B3,B4,B5,B6,B7,B8)</f>
        <v>obj_0005f#0001</v>
      </c>
      <c r="D1" t="s">
        <v>75</v>
      </c>
      <c r="E1" t="b">
        <f>_xll.qlInstrumentSetPricingEngine(B1,PricingEngines!$B$8)</f>
        <v>1</v>
      </c>
    </row>
    <row r="2" spans="1:5" ht="12" thickBot="1" x14ac:dyDescent="0.25">
      <c r="A2" s="5" t="s">
        <v>13</v>
      </c>
      <c r="B2" s="12" t="str">
        <f>_xll.ohRangeRetrieveError(B1)</f>
        <v/>
      </c>
      <c r="D2" t="s">
        <v>70</v>
      </c>
      <c r="E2" s="27">
        <f>_xll.qlInstrumentNPV(B1,E1)</f>
        <v>26215.851935305589</v>
      </c>
    </row>
    <row r="3" spans="1:5" x14ac:dyDescent="0.2">
      <c r="A3" s="3" t="s">
        <v>3</v>
      </c>
      <c r="B3" s="6"/>
      <c r="D3" t="s">
        <v>69</v>
      </c>
      <c r="E3" s="2">
        <f>_xll.qlCapFloorAtmRate(B1,TermStructures!$B$1)</f>
        <v>4.3878643248097524E-2</v>
      </c>
    </row>
    <row r="4" spans="1:5" x14ac:dyDescent="0.2">
      <c r="A4" s="4" t="s">
        <v>50</v>
      </c>
      <c r="B4" s="8" t="s">
        <v>63</v>
      </c>
      <c r="D4" t="s">
        <v>68</v>
      </c>
      <c r="E4" s="14">
        <f>_xll.qlCapFloorImpliedVolatility(B1,E2,TermStructures!$B$1,0.000001,100)</f>
        <v>2.0000000500000001</v>
      </c>
    </row>
    <row r="5" spans="1:5" x14ac:dyDescent="0.2">
      <c r="A5" s="4" t="s">
        <v>51</v>
      </c>
      <c r="B5" s="8" t="str">
        <f>Swaps!B9</f>
        <v>obj_00059#0001</v>
      </c>
    </row>
    <row r="6" spans="1:5" x14ac:dyDescent="0.2">
      <c r="A6" s="4" t="s">
        <v>52</v>
      </c>
      <c r="B6" s="9">
        <v>0.04</v>
      </c>
    </row>
    <row r="7" spans="1:5" x14ac:dyDescent="0.2">
      <c r="A7" s="4" t="s">
        <v>10</v>
      </c>
      <c r="B7" s="8"/>
    </row>
    <row r="8" spans="1:5" ht="12" thickBot="1" x14ac:dyDescent="0.25">
      <c r="A8" s="5" t="s">
        <v>11</v>
      </c>
      <c r="B8" s="10"/>
    </row>
    <row r="9" spans="1:5" ht="12" thickBot="1" x14ac:dyDescent="0.25"/>
    <row r="10" spans="1:5" x14ac:dyDescent="0.2">
      <c r="A10" s="3" t="s">
        <v>53</v>
      </c>
      <c r="B10" s="11" t="str">
        <f>_xll.qlCapFloor(B12,B13,B14,B15,B16,B17)</f>
        <v>obj_0005e#0001</v>
      </c>
      <c r="D10" t="s">
        <v>75</v>
      </c>
      <c r="E10" t="b">
        <f>_xll.qlInstrumentSetPricingEngine(B10,PricingEngines!$B$8)</f>
        <v>1</v>
      </c>
    </row>
    <row r="11" spans="1:5" ht="12" thickBot="1" x14ac:dyDescent="0.25">
      <c r="A11" s="5" t="s">
        <v>13</v>
      </c>
      <c r="B11" s="12" t="str">
        <f>_xll.ohRangeRetrieveError(B10)</f>
        <v/>
      </c>
      <c r="D11" t="s">
        <v>70</v>
      </c>
      <c r="E11" s="27">
        <f>_xll.qlInstrumentNPV(B10,E10)</f>
        <v>57686.58193937147</v>
      </c>
    </row>
    <row r="12" spans="1:5" x14ac:dyDescent="0.2">
      <c r="A12" s="3" t="s">
        <v>3</v>
      </c>
      <c r="B12" s="6"/>
      <c r="D12" t="s">
        <v>69</v>
      </c>
      <c r="E12" s="2">
        <f>_xll.qlCapFloorAtmRate(B10,TermStructures!$B$1)</f>
        <v>4.3878643248097524E-2</v>
      </c>
    </row>
    <row r="13" spans="1:5" x14ac:dyDescent="0.2">
      <c r="A13" s="4" t="s">
        <v>50</v>
      </c>
      <c r="B13" s="8" t="s">
        <v>49</v>
      </c>
      <c r="D13" t="s">
        <v>68</v>
      </c>
      <c r="E13" s="14">
        <f>_xll.qlCapFloorImpliedVolatility(B10,E11,TermStructures!$B$1,0.000001,100)</f>
        <v>2.0000000500000001</v>
      </c>
    </row>
    <row r="14" spans="1:5" x14ac:dyDescent="0.2">
      <c r="A14" s="4" t="s">
        <v>51</v>
      </c>
      <c r="B14" s="8" t="str">
        <f>Swaps!B9</f>
        <v>obj_00059#0001</v>
      </c>
    </row>
    <row r="15" spans="1:5" x14ac:dyDescent="0.2">
      <c r="A15" s="4" t="s">
        <v>52</v>
      </c>
      <c r="B15" s="9">
        <v>0.04</v>
      </c>
    </row>
    <row r="16" spans="1:5" x14ac:dyDescent="0.2">
      <c r="A16" s="4" t="s">
        <v>10</v>
      </c>
      <c r="B16" s="8"/>
    </row>
    <row r="17" spans="1:2" ht="12" thickBot="1" x14ac:dyDescent="0.25">
      <c r="A17" s="5" t="s">
        <v>11</v>
      </c>
      <c r="B17" s="10"/>
    </row>
  </sheetData>
  <phoneticPr fontId="0" type="noConversion"/>
  <dataValidations count="1">
    <dataValidation type="list" allowBlank="1" showInputMessage="1" showErrorMessage="1" sqref="B13 B4">
      <formula1>"Cap,Floor"</formula1>
    </dataValidation>
  </dataValidations>
  <pageMargins left="0.75" right="0.75" top="1" bottom="1" header="0.5" footer="0.5"/>
  <headerFooter alignWithMargin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E15"/>
  <sheetViews>
    <sheetView workbookViewId="0">
      <selection activeCell="E1" sqref="E1"/>
    </sheetView>
  </sheetViews>
  <sheetFormatPr defaultRowHeight="11.25" x14ac:dyDescent="0.2"/>
  <cols>
    <col min="1" max="1" width="18" bestFit="1" customWidth="1"/>
    <col min="2" max="2" width="14.6640625" bestFit="1" customWidth="1"/>
    <col min="4" max="4" width="14.6640625" bestFit="1" customWidth="1"/>
    <col min="5" max="5" width="9.5" bestFit="1" customWidth="1"/>
  </cols>
  <sheetData>
    <row r="1" spans="1:5" x14ac:dyDescent="0.2">
      <c r="A1" s="3" t="s">
        <v>83</v>
      </c>
      <c r="B1" s="11" t="str">
        <f>_xll.qlEuropeanExercise(B3,B4,B5,B6)</f>
        <v>obj_0004e#0001</v>
      </c>
    </row>
    <row r="2" spans="1:5" ht="12" thickBot="1" x14ac:dyDescent="0.25">
      <c r="A2" s="5" t="s">
        <v>13</v>
      </c>
      <c r="B2" s="12" t="str">
        <f>_xll.ohRangeRetrieveError(B1)</f>
        <v/>
      </c>
    </row>
    <row r="3" spans="1:5" x14ac:dyDescent="0.2">
      <c r="A3" s="3" t="s">
        <v>3</v>
      </c>
      <c r="B3" s="6"/>
    </row>
    <row r="4" spans="1:5" x14ac:dyDescent="0.2">
      <c r="A4" s="4" t="s">
        <v>82</v>
      </c>
      <c r="B4" s="15" t="s">
        <v>32</v>
      </c>
    </row>
    <row r="5" spans="1:5" x14ac:dyDescent="0.2">
      <c r="A5" s="4" t="s">
        <v>10</v>
      </c>
      <c r="B5" s="8"/>
    </row>
    <row r="6" spans="1:5" ht="12" thickBot="1" x14ac:dyDescent="0.25">
      <c r="A6" s="5" t="s">
        <v>11</v>
      </c>
      <c r="B6" s="10"/>
    </row>
    <row r="7" spans="1:5" ht="12" thickBot="1" x14ac:dyDescent="0.25"/>
    <row r="8" spans="1:5" x14ac:dyDescent="0.2">
      <c r="A8" s="3" t="s">
        <v>81</v>
      </c>
      <c r="B8" s="11" t="str">
        <f>_xll.qlSwaption(B10,B11,B12,B13,B14,B15)</f>
        <v>obj_0005d#0001</v>
      </c>
      <c r="D8" t="s">
        <v>75</v>
      </c>
      <c r="E8" t="b">
        <f>_xll.qlInstrumentSetPricingEngine(B8,PricingEngines!$B$16)</f>
        <v>1</v>
      </c>
    </row>
    <row r="9" spans="1:5" ht="12" thickBot="1" x14ac:dyDescent="0.25">
      <c r="A9" s="5" t="s">
        <v>13</v>
      </c>
      <c r="B9" s="12" t="str">
        <f>_xll.ohRangeRetrieveError(B8)</f>
        <v/>
      </c>
      <c r="D9" t="s">
        <v>70</v>
      </c>
      <c r="E9" s="27">
        <f>_xll.qlInstrumentNPV(B8,E8)</f>
        <v>8034.9988082185755</v>
      </c>
    </row>
    <row r="10" spans="1:5" x14ac:dyDescent="0.2">
      <c r="A10" s="3" t="s">
        <v>3</v>
      </c>
      <c r="B10" s="6"/>
      <c r="D10" t="s">
        <v>68</v>
      </c>
      <c r="E10" s="14">
        <f>_xll.qlSwaptionImpliedVolatility(B8,E9,TermStructures!$B$1,0.000001,100)</f>
        <v>2.0000000500000001</v>
      </c>
    </row>
    <row r="11" spans="1:5" x14ac:dyDescent="0.2">
      <c r="A11" s="4" t="s">
        <v>31</v>
      </c>
      <c r="B11" s="8" t="str">
        <f>Swaps!E1</f>
        <v>obj_0005c#0001</v>
      </c>
    </row>
    <row r="12" spans="1:5" x14ac:dyDescent="0.2">
      <c r="A12" s="4" t="s">
        <v>79</v>
      </c>
      <c r="B12" s="8" t="str">
        <f>B1</f>
        <v>obj_0004e#0001</v>
      </c>
    </row>
    <row r="13" spans="1:5" x14ac:dyDescent="0.2">
      <c r="A13" s="4" t="s">
        <v>80</v>
      </c>
      <c r="B13" s="8" t="s">
        <v>78</v>
      </c>
    </row>
    <row r="14" spans="1:5" x14ac:dyDescent="0.2">
      <c r="A14" s="4" t="s">
        <v>10</v>
      </c>
      <c r="B14" s="8"/>
    </row>
    <row r="15" spans="1:5" ht="12" thickBot="1" x14ac:dyDescent="0.25">
      <c r="A15" s="5" t="s">
        <v>11</v>
      </c>
      <c r="B15" s="10"/>
    </row>
  </sheetData>
  <phoneticPr fontId="0" type="noConversion"/>
  <dataValidations disablePrompts="1" count="1">
    <dataValidation type="list" allowBlank="1" showInputMessage="1" showErrorMessage="1" sqref="B13">
      <formula1>"Physical,Cash"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I37"/>
  <sheetViews>
    <sheetView workbookViewId="0">
      <selection activeCell="C1" sqref="C1"/>
    </sheetView>
  </sheetViews>
  <sheetFormatPr defaultRowHeight="11.25" x14ac:dyDescent="0.2"/>
  <cols>
    <col min="1" max="1" width="23.1640625" bestFit="1" customWidth="1"/>
    <col min="2" max="2" width="29.33203125" bestFit="1" customWidth="1"/>
    <col min="4" max="4" width="11.33203125" bestFit="1" customWidth="1"/>
    <col min="5" max="6" width="14.6640625" bestFit="1" customWidth="1"/>
    <col min="7" max="7" width="5.6640625" customWidth="1"/>
    <col min="8" max="8" width="14.6640625" bestFit="1" customWidth="1"/>
    <col min="9" max="9" width="11.1640625" bestFit="1" customWidth="1"/>
  </cols>
  <sheetData>
    <row r="1" spans="1:9" x14ac:dyDescent="0.2">
      <c r="A1" s="3" t="s">
        <v>87</v>
      </c>
      <c r="B1" s="11" t="str">
        <f>_xll.qlEuriborSwapIsdaFixA(B3,B4,B5,B6,B7,B8)</f>
        <v>obj_00056#0001</v>
      </c>
      <c r="D1" s="3" t="s">
        <v>67</v>
      </c>
      <c r="E1" s="11" t="str">
        <f>_xll.qlSwap(E3,E4:F4,E5:F5,E6,E7)</f>
        <v>obj_00061#0001</v>
      </c>
      <c r="H1" t="s">
        <v>75</v>
      </c>
      <c r="I1" t="b">
        <f>_xll.qlInstrumentSetPricingEngine(E1,PricingEngines!$B$1,B37)</f>
        <v>1</v>
      </c>
    </row>
    <row r="2" spans="1:9" ht="12" thickBot="1" x14ac:dyDescent="0.25">
      <c r="A2" s="5" t="s">
        <v>13</v>
      </c>
      <c r="B2" s="12" t="str">
        <f>_xll.ohRangeRetrieveError(B1)</f>
        <v/>
      </c>
      <c r="D2" s="5" t="s">
        <v>13</v>
      </c>
      <c r="E2" s="12" t="str">
        <f>_xll.ohRangeRetrieveError(E1)</f>
        <v/>
      </c>
      <c r="H2" t="s">
        <v>70</v>
      </c>
      <c r="I2" s="27">
        <f>_xll.qlInstrumentNPV(E1,I1)</f>
        <v>-11903.469893039088</v>
      </c>
    </row>
    <row r="3" spans="1:9" ht="12" thickBot="1" x14ac:dyDescent="0.25">
      <c r="A3" s="3" t="s">
        <v>3</v>
      </c>
      <c r="B3" s="6"/>
      <c r="D3" s="23" t="s">
        <v>3</v>
      </c>
      <c r="E3" s="20"/>
      <c r="I3" s="28"/>
    </row>
    <row r="4" spans="1:9" x14ac:dyDescent="0.2">
      <c r="A4" s="4" t="s">
        <v>37</v>
      </c>
      <c r="B4" s="8" t="s">
        <v>86</v>
      </c>
      <c r="D4" s="24" t="s">
        <v>66</v>
      </c>
      <c r="E4" s="17" t="str">
        <f>B20</f>
        <v>obj_0005a#0001</v>
      </c>
      <c r="F4" s="18" t="str">
        <f>Swaps!B9</f>
        <v>obj_00059#0001</v>
      </c>
    </row>
    <row r="5" spans="1:9" ht="12" thickBot="1" x14ac:dyDescent="0.25">
      <c r="A5" s="4" t="s">
        <v>98</v>
      </c>
      <c r="B5" s="8" t="str">
        <f>TermStructures!B1</f>
        <v>obj_0004f#0001</v>
      </c>
      <c r="D5" s="24" t="s">
        <v>18</v>
      </c>
      <c r="E5" s="17" t="b">
        <v>1</v>
      </c>
      <c r="F5" s="19" t="b">
        <v>0</v>
      </c>
    </row>
    <row r="6" spans="1:9" x14ac:dyDescent="0.2">
      <c r="A6" s="4" t="s">
        <v>97</v>
      </c>
      <c r="B6" s="8" t="str">
        <f>TermStructures!B1</f>
        <v>obj_0004f#0001</v>
      </c>
      <c r="D6" s="24" t="s">
        <v>10</v>
      </c>
      <c r="E6" s="21"/>
    </row>
    <row r="7" spans="1:9" ht="12" thickBot="1" x14ac:dyDescent="0.25">
      <c r="A7" s="4" t="s">
        <v>10</v>
      </c>
      <c r="B7" s="8"/>
      <c r="D7" s="25" t="s">
        <v>11</v>
      </c>
      <c r="E7" s="22"/>
    </row>
    <row r="8" spans="1:9" ht="12" thickBot="1" x14ac:dyDescent="0.25">
      <c r="A8" s="5" t="s">
        <v>11</v>
      </c>
      <c r="B8" s="10"/>
    </row>
    <row r="9" spans="1:9" ht="12" thickBot="1" x14ac:dyDescent="0.25"/>
    <row r="10" spans="1:9" x14ac:dyDescent="0.2">
      <c r="A10" s="3" t="s">
        <v>93</v>
      </c>
      <c r="B10" s="11" t="str">
        <f>_xll.qlCmsCouponPricer(B12,B13,B14,B15,B16,B17,B18)</f>
        <v>obj_00053#0001</v>
      </c>
    </row>
    <row r="11" spans="1:9" ht="12" thickBot="1" x14ac:dyDescent="0.25">
      <c r="A11" s="5" t="s">
        <v>13</v>
      </c>
      <c r="B11" s="12" t="str">
        <f>_xll.ohRangeRetrieveError(B10)</f>
        <v/>
      </c>
    </row>
    <row r="12" spans="1:9" x14ac:dyDescent="0.2">
      <c r="A12" s="3" t="s">
        <v>3</v>
      </c>
      <c r="B12" s="6"/>
    </row>
    <row r="13" spans="1:9" x14ac:dyDescent="0.2">
      <c r="A13" s="4" t="s">
        <v>15</v>
      </c>
      <c r="B13" s="8" t="str">
        <f>TermStructures!E1</f>
        <v>obj_00050#0001</v>
      </c>
    </row>
    <row r="14" spans="1:9" x14ac:dyDescent="0.2">
      <c r="A14" s="4" t="s">
        <v>90</v>
      </c>
      <c r="B14" s="8" t="s">
        <v>88</v>
      </c>
    </row>
    <row r="15" spans="1:9" x14ac:dyDescent="0.2">
      <c r="A15" s="4" t="s">
        <v>91</v>
      </c>
      <c r="B15" s="8" t="s">
        <v>89</v>
      </c>
    </row>
    <row r="16" spans="1:9" x14ac:dyDescent="0.2">
      <c r="A16" s="4" t="s">
        <v>92</v>
      </c>
      <c r="B16" s="8">
        <v>0.1</v>
      </c>
    </row>
    <row r="17" spans="1:2" x14ac:dyDescent="0.2">
      <c r="A17" s="4" t="s">
        <v>10</v>
      </c>
      <c r="B17" s="8"/>
    </row>
    <row r="18" spans="1:2" ht="12" thickBot="1" x14ac:dyDescent="0.25">
      <c r="A18" s="5" t="s">
        <v>11</v>
      </c>
      <c r="B18" s="10"/>
    </row>
    <row r="19" spans="1:2" ht="12" thickBot="1" x14ac:dyDescent="0.25"/>
    <row r="20" spans="1:2" x14ac:dyDescent="0.2">
      <c r="A20" s="3" t="s">
        <v>85</v>
      </c>
      <c r="B20" s="11" t="str">
        <f>_xll.qlCmsLeg(B22,B23,B24,B25,B26,B27,B28,B29,B30,B31,B32,B33,B34,B35)</f>
        <v>obj_0005a#0001</v>
      </c>
    </row>
    <row r="21" spans="1:2" ht="12" thickBot="1" x14ac:dyDescent="0.25">
      <c r="A21" s="5" t="s">
        <v>13</v>
      </c>
      <c r="B21" s="12" t="str">
        <f>_xll.ohRangeRetrieveError(B20)</f>
        <v/>
      </c>
    </row>
    <row r="22" spans="1:2" x14ac:dyDescent="0.2">
      <c r="A22" s="3" t="s">
        <v>3</v>
      </c>
      <c r="B22" s="6"/>
    </row>
    <row r="23" spans="1:2" x14ac:dyDescent="0.2">
      <c r="A23" s="4" t="s">
        <v>54</v>
      </c>
      <c r="B23" s="8" t="s">
        <v>33</v>
      </c>
    </row>
    <row r="24" spans="1:2" x14ac:dyDescent="0.2">
      <c r="A24" s="4" t="s">
        <v>55</v>
      </c>
      <c r="B24" s="8">
        <f>Nominal</f>
        <v>1000000</v>
      </c>
    </row>
    <row r="25" spans="1:2" x14ac:dyDescent="0.2">
      <c r="A25" s="4" t="s">
        <v>19</v>
      </c>
      <c r="B25" s="8" t="str">
        <f>DateCalc!B5</f>
        <v>obj_00051#0001</v>
      </c>
    </row>
    <row r="26" spans="1:2" x14ac:dyDescent="0.2">
      <c r="A26" s="4" t="s">
        <v>56</v>
      </c>
      <c r="B26" s="8"/>
    </row>
    <row r="27" spans="1:2" x14ac:dyDescent="0.2">
      <c r="A27" s="4" t="s">
        <v>57</v>
      </c>
      <c r="B27" s="8"/>
    </row>
    <row r="28" spans="1:2" x14ac:dyDescent="0.2">
      <c r="A28" s="4" t="s">
        <v>7</v>
      </c>
      <c r="B28" s="8" t="s">
        <v>21</v>
      </c>
    </row>
    <row r="29" spans="1:2" x14ac:dyDescent="0.2">
      <c r="A29" s="4" t="s">
        <v>58</v>
      </c>
      <c r="B29" s="9"/>
    </row>
    <row r="30" spans="1:2" x14ac:dyDescent="0.2">
      <c r="A30" s="4" t="s">
        <v>59</v>
      </c>
      <c r="B30" s="8"/>
    </row>
    <row r="31" spans="1:2" x14ac:dyDescent="0.2">
      <c r="A31" s="4" t="s">
        <v>84</v>
      </c>
      <c r="B31" s="8" t="str">
        <f>B1</f>
        <v>obj_00056#0001</v>
      </c>
    </row>
    <row r="32" spans="1:2" x14ac:dyDescent="0.2">
      <c r="A32" s="4" t="s">
        <v>60</v>
      </c>
      <c r="B32" s="9"/>
    </row>
    <row r="33" spans="1:2" x14ac:dyDescent="0.2">
      <c r="A33" s="4" t="s">
        <v>61</v>
      </c>
      <c r="B33" s="9"/>
    </row>
    <row r="34" spans="1:2" x14ac:dyDescent="0.2">
      <c r="A34" s="4" t="s">
        <v>10</v>
      </c>
      <c r="B34" s="8"/>
    </row>
    <row r="35" spans="1:2" ht="12" thickBot="1" x14ac:dyDescent="0.25">
      <c r="A35" s="5" t="s">
        <v>11</v>
      </c>
      <c r="B35" s="10"/>
    </row>
    <row r="37" spans="1:2" x14ac:dyDescent="0.2">
      <c r="A37" t="s">
        <v>94</v>
      </c>
      <c r="B37" t="b">
        <f>_xll.qlLegSetCouponPricers(B20,B10)</f>
        <v>1</v>
      </c>
    </row>
  </sheetData>
  <phoneticPr fontId="0" type="noConversion"/>
  <dataValidations disablePrompts="1" count="4">
    <dataValidation type="list" allowBlank="1" showInputMessage="1" showErrorMessage="1" sqref="B23">
      <formula1>"Following,Modified Following,Preceding,Modified Preceding,Unadjusted"</formula1>
    </dataValidation>
    <dataValidation type="list" allowBlank="1" showInputMessage="1" showErrorMessage="1" sqref="B28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B15">
      <formula1>"Standard, ExactYield, ParallelShifts, NonParallelShifts"</formula1>
    </dataValidation>
    <dataValidation type="list" allowBlank="1" showInputMessage="1" showErrorMessage="1" sqref="B14">
      <formula1>"ConundrumByBlack,ConundrumByNumericalIntegration"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5"/>
  <sheetViews>
    <sheetView workbookViewId="0"/>
  </sheetViews>
  <sheetFormatPr defaultRowHeight="11.25" x14ac:dyDescent="0.2"/>
  <cols>
    <col min="1" max="1" width="16.5" bestFit="1" customWidth="1"/>
    <col min="2" max="2" width="10.1640625" bestFit="1" customWidth="1"/>
    <col min="3" max="3" width="12.6640625" bestFit="1" customWidth="1"/>
    <col min="4" max="5" width="16.5" bestFit="1" customWidth="1"/>
    <col min="6" max="6" width="7.5" bestFit="1" customWidth="1"/>
    <col min="7" max="7" width="5.5" bestFit="1" customWidth="1"/>
    <col min="8" max="9" width="5.83203125" bestFit="1" customWidth="1"/>
    <col min="10" max="10" width="18" bestFit="1" customWidth="1"/>
    <col min="11" max="11" width="7.5" bestFit="1" customWidth="1"/>
    <col min="12" max="12" width="8.33203125" bestFit="1" customWidth="1"/>
    <col min="13" max="13" width="5.1640625" bestFit="1" customWidth="1"/>
    <col min="14" max="14" width="7.5" bestFit="1" customWidth="1"/>
    <col min="15" max="16" width="5.83203125" bestFit="1" customWidth="1"/>
    <col min="17" max="17" width="7" bestFit="1" customWidth="1"/>
    <col min="18" max="18" width="5.1640625" bestFit="1" customWidth="1"/>
    <col min="19" max="19" width="9.1640625" bestFit="1" customWidth="1"/>
    <col min="20" max="20" width="8.83203125" bestFit="1" customWidth="1"/>
    <col min="21" max="21" width="5.1640625" bestFit="1" customWidth="1"/>
  </cols>
  <sheetData>
    <row r="1" spans="1:40" ht="22.5" x14ac:dyDescent="0.2">
      <c r="A1" s="33" t="str">
        <f t="array" ref="A1:U24">_xll.qlSwapLegAnalysis(Swaps!E1,0)</f>
        <v>Payment Date</v>
      </c>
      <c r="B1" s="33" t="str">
        <v>Amount</v>
      </c>
      <c r="C1" s="33" t="str">
        <v>Nominal</v>
      </c>
      <c r="D1" s="33" t="str">
        <v>Accrual Start Date</v>
      </c>
      <c r="E1" s="33" t="str">
        <v>Accrual End Date</v>
      </c>
      <c r="F1" s="33" t="str">
        <v>Accrual Days</v>
      </c>
      <c r="G1" s="33" t="str">
        <v>Index</v>
      </c>
      <c r="H1" s="33" t="str">
        <v>Fixing Days</v>
      </c>
      <c r="I1" s="33" t="str">
        <v>Fixing Dates</v>
      </c>
      <c r="J1" s="33" t="str">
        <v>Day Counter</v>
      </c>
      <c r="K1" s="33" t="str">
        <v>Accrual Period</v>
      </c>
      <c r="L1" s="33" t="str">
        <v>Effective Rate</v>
      </c>
      <c r="M1" s="33" t="str">
        <v>Floor</v>
      </c>
      <c r="N1" s="33" t="str">
        <v>Gearing</v>
      </c>
      <c r="O1" s="33" t="str">
        <v>Index Fixing</v>
      </c>
      <c r="P1" s="33" t="str">
        <v>Conv. Adj.</v>
      </c>
      <c r="Q1" s="33" t="str">
        <v>Spread</v>
      </c>
      <c r="R1" s="33" t="str">
        <v>Cap</v>
      </c>
      <c r="S1" s="33" t="str">
        <v>Call Digital Payoff</v>
      </c>
      <c r="T1" s="33" t="str">
        <v>Put Digital Payoff</v>
      </c>
      <c r="U1" s="33" t="e">
        <v>#N/A</v>
      </c>
    </row>
    <row r="2" spans="1:40" x14ac:dyDescent="0.2">
      <c r="A2" s="34">
        <v>42137</v>
      </c>
      <c r="B2" s="35">
        <v>50000.000000000044</v>
      </c>
      <c r="C2" s="35">
        <v>1000000</v>
      </c>
      <c r="D2" s="41">
        <v>41772</v>
      </c>
      <c r="E2" s="41">
        <v>42137</v>
      </c>
      <c r="F2" s="36">
        <v>360</v>
      </c>
      <c r="G2" s="37" t="str">
        <v>#N/A</v>
      </c>
      <c r="H2" s="36" t="str">
        <v>#N/A</v>
      </c>
      <c r="I2" s="41" t="str">
        <v>#N/A</v>
      </c>
      <c r="J2" s="36" t="str">
        <v>30/360 (Bond Basis)</v>
      </c>
      <c r="K2" s="38">
        <v>1</v>
      </c>
      <c r="L2" s="39">
        <v>0.05</v>
      </c>
      <c r="M2" s="39" t="str">
        <v>#N/A</v>
      </c>
      <c r="N2" s="40" t="str">
        <v>#N/A</v>
      </c>
      <c r="O2" s="39" t="str">
        <v>#N/A</v>
      </c>
      <c r="P2" s="39" t="str">
        <v>#N/A</v>
      </c>
      <c r="Q2" s="39" t="str">
        <v>#N/A</v>
      </c>
      <c r="R2" s="39" t="str">
        <v>#N/A</v>
      </c>
      <c r="S2" s="39" t="str">
        <v>#N/A</v>
      </c>
      <c r="T2" s="37" t="str">
        <v>#N/A</v>
      </c>
      <c r="U2" s="37" t="e">
        <v>#N/A</v>
      </c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</row>
    <row r="3" spans="1:40" x14ac:dyDescent="0.2">
      <c r="A3" s="34">
        <v>42503</v>
      </c>
      <c r="B3" s="35">
        <v>50000.000000000044</v>
      </c>
      <c r="C3" s="35">
        <v>1000000</v>
      </c>
      <c r="D3" s="41">
        <v>42137</v>
      </c>
      <c r="E3" s="41">
        <v>42503</v>
      </c>
      <c r="F3" s="36">
        <v>360</v>
      </c>
      <c r="G3" s="37" t="str">
        <v>#N/A</v>
      </c>
      <c r="H3" s="36" t="str">
        <v>#N/A</v>
      </c>
      <c r="I3" s="41" t="str">
        <v>#N/A</v>
      </c>
      <c r="J3" s="36" t="str">
        <v>30/360 (Bond Basis)</v>
      </c>
      <c r="K3" s="38">
        <v>1</v>
      </c>
      <c r="L3" s="39">
        <v>0.05</v>
      </c>
      <c r="M3" s="39" t="str">
        <v>#N/A</v>
      </c>
      <c r="N3" s="40" t="str">
        <v>#N/A</v>
      </c>
      <c r="O3" s="39" t="str">
        <v>#N/A</v>
      </c>
      <c r="P3" s="39" t="str">
        <v>#N/A</v>
      </c>
      <c r="Q3" s="39" t="str">
        <v>#N/A</v>
      </c>
      <c r="R3" s="39" t="str">
        <v>#N/A</v>
      </c>
      <c r="S3" s="39" t="str">
        <v>#N/A</v>
      </c>
      <c r="T3" s="37" t="str">
        <v>#N/A</v>
      </c>
      <c r="U3" s="37" t="e">
        <v>#N/A</v>
      </c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</row>
    <row r="4" spans="1:40" x14ac:dyDescent="0.2">
      <c r="A4" s="34">
        <v>42870</v>
      </c>
      <c r="B4" s="35">
        <v>50277.777777777868</v>
      </c>
      <c r="C4" s="35">
        <v>1000000</v>
      </c>
      <c r="D4" s="41">
        <v>42503</v>
      </c>
      <c r="E4" s="41">
        <v>42870</v>
      </c>
      <c r="F4" s="36">
        <v>362</v>
      </c>
      <c r="G4" s="37" t="str">
        <v>#N/A</v>
      </c>
      <c r="H4" s="36" t="str">
        <v>#N/A</v>
      </c>
      <c r="I4" s="41" t="str">
        <v>#N/A</v>
      </c>
      <c r="J4" s="36" t="str">
        <v>30/360 (Bond Basis)</v>
      </c>
      <c r="K4" s="38">
        <v>1.0055555555555555</v>
      </c>
      <c r="L4" s="39">
        <v>0.05</v>
      </c>
      <c r="M4" s="39" t="str">
        <v>#N/A</v>
      </c>
      <c r="N4" s="40" t="str">
        <v>#N/A</v>
      </c>
      <c r="O4" s="39" t="str">
        <v>#N/A</v>
      </c>
      <c r="P4" s="39" t="str">
        <v>#N/A</v>
      </c>
      <c r="Q4" s="39" t="str">
        <v>#N/A</v>
      </c>
      <c r="R4" s="39" t="str">
        <v>#N/A</v>
      </c>
      <c r="S4" s="39" t="str">
        <v>#N/A</v>
      </c>
      <c r="T4" s="37" t="str">
        <v>#N/A</v>
      </c>
      <c r="U4" s="37" t="e">
        <v>#N/A</v>
      </c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</row>
    <row r="5" spans="1:40" x14ac:dyDescent="0.2">
      <c r="A5" s="34">
        <v>43234</v>
      </c>
      <c r="B5" s="35">
        <v>49861.111111111131</v>
      </c>
      <c r="C5" s="35">
        <v>1000000</v>
      </c>
      <c r="D5" s="41">
        <v>42870</v>
      </c>
      <c r="E5" s="41">
        <v>43234</v>
      </c>
      <c r="F5" s="36">
        <v>359</v>
      </c>
      <c r="G5" s="37" t="str">
        <v>#N/A</v>
      </c>
      <c r="H5" s="36" t="str">
        <v>#N/A</v>
      </c>
      <c r="I5" s="41" t="str">
        <v>#N/A</v>
      </c>
      <c r="J5" s="36" t="str">
        <v>30/360 (Bond Basis)</v>
      </c>
      <c r="K5" s="38">
        <v>0.99722222222222223</v>
      </c>
      <c r="L5" s="39">
        <v>0.05</v>
      </c>
      <c r="M5" s="39" t="str">
        <v>#N/A</v>
      </c>
      <c r="N5" s="40" t="str">
        <v>#N/A</v>
      </c>
      <c r="O5" s="39" t="str">
        <v>#N/A</v>
      </c>
      <c r="P5" s="39" t="str">
        <v>#N/A</v>
      </c>
      <c r="Q5" s="39" t="str">
        <v>#N/A</v>
      </c>
      <c r="R5" s="39" t="str">
        <v>#N/A</v>
      </c>
      <c r="S5" s="39" t="str">
        <v>#N/A</v>
      </c>
      <c r="T5" s="37" t="str">
        <v>#N/A</v>
      </c>
      <c r="U5" s="37" t="e">
        <v>#N/A</v>
      </c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</row>
    <row r="6" spans="1:40" x14ac:dyDescent="0.2">
      <c r="A6" s="34">
        <v>43598</v>
      </c>
      <c r="B6" s="35">
        <v>49861.111111111131</v>
      </c>
      <c r="C6" s="35">
        <v>1000000</v>
      </c>
      <c r="D6" s="41">
        <v>43234</v>
      </c>
      <c r="E6" s="41">
        <v>43598</v>
      </c>
      <c r="F6" s="36">
        <v>359</v>
      </c>
      <c r="G6" s="37" t="str">
        <v>#N/A</v>
      </c>
      <c r="H6" s="36" t="str">
        <v>#N/A</v>
      </c>
      <c r="I6" s="41" t="str">
        <v>#N/A</v>
      </c>
      <c r="J6" s="36" t="str">
        <v>30/360 (Bond Basis)</v>
      </c>
      <c r="K6" s="38">
        <v>0.99722222222222223</v>
      </c>
      <c r="L6" s="39">
        <v>0.05</v>
      </c>
      <c r="M6" s="39" t="str">
        <v>#N/A</v>
      </c>
      <c r="N6" s="40" t="str">
        <v>#N/A</v>
      </c>
      <c r="O6" s="39" t="str">
        <v>#N/A</v>
      </c>
      <c r="P6" s="39" t="str">
        <v>#N/A</v>
      </c>
      <c r="Q6" s="39" t="str">
        <v>#N/A</v>
      </c>
      <c r="R6" s="39" t="str">
        <v>#N/A</v>
      </c>
      <c r="S6" s="39" t="str">
        <v>#N/A</v>
      </c>
      <c r="T6" s="37" t="str">
        <v>#N/A</v>
      </c>
      <c r="U6" s="37" t="e">
        <v>#N/A</v>
      </c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</row>
    <row r="7" spans="1:40" x14ac:dyDescent="0.2">
      <c r="A7" s="34">
        <v>43964</v>
      </c>
      <c r="B7" s="35">
        <v>50000.000000000044</v>
      </c>
      <c r="C7" s="35">
        <v>1000000</v>
      </c>
      <c r="D7" s="41">
        <v>43598</v>
      </c>
      <c r="E7" s="41">
        <v>43964</v>
      </c>
      <c r="F7" s="36">
        <v>360</v>
      </c>
      <c r="G7" s="37" t="str">
        <v>#N/A</v>
      </c>
      <c r="H7" s="36" t="str">
        <v>#N/A</v>
      </c>
      <c r="I7" s="41" t="str">
        <v>#N/A</v>
      </c>
      <c r="J7" s="36" t="str">
        <v>30/360 (Bond Basis)</v>
      </c>
      <c r="K7" s="38">
        <v>1</v>
      </c>
      <c r="L7" s="39">
        <v>0.05</v>
      </c>
      <c r="M7" s="39" t="str">
        <v>#N/A</v>
      </c>
      <c r="N7" s="40" t="str">
        <v>#N/A</v>
      </c>
      <c r="O7" s="39" t="str">
        <v>#N/A</v>
      </c>
      <c r="P7" s="39" t="str">
        <v>#N/A</v>
      </c>
      <c r="Q7" s="39" t="str">
        <v>#N/A</v>
      </c>
      <c r="R7" s="39" t="str">
        <v>#N/A</v>
      </c>
      <c r="S7" s="39" t="str">
        <v>#N/A</v>
      </c>
      <c r="T7" s="37" t="str">
        <v>#N/A</v>
      </c>
      <c r="U7" s="37" t="e">
        <v>#N/A</v>
      </c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</row>
    <row r="8" spans="1:40" x14ac:dyDescent="0.2">
      <c r="A8" s="34">
        <v>44329</v>
      </c>
      <c r="B8" s="35">
        <v>50000.000000000044</v>
      </c>
      <c r="C8" s="35">
        <v>1000000</v>
      </c>
      <c r="D8" s="41">
        <v>43964</v>
      </c>
      <c r="E8" s="41">
        <v>44329</v>
      </c>
      <c r="F8" s="36">
        <v>360</v>
      </c>
      <c r="G8" s="37" t="str">
        <v>#N/A</v>
      </c>
      <c r="H8" s="36" t="str">
        <v>#N/A</v>
      </c>
      <c r="I8" s="41" t="str">
        <v>#N/A</v>
      </c>
      <c r="J8" s="36" t="str">
        <v>30/360 (Bond Basis)</v>
      </c>
      <c r="K8" s="38">
        <v>1</v>
      </c>
      <c r="L8" s="39">
        <v>0.05</v>
      </c>
      <c r="M8" s="39" t="str">
        <v>#N/A</v>
      </c>
      <c r="N8" s="40" t="str">
        <v>#N/A</v>
      </c>
      <c r="O8" s="39" t="str">
        <v>#N/A</v>
      </c>
      <c r="P8" s="39" t="str">
        <v>#N/A</v>
      </c>
      <c r="Q8" s="39" t="str">
        <v>#N/A</v>
      </c>
      <c r="R8" s="39" t="str">
        <v>#N/A</v>
      </c>
      <c r="S8" s="39" t="str">
        <v>#N/A</v>
      </c>
      <c r="T8" s="37" t="str">
        <v>#N/A</v>
      </c>
      <c r="U8" s="37" t="e">
        <v>#N/A</v>
      </c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</row>
    <row r="9" spans="1:40" x14ac:dyDescent="0.2">
      <c r="A9" s="34">
        <v>44694</v>
      </c>
      <c r="B9" s="35">
        <v>50000.000000000044</v>
      </c>
      <c r="C9" s="35">
        <v>1000000</v>
      </c>
      <c r="D9" s="41">
        <v>44329</v>
      </c>
      <c r="E9" s="41">
        <v>44694</v>
      </c>
      <c r="F9" s="36">
        <v>360</v>
      </c>
      <c r="G9" s="37" t="str">
        <v>#N/A</v>
      </c>
      <c r="H9" s="36" t="str">
        <v>#N/A</v>
      </c>
      <c r="I9" s="41" t="str">
        <v>#N/A</v>
      </c>
      <c r="J9" s="36" t="str">
        <v>30/360 (Bond Basis)</v>
      </c>
      <c r="K9" s="38">
        <v>1</v>
      </c>
      <c r="L9" s="39">
        <v>0.05</v>
      </c>
      <c r="M9" s="39" t="str">
        <v>#N/A</v>
      </c>
      <c r="N9" s="40" t="str">
        <v>#N/A</v>
      </c>
      <c r="O9" s="39" t="str">
        <v>#N/A</v>
      </c>
      <c r="P9" s="39" t="str">
        <v>#N/A</v>
      </c>
      <c r="Q9" s="39" t="str">
        <v>#N/A</v>
      </c>
      <c r="R9" s="39" t="str">
        <v>#N/A</v>
      </c>
      <c r="S9" s="39" t="str">
        <v>#N/A</v>
      </c>
      <c r="T9" s="37" t="str">
        <v>#N/A</v>
      </c>
      <c r="U9" s="37" t="e">
        <v>#N/A</v>
      </c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</row>
    <row r="10" spans="1:40" x14ac:dyDescent="0.2">
      <c r="A10" s="34">
        <v>45061</v>
      </c>
      <c r="B10" s="35">
        <v>50277.777777777868</v>
      </c>
      <c r="C10" s="35">
        <v>1000000</v>
      </c>
      <c r="D10" s="41">
        <v>44694</v>
      </c>
      <c r="E10" s="41">
        <v>45061</v>
      </c>
      <c r="F10" s="36">
        <v>362</v>
      </c>
      <c r="G10" s="37" t="str">
        <v>#N/A</v>
      </c>
      <c r="H10" s="36" t="str">
        <v>#N/A</v>
      </c>
      <c r="I10" s="41" t="str">
        <v>#N/A</v>
      </c>
      <c r="J10" s="36" t="str">
        <v>30/360 (Bond Basis)</v>
      </c>
      <c r="K10" s="38">
        <v>1.0055555555555555</v>
      </c>
      <c r="L10" s="39">
        <v>0.05</v>
      </c>
      <c r="M10" s="39" t="str">
        <v>#N/A</v>
      </c>
      <c r="N10" s="40" t="str">
        <v>#N/A</v>
      </c>
      <c r="O10" s="39" t="str">
        <v>#N/A</v>
      </c>
      <c r="P10" s="39" t="str">
        <v>#N/A</v>
      </c>
      <c r="Q10" s="39" t="str">
        <v>#N/A</v>
      </c>
      <c r="R10" s="39" t="str">
        <v>#N/A</v>
      </c>
      <c r="S10" s="39" t="str">
        <v>#N/A</v>
      </c>
      <c r="T10" s="37" t="str">
        <v>#N/A</v>
      </c>
      <c r="U10" s="37" t="e">
        <v>#N/A</v>
      </c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</row>
    <row r="11" spans="1:40" x14ac:dyDescent="0.2">
      <c r="A11" s="34">
        <v>45425</v>
      </c>
      <c r="B11" s="35">
        <v>49722.222222222226</v>
      </c>
      <c r="C11" s="35">
        <v>1000000</v>
      </c>
      <c r="D11" s="41">
        <v>45061</v>
      </c>
      <c r="E11" s="41">
        <v>45425</v>
      </c>
      <c r="F11" s="36">
        <v>358</v>
      </c>
      <c r="G11" s="37" t="str">
        <v>#N/A</v>
      </c>
      <c r="H11" s="36" t="str">
        <v>#N/A</v>
      </c>
      <c r="I11" s="41" t="str">
        <v>#N/A</v>
      </c>
      <c r="J11" s="36" t="str">
        <v>30/360 (Bond Basis)</v>
      </c>
      <c r="K11" s="38">
        <v>0.99444444444444446</v>
      </c>
      <c r="L11" s="39">
        <v>0.05</v>
      </c>
      <c r="M11" s="39" t="str">
        <v>#N/A</v>
      </c>
      <c r="N11" s="40" t="str">
        <v>#N/A</v>
      </c>
      <c r="O11" s="39" t="str">
        <v>#N/A</v>
      </c>
      <c r="P11" s="39" t="str">
        <v>#N/A</v>
      </c>
      <c r="Q11" s="39" t="str">
        <v>#N/A</v>
      </c>
      <c r="R11" s="39" t="str">
        <v>#N/A</v>
      </c>
      <c r="S11" s="39" t="str">
        <v>#N/A</v>
      </c>
      <c r="T11" s="37" t="str">
        <v>#N/A</v>
      </c>
      <c r="U11" s="37" t="e">
        <v>#N/A</v>
      </c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</row>
    <row r="12" spans="1:40" x14ac:dyDescent="0.2">
      <c r="A12" s="34" t="e">
        <v>#N/A</v>
      </c>
      <c r="B12" s="35" t="e">
        <v>#N/A</v>
      </c>
      <c r="C12" s="35" t="e">
        <v>#N/A</v>
      </c>
      <c r="D12" s="41" t="e">
        <v>#N/A</v>
      </c>
      <c r="E12" s="41" t="e">
        <v>#N/A</v>
      </c>
      <c r="F12" s="36" t="e">
        <v>#N/A</v>
      </c>
      <c r="G12" s="37" t="e">
        <v>#N/A</v>
      </c>
      <c r="H12" s="36" t="e">
        <v>#N/A</v>
      </c>
      <c r="I12" s="41" t="e">
        <v>#N/A</v>
      </c>
      <c r="J12" s="36" t="e">
        <v>#N/A</v>
      </c>
      <c r="K12" s="38" t="e">
        <v>#N/A</v>
      </c>
      <c r="L12" s="39" t="e">
        <v>#N/A</v>
      </c>
      <c r="M12" s="39" t="e">
        <v>#N/A</v>
      </c>
      <c r="N12" s="40" t="e">
        <v>#N/A</v>
      </c>
      <c r="O12" s="39" t="e">
        <v>#N/A</v>
      </c>
      <c r="P12" s="39" t="e">
        <v>#N/A</v>
      </c>
      <c r="Q12" s="39" t="e">
        <v>#N/A</v>
      </c>
      <c r="R12" s="39" t="e">
        <v>#N/A</v>
      </c>
      <c r="S12" s="39" t="e">
        <v>#N/A</v>
      </c>
      <c r="T12" s="37" t="e">
        <v>#N/A</v>
      </c>
      <c r="U12" s="37" t="e">
        <v>#N/A</v>
      </c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</row>
    <row r="13" spans="1:40" x14ac:dyDescent="0.2">
      <c r="A13" s="34" t="e">
        <v>#N/A</v>
      </c>
      <c r="B13" s="35" t="e">
        <v>#N/A</v>
      </c>
      <c r="C13" s="35" t="e">
        <v>#N/A</v>
      </c>
      <c r="D13" s="41" t="e">
        <v>#N/A</v>
      </c>
      <c r="E13" s="41" t="e">
        <v>#N/A</v>
      </c>
      <c r="F13" s="36" t="e">
        <v>#N/A</v>
      </c>
      <c r="G13" s="37" t="e">
        <v>#N/A</v>
      </c>
      <c r="H13" s="36" t="e">
        <v>#N/A</v>
      </c>
      <c r="I13" s="41" t="e">
        <v>#N/A</v>
      </c>
      <c r="J13" s="36" t="e">
        <v>#N/A</v>
      </c>
      <c r="K13" s="38" t="e">
        <v>#N/A</v>
      </c>
      <c r="L13" s="39" t="e">
        <v>#N/A</v>
      </c>
      <c r="M13" s="39" t="e">
        <v>#N/A</v>
      </c>
      <c r="N13" s="40" t="e">
        <v>#N/A</v>
      </c>
      <c r="O13" s="39" t="e">
        <v>#N/A</v>
      </c>
      <c r="P13" s="39" t="e">
        <v>#N/A</v>
      </c>
      <c r="Q13" s="39" t="e">
        <v>#N/A</v>
      </c>
      <c r="R13" s="39" t="e">
        <v>#N/A</v>
      </c>
      <c r="S13" s="39" t="e">
        <v>#N/A</v>
      </c>
      <c r="T13" s="37" t="e">
        <v>#N/A</v>
      </c>
      <c r="U13" s="37" t="e">
        <v>#N/A</v>
      </c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</row>
    <row r="14" spans="1:40" x14ac:dyDescent="0.2">
      <c r="A14" s="34" t="e">
        <v>#N/A</v>
      </c>
      <c r="B14" s="35" t="e">
        <v>#N/A</v>
      </c>
      <c r="C14" s="35" t="e">
        <v>#N/A</v>
      </c>
      <c r="D14" s="41" t="e">
        <v>#N/A</v>
      </c>
      <c r="E14" s="41" t="e">
        <v>#N/A</v>
      </c>
      <c r="F14" s="36" t="e">
        <v>#N/A</v>
      </c>
      <c r="G14" s="37" t="e">
        <v>#N/A</v>
      </c>
      <c r="H14" s="36" t="e">
        <v>#N/A</v>
      </c>
      <c r="I14" s="41" t="e">
        <v>#N/A</v>
      </c>
      <c r="J14" s="36" t="e">
        <v>#N/A</v>
      </c>
      <c r="K14" s="38" t="e">
        <v>#N/A</v>
      </c>
      <c r="L14" s="39" t="e">
        <v>#N/A</v>
      </c>
      <c r="M14" s="39" t="e">
        <v>#N/A</v>
      </c>
      <c r="N14" s="40" t="e">
        <v>#N/A</v>
      </c>
      <c r="O14" s="39" t="e">
        <v>#N/A</v>
      </c>
      <c r="P14" s="39" t="e">
        <v>#N/A</v>
      </c>
      <c r="Q14" s="39" t="e">
        <v>#N/A</v>
      </c>
      <c r="R14" s="39" t="e">
        <v>#N/A</v>
      </c>
      <c r="S14" s="39" t="e">
        <v>#N/A</v>
      </c>
      <c r="T14" s="37" t="e">
        <v>#N/A</v>
      </c>
      <c r="U14" s="37" t="e">
        <v>#N/A</v>
      </c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</row>
    <row r="15" spans="1:40" x14ac:dyDescent="0.2">
      <c r="A15" s="34" t="e">
        <v>#N/A</v>
      </c>
      <c r="B15" s="35" t="e">
        <v>#N/A</v>
      </c>
      <c r="C15" s="35" t="e">
        <v>#N/A</v>
      </c>
      <c r="D15" s="41" t="e">
        <v>#N/A</v>
      </c>
      <c r="E15" s="41" t="e">
        <v>#N/A</v>
      </c>
      <c r="F15" s="36" t="e">
        <v>#N/A</v>
      </c>
      <c r="G15" s="37" t="e">
        <v>#N/A</v>
      </c>
      <c r="H15" s="36" t="e">
        <v>#N/A</v>
      </c>
      <c r="I15" s="41" t="e">
        <v>#N/A</v>
      </c>
      <c r="J15" s="36" t="e">
        <v>#N/A</v>
      </c>
      <c r="K15" s="38" t="e">
        <v>#N/A</v>
      </c>
      <c r="L15" s="39" t="e">
        <v>#N/A</v>
      </c>
      <c r="M15" s="39" t="e">
        <v>#N/A</v>
      </c>
      <c r="N15" s="40" t="e">
        <v>#N/A</v>
      </c>
      <c r="O15" s="39" t="e">
        <v>#N/A</v>
      </c>
      <c r="P15" s="39" t="e">
        <v>#N/A</v>
      </c>
      <c r="Q15" s="39" t="e">
        <v>#N/A</v>
      </c>
      <c r="R15" s="39" t="e">
        <v>#N/A</v>
      </c>
      <c r="S15" s="39" t="e">
        <v>#N/A</v>
      </c>
      <c r="T15" s="37" t="e">
        <v>#N/A</v>
      </c>
      <c r="U15" s="37" t="e">
        <v>#N/A</v>
      </c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</row>
    <row r="16" spans="1:40" x14ac:dyDescent="0.2">
      <c r="A16" s="34" t="e">
        <v>#N/A</v>
      </c>
      <c r="B16" s="35" t="e">
        <v>#N/A</v>
      </c>
      <c r="C16" s="35" t="e">
        <v>#N/A</v>
      </c>
      <c r="D16" s="41" t="e">
        <v>#N/A</v>
      </c>
      <c r="E16" s="41" t="e">
        <v>#N/A</v>
      </c>
      <c r="F16" s="36" t="e">
        <v>#N/A</v>
      </c>
      <c r="G16" s="37" t="e">
        <v>#N/A</v>
      </c>
      <c r="H16" s="36" t="e">
        <v>#N/A</v>
      </c>
      <c r="I16" s="41" t="e">
        <v>#N/A</v>
      </c>
      <c r="J16" s="36" t="e">
        <v>#N/A</v>
      </c>
      <c r="K16" s="38" t="e">
        <v>#N/A</v>
      </c>
      <c r="L16" s="39" t="e">
        <v>#N/A</v>
      </c>
      <c r="M16" s="39" t="e">
        <v>#N/A</v>
      </c>
      <c r="N16" s="40" t="e">
        <v>#N/A</v>
      </c>
      <c r="O16" s="39" t="e">
        <v>#N/A</v>
      </c>
      <c r="P16" s="39" t="e">
        <v>#N/A</v>
      </c>
      <c r="Q16" s="39" t="e">
        <v>#N/A</v>
      </c>
      <c r="R16" s="39" t="e">
        <v>#N/A</v>
      </c>
      <c r="S16" s="39" t="e">
        <v>#N/A</v>
      </c>
      <c r="T16" s="37" t="e">
        <v>#N/A</v>
      </c>
      <c r="U16" s="37" t="e">
        <v>#N/A</v>
      </c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</row>
    <row r="17" spans="1:40" x14ac:dyDescent="0.2">
      <c r="A17" s="34" t="e">
        <v>#N/A</v>
      </c>
      <c r="B17" s="35" t="e">
        <v>#N/A</v>
      </c>
      <c r="C17" s="35" t="e">
        <v>#N/A</v>
      </c>
      <c r="D17" s="41" t="e">
        <v>#N/A</v>
      </c>
      <c r="E17" s="41" t="e">
        <v>#N/A</v>
      </c>
      <c r="F17" s="36" t="e">
        <v>#N/A</v>
      </c>
      <c r="G17" s="37" t="e">
        <v>#N/A</v>
      </c>
      <c r="H17" s="36" t="e">
        <v>#N/A</v>
      </c>
      <c r="I17" s="41" t="e">
        <v>#N/A</v>
      </c>
      <c r="J17" s="36" t="e">
        <v>#N/A</v>
      </c>
      <c r="K17" s="38" t="e">
        <v>#N/A</v>
      </c>
      <c r="L17" s="39" t="e">
        <v>#N/A</v>
      </c>
      <c r="M17" s="39" t="e">
        <v>#N/A</v>
      </c>
      <c r="N17" s="40" t="e">
        <v>#N/A</v>
      </c>
      <c r="O17" s="39" t="e">
        <v>#N/A</v>
      </c>
      <c r="P17" s="39" t="e">
        <v>#N/A</v>
      </c>
      <c r="Q17" s="39" t="e">
        <v>#N/A</v>
      </c>
      <c r="R17" s="39" t="e">
        <v>#N/A</v>
      </c>
      <c r="S17" s="39" t="e">
        <v>#N/A</v>
      </c>
      <c r="T17" s="37" t="e">
        <v>#N/A</v>
      </c>
      <c r="U17" s="37" t="e">
        <v>#N/A</v>
      </c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</row>
    <row r="18" spans="1:40" x14ac:dyDescent="0.2">
      <c r="A18" s="34" t="e">
        <v>#N/A</v>
      </c>
      <c r="B18" s="35" t="e">
        <v>#N/A</v>
      </c>
      <c r="C18" s="35" t="e">
        <v>#N/A</v>
      </c>
      <c r="D18" s="41" t="e">
        <v>#N/A</v>
      </c>
      <c r="E18" s="41" t="e">
        <v>#N/A</v>
      </c>
      <c r="F18" s="36" t="e">
        <v>#N/A</v>
      </c>
      <c r="G18" s="37" t="e">
        <v>#N/A</v>
      </c>
      <c r="H18" s="36" t="e">
        <v>#N/A</v>
      </c>
      <c r="I18" s="41" t="e">
        <v>#N/A</v>
      </c>
      <c r="J18" s="36" t="e">
        <v>#N/A</v>
      </c>
      <c r="K18" s="38" t="e">
        <v>#N/A</v>
      </c>
      <c r="L18" s="39" t="e">
        <v>#N/A</v>
      </c>
      <c r="M18" s="39" t="e">
        <v>#N/A</v>
      </c>
      <c r="N18" s="40" t="e">
        <v>#N/A</v>
      </c>
      <c r="O18" s="39" t="e">
        <v>#N/A</v>
      </c>
      <c r="P18" s="39" t="e">
        <v>#N/A</v>
      </c>
      <c r="Q18" s="39" t="e">
        <v>#N/A</v>
      </c>
      <c r="R18" s="39" t="e">
        <v>#N/A</v>
      </c>
      <c r="S18" s="39" t="e">
        <v>#N/A</v>
      </c>
      <c r="T18" s="37" t="e">
        <v>#N/A</v>
      </c>
      <c r="U18" s="37" t="e">
        <v>#N/A</v>
      </c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</row>
    <row r="19" spans="1:40" x14ac:dyDescent="0.2">
      <c r="A19" s="34" t="e">
        <v>#N/A</v>
      </c>
      <c r="B19" s="35" t="e">
        <v>#N/A</v>
      </c>
      <c r="C19" s="35" t="e">
        <v>#N/A</v>
      </c>
      <c r="D19" s="41" t="e">
        <v>#N/A</v>
      </c>
      <c r="E19" s="41" t="e">
        <v>#N/A</v>
      </c>
      <c r="F19" s="36" t="e">
        <v>#N/A</v>
      </c>
      <c r="G19" s="37" t="e">
        <v>#N/A</v>
      </c>
      <c r="H19" s="36" t="e">
        <v>#N/A</v>
      </c>
      <c r="I19" s="41" t="e">
        <v>#N/A</v>
      </c>
      <c r="J19" s="36" t="e">
        <v>#N/A</v>
      </c>
      <c r="K19" s="38" t="e">
        <v>#N/A</v>
      </c>
      <c r="L19" s="39" t="e">
        <v>#N/A</v>
      </c>
      <c r="M19" s="39" t="e">
        <v>#N/A</v>
      </c>
      <c r="N19" s="40" t="e">
        <v>#N/A</v>
      </c>
      <c r="O19" s="39" t="e">
        <v>#N/A</v>
      </c>
      <c r="P19" s="39" t="e">
        <v>#N/A</v>
      </c>
      <c r="Q19" s="39" t="e">
        <v>#N/A</v>
      </c>
      <c r="R19" s="39" t="e">
        <v>#N/A</v>
      </c>
      <c r="S19" s="39" t="e">
        <v>#N/A</v>
      </c>
      <c r="T19" s="37" t="e">
        <v>#N/A</v>
      </c>
      <c r="U19" s="37" t="e">
        <v>#N/A</v>
      </c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</row>
    <row r="20" spans="1:40" x14ac:dyDescent="0.2">
      <c r="A20" s="34" t="e">
        <v>#N/A</v>
      </c>
      <c r="B20" s="35" t="e">
        <v>#N/A</v>
      </c>
      <c r="C20" s="35" t="e">
        <v>#N/A</v>
      </c>
      <c r="D20" s="41" t="e">
        <v>#N/A</v>
      </c>
      <c r="E20" s="41" t="e">
        <v>#N/A</v>
      </c>
      <c r="F20" s="36" t="e">
        <v>#N/A</v>
      </c>
      <c r="G20" s="37" t="e">
        <v>#N/A</v>
      </c>
      <c r="H20" s="36" t="e">
        <v>#N/A</v>
      </c>
      <c r="I20" s="41" t="e">
        <v>#N/A</v>
      </c>
      <c r="J20" s="36" t="e">
        <v>#N/A</v>
      </c>
      <c r="K20" s="38" t="e">
        <v>#N/A</v>
      </c>
      <c r="L20" s="39" t="e">
        <v>#N/A</v>
      </c>
      <c r="M20" s="39" t="e">
        <v>#N/A</v>
      </c>
      <c r="N20" s="40" t="e">
        <v>#N/A</v>
      </c>
      <c r="O20" s="39" t="e">
        <v>#N/A</v>
      </c>
      <c r="P20" s="39" t="e">
        <v>#N/A</v>
      </c>
      <c r="Q20" s="39" t="e">
        <v>#N/A</v>
      </c>
      <c r="R20" s="39" t="e">
        <v>#N/A</v>
      </c>
      <c r="S20" s="39" t="e">
        <v>#N/A</v>
      </c>
      <c r="T20" s="37" t="e">
        <v>#N/A</v>
      </c>
      <c r="U20" s="37" t="e">
        <v>#N/A</v>
      </c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</row>
    <row r="21" spans="1:40" x14ac:dyDescent="0.2">
      <c r="A21" s="34" t="e">
        <v>#N/A</v>
      </c>
      <c r="B21" s="35" t="e">
        <v>#N/A</v>
      </c>
      <c r="C21" s="35" t="e">
        <v>#N/A</v>
      </c>
      <c r="D21" s="41" t="e">
        <v>#N/A</v>
      </c>
      <c r="E21" s="41" t="e">
        <v>#N/A</v>
      </c>
      <c r="F21" s="36" t="e">
        <v>#N/A</v>
      </c>
      <c r="G21" s="37" t="e">
        <v>#N/A</v>
      </c>
      <c r="H21" s="36" t="e">
        <v>#N/A</v>
      </c>
      <c r="I21" s="41" t="e">
        <v>#N/A</v>
      </c>
      <c r="J21" s="36" t="e">
        <v>#N/A</v>
      </c>
      <c r="K21" s="38" t="e">
        <v>#N/A</v>
      </c>
      <c r="L21" s="39" t="e">
        <v>#N/A</v>
      </c>
      <c r="M21" s="39" t="e">
        <v>#N/A</v>
      </c>
      <c r="N21" s="40" t="e">
        <v>#N/A</v>
      </c>
      <c r="O21" s="39" t="e">
        <v>#N/A</v>
      </c>
      <c r="P21" s="39" t="e">
        <v>#N/A</v>
      </c>
      <c r="Q21" s="39" t="e">
        <v>#N/A</v>
      </c>
      <c r="R21" s="39" t="e">
        <v>#N/A</v>
      </c>
      <c r="S21" s="39" t="e">
        <v>#N/A</v>
      </c>
      <c r="T21" s="37" t="e">
        <v>#N/A</v>
      </c>
      <c r="U21" s="37" t="e">
        <v>#N/A</v>
      </c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</row>
    <row r="22" spans="1:40" x14ac:dyDescent="0.2">
      <c r="A22" s="34" t="e">
        <v>#N/A</v>
      </c>
      <c r="B22" s="35" t="e">
        <v>#N/A</v>
      </c>
      <c r="C22" s="35" t="e">
        <v>#N/A</v>
      </c>
      <c r="D22" s="41" t="e">
        <v>#N/A</v>
      </c>
      <c r="E22" s="41" t="e">
        <v>#N/A</v>
      </c>
      <c r="F22" s="36" t="e">
        <v>#N/A</v>
      </c>
      <c r="G22" s="37" t="e">
        <v>#N/A</v>
      </c>
      <c r="H22" s="36" t="e">
        <v>#N/A</v>
      </c>
      <c r="I22" s="41" t="e">
        <v>#N/A</v>
      </c>
      <c r="J22" s="36" t="e">
        <v>#N/A</v>
      </c>
      <c r="K22" s="38" t="e">
        <v>#N/A</v>
      </c>
      <c r="L22" s="39" t="e">
        <v>#N/A</v>
      </c>
      <c r="M22" s="39" t="e">
        <v>#N/A</v>
      </c>
      <c r="N22" s="40" t="e">
        <v>#N/A</v>
      </c>
      <c r="O22" s="39" t="e">
        <v>#N/A</v>
      </c>
      <c r="P22" s="39" t="e">
        <v>#N/A</v>
      </c>
      <c r="Q22" s="39" t="e">
        <v>#N/A</v>
      </c>
      <c r="R22" s="39" t="e">
        <v>#N/A</v>
      </c>
      <c r="S22" s="39" t="e">
        <v>#N/A</v>
      </c>
      <c r="T22" s="37" t="e">
        <v>#N/A</v>
      </c>
      <c r="U22" s="37" t="e">
        <v>#N/A</v>
      </c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</row>
    <row r="23" spans="1:40" x14ac:dyDescent="0.2">
      <c r="A23" s="34" t="e">
        <v>#N/A</v>
      </c>
      <c r="B23" s="35" t="e">
        <v>#N/A</v>
      </c>
      <c r="C23" s="35" t="e">
        <v>#N/A</v>
      </c>
      <c r="D23" s="41" t="e">
        <v>#N/A</v>
      </c>
      <c r="E23" s="41" t="e">
        <v>#N/A</v>
      </c>
      <c r="F23" s="36" t="e">
        <v>#N/A</v>
      </c>
      <c r="G23" s="37" t="e">
        <v>#N/A</v>
      </c>
      <c r="H23" s="36" t="e">
        <v>#N/A</v>
      </c>
      <c r="I23" s="41" t="e">
        <v>#N/A</v>
      </c>
      <c r="J23" s="36" t="e">
        <v>#N/A</v>
      </c>
      <c r="K23" s="38" t="e">
        <v>#N/A</v>
      </c>
      <c r="L23" s="39" t="e">
        <v>#N/A</v>
      </c>
      <c r="M23" s="39" t="e">
        <v>#N/A</v>
      </c>
      <c r="N23" s="40" t="e">
        <v>#N/A</v>
      </c>
      <c r="O23" s="39" t="e">
        <v>#N/A</v>
      </c>
      <c r="P23" s="39" t="e">
        <v>#N/A</v>
      </c>
      <c r="Q23" s="39" t="e">
        <v>#N/A</v>
      </c>
      <c r="R23" s="39" t="e">
        <v>#N/A</v>
      </c>
      <c r="S23" s="39" t="e">
        <v>#N/A</v>
      </c>
      <c r="T23" s="37" t="e">
        <v>#N/A</v>
      </c>
      <c r="U23" s="37" t="e">
        <v>#N/A</v>
      </c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</row>
    <row r="24" spans="1:40" x14ac:dyDescent="0.2">
      <c r="A24" s="34" t="e">
        <v>#N/A</v>
      </c>
      <c r="B24" s="35" t="e">
        <v>#N/A</v>
      </c>
      <c r="C24" s="35" t="e">
        <v>#N/A</v>
      </c>
      <c r="D24" s="41" t="e">
        <v>#N/A</v>
      </c>
      <c r="E24" s="41" t="e">
        <v>#N/A</v>
      </c>
      <c r="F24" s="36" t="e">
        <v>#N/A</v>
      </c>
      <c r="G24" s="37" t="e">
        <v>#N/A</v>
      </c>
      <c r="H24" s="36" t="e">
        <v>#N/A</v>
      </c>
      <c r="I24" s="41" t="e">
        <v>#N/A</v>
      </c>
      <c r="J24" s="36" t="e">
        <v>#N/A</v>
      </c>
      <c r="K24" s="38" t="e">
        <v>#N/A</v>
      </c>
      <c r="L24" s="39" t="e">
        <v>#N/A</v>
      </c>
      <c r="M24" s="39" t="e">
        <v>#N/A</v>
      </c>
      <c r="N24" s="40" t="e">
        <v>#N/A</v>
      </c>
      <c r="O24" s="39" t="e">
        <v>#N/A</v>
      </c>
      <c r="P24" s="39" t="e">
        <v>#N/A</v>
      </c>
      <c r="Q24" s="39" t="e">
        <v>#N/A</v>
      </c>
      <c r="R24" s="39" t="e">
        <v>#N/A</v>
      </c>
      <c r="S24" s="39" t="e">
        <v>#N/A</v>
      </c>
      <c r="T24" s="37" t="e">
        <v>#N/A</v>
      </c>
      <c r="U24" s="37" t="e">
        <v>#N/A</v>
      </c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</row>
    <row r="25" spans="1:40" x14ac:dyDescent="0.2">
      <c r="A25" s="13"/>
      <c r="B25" s="27"/>
      <c r="C25" s="27"/>
      <c r="D25" s="13"/>
      <c r="E25" s="13"/>
      <c r="F25" s="1"/>
      <c r="G25" s="30"/>
      <c r="H25" s="1"/>
      <c r="I25" s="13"/>
      <c r="J25" s="1"/>
      <c r="K25" s="31"/>
      <c r="L25" s="2"/>
      <c r="M25" s="2"/>
      <c r="N25" s="32"/>
      <c r="O25" s="2"/>
      <c r="P25" s="2"/>
      <c r="Q25" s="2"/>
      <c r="R25" s="2"/>
      <c r="S25" s="2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24"/>
  <sheetViews>
    <sheetView workbookViewId="0"/>
  </sheetViews>
  <sheetFormatPr defaultRowHeight="11.25" x14ac:dyDescent="0.2"/>
  <cols>
    <col min="1" max="1" width="16.5" bestFit="1" customWidth="1"/>
    <col min="2" max="2" width="7.33203125" bestFit="1" customWidth="1"/>
    <col min="3" max="3" width="12.6640625" bestFit="1" customWidth="1"/>
    <col min="4" max="5" width="16.5" bestFit="1" customWidth="1"/>
    <col min="6" max="6" width="7.5" bestFit="1" customWidth="1"/>
    <col min="7" max="7" width="40.1640625" bestFit="1" customWidth="1"/>
    <col min="8" max="8" width="5.83203125" bestFit="1" customWidth="1"/>
    <col min="9" max="9" width="16.6640625" bestFit="1" customWidth="1"/>
    <col min="10" max="10" width="9.83203125" bestFit="1" customWidth="1"/>
    <col min="11" max="11" width="7.5" bestFit="1" customWidth="1"/>
    <col min="12" max="12" width="8.33203125" bestFit="1" customWidth="1"/>
    <col min="13" max="13" width="5.1640625" bestFit="1" customWidth="1"/>
    <col min="14" max="14" width="7.5" bestFit="1" customWidth="1"/>
    <col min="15" max="15" width="8.33203125" bestFit="1" customWidth="1"/>
    <col min="16" max="16" width="5.83203125" bestFit="1" customWidth="1"/>
    <col min="17" max="17" width="8.33203125" bestFit="1" customWidth="1"/>
    <col min="18" max="18" width="5.1640625" bestFit="1" customWidth="1"/>
    <col min="19" max="19" width="9.1640625" bestFit="1" customWidth="1"/>
    <col min="20" max="20" width="8.83203125" bestFit="1" customWidth="1"/>
    <col min="21" max="21" width="5.1640625" bestFit="1" customWidth="1"/>
  </cols>
  <sheetData>
    <row r="1" spans="1:21" ht="22.5" x14ac:dyDescent="0.2">
      <c r="A1" s="33" t="str">
        <f t="array" ref="A1:U24">_xll.qlSwapLegAnalysis(CMS!E1,0)</f>
        <v>Payment Date</v>
      </c>
      <c r="B1" s="33" t="str">
        <v>Amount</v>
      </c>
      <c r="C1" s="33" t="str">
        <v>Nominal</v>
      </c>
      <c r="D1" s="33" t="str">
        <v>Accrual Start Date</v>
      </c>
      <c r="E1" s="33" t="str">
        <v>Accrual End Date</v>
      </c>
      <c r="F1" s="33" t="str">
        <v>Accrual Days</v>
      </c>
      <c r="G1" s="33" t="str">
        <v>Index</v>
      </c>
      <c r="H1" s="33" t="str">
        <v>Fixing Days</v>
      </c>
      <c r="I1" s="33" t="str">
        <v>Fixing Dates</v>
      </c>
      <c r="J1" s="33" t="str">
        <v>Day Counter</v>
      </c>
      <c r="K1" s="33" t="str">
        <v>Accrual Period</v>
      </c>
      <c r="L1" s="33" t="str">
        <v>Effective Rate</v>
      </c>
      <c r="M1" s="33" t="str">
        <v>Floor</v>
      </c>
      <c r="N1" s="33" t="str">
        <v>Gearing</v>
      </c>
      <c r="O1" s="33" t="str">
        <v>Index Fixing</v>
      </c>
      <c r="P1" s="33" t="str">
        <v>Conv. Adj.</v>
      </c>
      <c r="Q1" s="33" t="str">
        <v>Spread</v>
      </c>
      <c r="R1" s="33" t="str">
        <v>Cap</v>
      </c>
      <c r="S1" s="33" t="str">
        <v>Call Digital Payoff</v>
      </c>
      <c r="T1" s="33" t="str">
        <v>Put Digital Payoff</v>
      </c>
      <c r="U1" s="33" t="e">
        <v>#N/A</v>
      </c>
    </row>
    <row r="2" spans="1:21" x14ac:dyDescent="0.2">
      <c r="A2" s="34">
        <v>42137</v>
      </c>
      <c r="B2" s="35">
        <v>45644.709190771478</v>
      </c>
      <c r="C2" s="35">
        <v>1000000</v>
      </c>
      <c r="D2" s="41">
        <v>41772</v>
      </c>
      <c r="E2" s="41">
        <v>42137</v>
      </c>
      <c r="F2" s="36">
        <v>365</v>
      </c>
      <c r="G2" s="37" t="str">
        <v>EuriborSwapIsdaFixA10Y 30/360 (Bond Basis)</v>
      </c>
      <c r="H2" s="36">
        <v>2</v>
      </c>
      <c r="I2" s="41">
        <v>41768</v>
      </c>
      <c r="J2" s="36" t="str">
        <v>Actual/360</v>
      </c>
      <c r="K2" s="38">
        <v>1.0138888888888888</v>
      </c>
      <c r="L2" s="39">
        <v>4.5019439201856803E-2</v>
      </c>
      <c r="M2" s="39" t="str">
        <v>#N/A</v>
      </c>
      <c r="N2" s="40">
        <v>1</v>
      </c>
      <c r="O2" s="39">
        <v>4.5019439201856803E-2</v>
      </c>
      <c r="P2" s="39">
        <v>0</v>
      </c>
      <c r="Q2" s="39">
        <v>0</v>
      </c>
      <c r="R2" s="39" t="str">
        <v>#N/A</v>
      </c>
      <c r="S2" s="39" t="str">
        <v>#N/A</v>
      </c>
      <c r="T2" s="37" t="str">
        <v>#N/A</v>
      </c>
      <c r="U2" s="37" t="e">
        <v>#N/A</v>
      </c>
    </row>
    <row r="3" spans="1:21" x14ac:dyDescent="0.2">
      <c r="A3" s="34">
        <v>42503</v>
      </c>
      <c r="B3" s="35">
        <v>45965.940727128131</v>
      </c>
      <c r="C3" s="35">
        <v>1000000</v>
      </c>
      <c r="D3" s="41">
        <v>42137</v>
      </c>
      <c r="E3" s="41">
        <v>42503</v>
      </c>
      <c r="F3" s="36">
        <v>366</v>
      </c>
      <c r="G3" s="37" t="str">
        <v>EuriborSwapIsdaFixA10Y 30/360 (Bond Basis)</v>
      </c>
      <c r="H3" s="36">
        <v>2</v>
      </c>
      <c r="I3" s="41">
        <v>42135</v>
      </c>
      <c r="J3" s="36" t="str">
        <v>Actual/360</v>
      </c>
      <c r="K3" s="38">
        <v>1.0166666666666666</v>
      </c>
      <c r="L3" s="39">
        <v>4.5212400715208004E-2</v>
      </c>
      <c r="M3" s="39" t="str">
        <v>#N/A</v>
      </c>
      <c r="N3" s="40">
        <v>1</v>
      </c>
      <c r="O3" s="39">
        <v>4.502110877876498E-2</v>
      </c>
      <c r="P3" s="39">
        <v>1.912919364430235E-4</v>
      </c>
      <c r="Q3" s="39">
        <v>0</v>
      </c>
      <c r="R3" s="39" t="str">
        <v>#N/A</v>
      </c>
      <c r="S3" s="39" t="str">
        <v>#N/A</v>
      </c>
      <c r="T3" s="37" t="str">
        <v>#N/A</v>
      </c>
      <c r="U3" s="37" t="e">
        <v>#N/A</v>
      </c>
    </row>
    <row r="4" spans="1:21" x14ac:dyDescent="0.2">
      <c r="A4" s="34">
        <v>42870</v>
      </c>
      <c r="B4" s="35">
        <v>46275.038644473956</v>
      </c>
      <c r="C4" s="35">
        <v>1000000</v>
      </c>
      <c r="D4" s="41">
        <v>42503</v>
      </c>
      <c r="E4" s="41">
        <v>42870</v>
      </c>
      <c r="F4" s="36">
        <v>367</v>
      </c>
      <c r="G4" s="37" t="str">
        <v>EuriborSwapIsdaFixA10Y 30/360 (Bond Basis)</v>
      </c>
      <c r="H4" s="36">
        <v>2</v>
      </c>
      <c r="I4" s="41">
        <v>42501</v>
      </c>
      <c r="J4" s="36" t="str">
        <v>Actual/360</v>
      </c>
      <c r="K4" s="38">
        <v>1.0194444444444444</v>
      </c>
      <c r="L4" s="39">
        <v>4.5392408479592986E-2</v>
      </c>
      <c r="M4" s="39" t="str">
        <v>#N/A</v>
      </c>
      <c r="N4" s="40">
        <v>1</v>
      </c>
      <c r="O4" s="39">
        <v>4.5006931640100688E-2</v>
      </c>
      <c r="P4" s="39">
        <v>3.8547683949229777E-4</v>
      </c>
      <c r="Q4" s="39">
        <v>0</v>
      </c>
      <c r="R4" s="39" t="str">
        <v>#N/A</v>
      </c>
      <c r="S4" s="39" t="str">
        <v>#N/A</v>
      </c>
      <c r="T4" s="37" t="str">
        <v>#N/A</v>
      </c>
      <c r="U4" s="37" t="e">
        <v>#N/A</v>
      </c>
    </row>
    <row r="5" spans="1:21" x14ac:dyDescent="0.2">
      <c r="A5" s="34">
        <v>43234</v>
      </c>
      <c r="B5" s="35">
        <v>46100.705678090198</v>
      </c>
      <c r="C5" s="35">
        <v>1000000</v>
      </c>
      <c r="D5" s="41">
        <v>42870</v>
      </c>
      <c r="E5" s="41">
        <v>43234</v>
      </c>
      <c r="F5" s="36">
        <v>364</v>
      </c>
      <c r="G5" s="37" t="str">
        <v>EuriborSwapIsdaFixA10Y 30/360 (Bond Basis)</v>
      </c>
      <c r="H5" s="36">
        <v>2</v>
      </c>
      <c r="I5" s="41">
        <v>42866</v>
      </c>
      <c r="J5" s="36" t="str">
        <v>Actual/360</v>
      </c>
      <c r="K5" s="38">
        <v>1.0111111111111111</v>
      </c>
      <c r="L5" s="39">
        <v>4.5594104516792508E-2</v>
      </c>
      <c r="M5" s="39" t="str">
        <v>#N/A</v>
      </c>
      <c r="N5" s="40">
        <v>1</v>
      </c>
      <c r="O5" s="39">
        <v>4.5008179983093845E-2</v>
      </c>
      <c r="P5" s="39">
        <v>5.8592453369866321E-4</v>
      </c>
      <c r="Q5" s="39">
        <v>0</v>
      </c>
      <c r="R5" s="39" t="str">
        <v>#N/A</v>
      </c>
      <c r="S5" s="39" t="str">
        <v>#N/A</v>
      </c>
      <c r="T5" s="37" t="str">
        <v>#N/A</v>
      </c>
      <c r="U5" s="37" t="e">
        <v>#N/A</v>
      </c>
    </row>
    <row r="6" spans="1:21" x14ac:dyDescent="0.2">
      <c r="A6" s="34">
        <v>43598</v>
      </c>
      <c r="B6" s="35">
        <v>46317.59147018251</v>
      </c>
      <c r="C6" s="35">
        <v>1000000</v>
      </c>
      <c r="D6" s="41">
        <v>43234</v>
      </c>
      <c r="E6" s="41">
        <v>43598</v>
      </c>
      <c r="F6" s="36">
        <v>364</v>
      </c>
      <c r="G6" s="37" t="str">
        <v>EuriborSwapIsdaFixA10Y 30/360 (Bond Basis)</v>
      </c>
      <c r="H6" s="36">
        <v>2</v>
      </c>
      <c r="I6" s="41">
        <v>43230</v>
      </c>
      <c r="J6" s="36" t="str">
        <v>Actual/360</v>
      </c>
      <c r="K6" s="38">
        <v>1.0111111111111111</v>
      </c>
      <c r="L6" s="39">
        <v>4.580860694853215E-2</v>
      </c>
      <c r="M6" s="39" t="str">
        <v>#N/A</v>
      </c>
      <c r="N6" s="40">
        <v>1</v>
      </c>
      <c r="O6" s="39">
        <v>4.5019502408633533E-2</v>
      </c>
      <c r="P6" s="39">
        <v>7.8910453989861767E-4</v>
      </c>
      <c r="Q6" s="39">
        <v>0</v>
      </c>
      <c r="R6" s="39" t="str">
        <v>#N/A</v>
      </c>
      <c r="S6" s="39" t="str">
        <v>#N/A</v>
      </c>
      <c r="T6" s="37" t="str">
        <v>#N/A</v>
      </c>
      <c r="U6" s="37" t="e">
        <v>#N/A</v>
      </c>
    </row>
    <row r="7" spans="1:21" x14ac:dyDescent="0.2">
      <c r="A7" s="34">
        <v>43964</v>
      </c>
      <c r="B7" s="35">
        <v>46783.905135645306</v>
      </c>
      <c r="C7" s="35">
        <v>1000000</v>
      </c>
      <c r="D7" s="41">
        <v>43598</v>
      </c>
      <c r="E7" s="41">
        <v>43964</v>
      </c>
      <c r="F7" s="36">
        <v>366</v>
      </c>
      <c r="G7" s="37" t="str">
        <v>EuriborSwapIsdaFixA10Y 30/360 (Bond Basis)</v>
      </c>
      <c r="H7" s="36">
        <v>2</v>
      </c>
      <c r="I7" s="41">
        <v>43594</v>
      </c>
      <c r="J7" s="36" t="str">
        <v>Actual/360</v>
      </c>
      <c r="K7" s="38">
        <v>1.0166666666666666</v>
      </c>
      <c r="L7" s="39">
        <v>4.6016955871126537E-2</v>
      </c>
      <c r="M7" s="39" t="str">
        <v>#N/A</v>
      </c>
      <c r="N7" s="40">
        <v>1</v>
      </c>
      <c r="O7" s="39">
        <v>4.502117585177965E-2</v>
      </c>
      <c r="P7" s="39">
        <v>9.9578001934688687E-4</v>
      </c>
      <c r="Q7" s="39">
        <v>0</v>
      </c>
      <c r="R7" s="39" t="str">
        <v>#N/A</v>
      </c>
      <c r="S7" s="39" t="str">
        <v>#N/A</v>
      </c>
      <c r="T7" s="37" t="str">
        <v>#N/A</v>
      </c>
      <c r="U7" s="37" t="e">
        <v>#N/A</v>
      </c>
    </row>
    <row r="8" spans="1:21" x14ac:dyDescent="0.2">
      <c r="A8" s="34">
        <v>44329</v>
      </c>
      <c r="B8" s="35">
        <v>46857.793497313723</v>
      </c>
      <c r="C8" s="35">
        <v>1000000</v>
      </c>
      <c r="D8" s="41">
        <v>43964</v>
      </c>
      <c r="E8" s="41">
        <v>44329</v>
      </c>
      <c r="F8" s="36">
        <v>365</v>
      </c>
      <c r="G8" s="37" t="str">
        <v>EuriborSwapIsdaFixA10Y 30/360 (Bond Basis)</v>
      </c>
      <c r="H8" s="36">
        <v>2</v>
      </c>
      <c r="I8" s="41">
        <v>43962</v>
      </c>
      <c r="J8" s="36" t="str">
        <v>Actual/360</v>
      </c>
      <c r="K8" s="38">
        <v>1.0138888888888888</v>
      </c>
      <c r="L8" s="39">
        <v>4.6215905915158749E-2</v>
      </c>
      <c r="M8" s="39" t="str">
        <v>#N/A</v>
      </c>
      <c r="N8" s="40">
        <v>1</v>
      </c>
      <c r="O8" s="39">
        <v>4.5006928165107256E-2</v>
      </c>
      <c r="P8" s="39">
        <v>1.2089777500514931E-3</v>
      </c>
      <c r="Q8" s="39">
        <v>0</v>
      </c>
      <c r="R8" s="39" t="str">
        <v>#N/A</v>
      </c>
      <c r="S8" s="39" t="str">
        <v>#N/A</v>
      </c>
      <c r="T8" s="37" t="str">
        <v>#N/A</v>
      </c>
      <c r="U8" s="37" t="e">
        <v>#N/A</v>
      </c>
    </row>
    <row r="9" spans="1:21" x14ac:dyDescent="0.2">
      <c r="A9" s="34">
        <v>44694</v>
      </c>
      <c r="B9" s="35">
        <v>47078.945134035079</v>
      </c>
      <c r="C9" s="35">
        <v>1000000</v>
      </c>
      <c r="D9" s="41">
        <v>44329</v>
      </c>
      <c r="E9" s="41">
        <v>44694</v>
      </c>
      <c r="F9" s="36">
        <v>365</v>
      </c>
      <c r="G9" s="37" t="str">
        <v>EuriborSwapIsdaFixA10Y 30/360 (Bond Basis)</v>
      </c>
      <c r="H9" s="36">
        <v>2</v>
      </c>
      <c r="I9" s="41">
        <v>44327</v>
      </c>
      <c r="J9" s="36" t="str">
        <v>Actual/360</v>
      </c>
      <c r="K9" s="38">
        <v>1.0138888888888888</v>
      </c>
      <c r="L9" s="39">
        <v>4.643402807740446E-2</v>
      </c>
      <c r="M9" s="39" t="str">
        <v>#N/A</v>
      </c>
      <c r="N9" s="40">
        <v>1</v>
      </c>
      <c r="O9" s="39">
        <v>4.500803415998271E-2</v>
      </c>
      <c r="P9" s="39">
        <v>1.4259939174217501E-3</v>
      </c>
      <c r="Q9" s="39">
        <v>0</v>
      </c>
      <c r="R9" s="39" t="str">
        <v>#N/A</v>
      </c>
      <c r="S9" s="39" t="str">
        <v>#N/A</v>
      </c>
      <c r="T9" s="37" t="str">
        <v>#N/A</v>
      </c>
      <c r="U9" s="37" t="e">
        <v>#N/A</v>
      </c>
    </row>
    <row r="10" spans="1:21" x14ac:dyDescent="0.2">
      <c r="A10" s="34">
        <v>45061</v>
      </c>
      <c r="B10" s="35">
        <v>47572.145779551589</v>
      </c>
      <c r="C10" s="35">
        <v>1000000</v>
      </c>
      <c r="D10" s="41">
        <v>44694</v>
      </c>
      <c r="E10" s="41">
        <v>45061</v>
      </c>
      <c r="F10" s="36">
        <v>367</v>
      </c>
      <c r="G10" s="37" t="str">
        <v>EuriborSwapIsdaFixA10Y 30/360 (Bond Basis)</v>
      </c>
      <c r="H10" s="36">
        <v>2</v>
      </c>
      <c r="I10" s="41">
        <v>44692</v>
      </c>
      <c r="J10" s="36" t="str">
        <v>Actual/360</v>
      </c>
      <c r="K10" s="38">
        <v>1.0194444444444444</v>
      </c>
      <c r="L10" s="39">
        <v>4.6664775151603742E-2</v>
      </c>
      <c r="M10" s="39" t="str">
        <v>#N/A</v>
      </c>
      <c r="N10" s="40">
        <v>1</v>
      </c>
      <c r="O10" s="39">
        <v>4.5019441051630464E-2</v>
      </c>
      <c r="P10" s="39">
        <v>1.645334099973278E-3</v>
      </c>
      <c r="Q10" s="39">
        <v>0</v>
      </c>
      <c r="R10" s="39" t="str">
        <v>#N/A</v>
      </c>
      <c r="S10" s="39" t="str">
        <v>#N/A</v>
      </c>
      <c r="T10" s="37" t="str">
        <v>#N/A</v>
      </c>
      <c r="U10" s="37" t="e">
        <v>#N/A</v>
      </c>
    </row>
    <row r="11" spans="1:21" x14ac:dyDescent="0.2">
      <c r="A11" s="34">
        <v>45425</v>
      </c>
      <c r="B11" s="35">
        <v>47421.574501604286</v>
      </c>
      <c r="C11" s="35">
        <v>1000000</v>
      </c>
      <c r="D11" s="41">
        <v>45061</v>
      </c>
      <c r="E11" s="41">
        <v>45425</v>
      </c>
      <c r="F11" s="36">
        <v>364</v>
      </c>
      <c r="G11" s="37" t="str">
        <v>EuriborSwapIsdaFixA10Y 30/360 (Bond Basis)</v>
      </c>
      <c r="H11" s="36">
        <v>2</v>
      </c>
      <c r="I11" s="41">
        <v>45057</v>
      </c>
      <c r="J11" s="36" t="str">
        <v>Actual/360</v>
      </c>
      <c r="K11" s="38">
        <v>1.0111111111111111</v>
      </c>
      <c r="L11" s="39">
        <v>4.6900458298289954E-2</v>
      </c>
      <c r="M11" s="39" t="str">
        <v>#N/A</v>
      </c>
      <c r="N11" s="40">
        <v>1</v>
      </c>
      <c r="O11" s="39">
        <v>4.5021175851779609E-2</v>
      </c>
      <c r="P11" s="39">
        <v>1.8792824465103455E-3</v>
      </c>
      <c r="Q11" s="39">
        <v>0</v>
      </c>
      <c r="R11" s="39" t="str">
        <v>#N/A</v>
      </c>
      <c r="S11" s="39" t="str">
        <v>#N/A</v>
      </c>
      <c r="T11" s="37" t="str">
        <v>#N/A</v>
      </c>
      <c r="U11" s="37" t="e">
        <v>#N/A</v>
      </c>
    </row>
    <row r="12" spans="1:21" x14ac:dyDescent="0.2">
      <c r="A12" s="34" t="e">
        <v>#N/A</v>
      </c>
      <c r="B12" s="35" t="e">
        <v>#N/A</v>
      </c>
      <c r="C12" s="35" t="e">
        <v>#N/A</v>
      </c>
      <c r="D12" s="41" t="e">
        <v>#N/A</v>
      </c>
      <c r="E12" s="41" t="e">
        <v>#N/A</v>
      </c>
      <c r="F12" s="36" t="e">
        <v>#N/A</v>
      </c>
      <c r="G12" s="37" t="e">
        <v>#N/A</v>
      </c>
      <c r="H12" s="36" t="e">
        <v>#N/A</v>
      </c>
      <c r="I12" s="41" t="e">
        <v>#N/A</v>
      </c>
      <c r="J12" s="36" t="e">
        <v>#N/A</v>
      </c>
      <c r="K12" s="38" t="e">
        <v>#N/A</v>
      </c>
      <c r="L12" s="39" t="e">
        <v>#N/A</v>
      </c>
      <c r="M12" s="39" t="e">
        <v>#N/A</v>
      </c>
      <c r="N12" s="40" t="e">
        <v>#N/A</v>
      </c>
      <c r="O12" s="39" t="e">
        <v>#N/A</v>
      </c>
      <c r="P12" s="39" t="e">
        <v>#N/A</v>
      </c>
      <c r="Q12" s="39" t="e">
        <v>#N/A</v>
      </c>
      <c r="R12" s="39" t="e">
        <v>#N/A</v>
      </c>
      <c r="S12" s="39" t="e">
        <v>#N/A</v>
      </c>
      <c r="T12" s="37" t="e">
        <v>#N/A</v>
      </c>
      <c r="U12" s="37" t="e">
        <v>#N/A</v>
      </c>
    </row>
    <row r="13" spans="1:21" x14ac:dyDescent="0.2">
      <c r="A13" s="34" t="e">
        <v>#N/A</v>
      </c>
      <c r="B13" s="35" t="e">
        <v>#N/A</v>
      </c>
      <c r="C13" s="35" t="e">
        <v>#N/A</v>
      </c>
      <c r="D13" s="41" t="e">
        <v>#N/A</v>
      </c>
      <c r="E13" s="41" t="e">
        <v>#N/A</v>
      </c>
      <c r="F13" s="36" t="e">
        <v>#N/A</v>
      </c>
      <c r="G13" s="37" t="e">
        <v>#N/A</v>
      </c>
      <c r="H13" s="36" t="e">
        <v>#N/A</v>
      </c>
      <c r="I13" s="41" t="e">
        <v>#N/A</v>
      </c>
      <c r="J13" s="36" t="e">
        <v>#N/A</v>
      </c>
      <c r="K13" s="38" t="e">
        <v>#N/A</v>
      </c>
      <c r="L13" s="39" t="e">
        <v>#N/A</v>
      </c>
      <c r="M13" s="39" t="e">
        <v>#N/A</v>
      </c>
      <c r="N13" s="40" t="e">
        <v>#N/A</v>
      </c>
      <c r="O13" s="39" t="e">
        <v>#N/A</v>
      </c>
      <c r="P13" s="39" t="e">
        <v>#N/A</v>
      </c>
      <c r="Q13" s="39" t="e">
        <v>#N/A</v>
      </c>
      <c r="R13" s="39" t="e">
        <v>#N/A</v>
      </c>
      <c r="S13" s="39" t="e">
        <v>#N/A</v>
      </c>
      <c r="T13" s="37" t="e">
        <v>#N/A</v>
      </c>
      <c r="U13" s="37" t="e">
        <v>#N/A</v>
      </c>
    </row>
    <row r="14" spans="1:21" x14ac:dyDescent="0.2">
      <c r="A14" s="34" t="e">
        <v>#N/A</v>
      </c>
      <c r="B14" s="35" t="e">
        <v>#N/A</v>
      </c>
      <c r="C14" s="35" t="e">
        <v>#N/A</v>
      </c>
      <c r="D14" s="41" t="e">
        <v>#N/A</v>
      </c>
      <c r="E14" s="41" t="e">
        <v>#N/A</v>
      </c>
      <c r="F14" s="36" t="e">
        <v>#N/A</v>
      </c>
      <c r="G14" s="37" t="e">
        <v>#N/A</v>
      </c>
      <c r="H14" s="36" t="e">
        <v>#N/A</v>
      </c>
      <c r="I14" s="41" t="e">
        <v>#N/A</v>
      </c>
      <c r="J14" s="36" t="e">
        <v>#N/A</v>
      </c>
      <c r="K14" s="38" t="e">
        <v>#N/A</v>
      </c>
      <c r="L14" s="39" t="e">
        <v>#N/A</v>
      </c>
      <c r="M14" s="39" t="e">
        <v>#N/A</v>
      </c>
      <c r="N14" s="40" t="e">
        <v>#N/A</v>
      </c>
      <c r="O14" s="39" t="e">
        <v>#N/A</v>
      </c>
      <c r="P14" s="39" t="e">
        <v>#N/A</v>
      </c>
      <c r="Q14" s="39" t="e">
        <v>#N/A</v>
      </c>
      <c r="R14" s="39" t="e">
        <v>#N/A</v>
      </c>
      <c r="S14" s="39" t="e">
        <v>#N/A</v>
      </c>
      <c r="T14" s="37" t="e">
        <v>#N/A</v>
      </c>
      <c r="U14" s="37" t="e">
        <v>#N/A</v>
      </c>
    </row>
    <row r="15" spans="1:21" x14ac:dyDescent="0.2">
      <c r="A15" s="34" t="e">
        <v>#N/A</v>
      </c>
      <c r="B15" s="35" t="e">
        <v>#N/A</v>
      </c>
      <c r="C15" s="35" t="e">
        <v>#N/A</v>
      </c>
      <c r="D15" s="41" t="e">
        <v>#N/A</v>
      </c>
      <c r="E15" s="41" t="e">
        <v>#N/A</v>
      </c>
      <c r="F15" s="36" t="e">
        <v>#N/A</v>
      </c>
      <c r="G15" s="37" t="e">
        <v>#N/A</v>
      </c>
      <c r="H15" s="36" t="e">
        <v>#N/A</v>
      </c>
      <c r="I15" s="41" t="e">
        <v>#N/A</v>
      </c>
      <c r="J15" s="36" t="e">
        <v>#N/A</v>
      </c>
      <c r="K15" s="38" t="e">
        <v>#N/A</v>
      </c>
      <c r="L15" s="39" t="e">
        <v>#N/A</v>
      </c>
      <c r="M15" s="39" t="e">
        <v>#N/A</v>
      </c>
      <c r="N15" s="40" t="e">
        <v>#N/A</v>
      </c>
      <c r="O15" s="39" t="e">
        <v>#N/A</v>
      </c>
      <c r="P15" s="39" t="e">
        <v>#N/A</v>
      </c>
      <c r="Q15" s="39" t="e">
        <v>#N/A</v>
      </c>
      <c r="R15" s="39" t="e">
        <v>#N/A</v>
      </c>
      <c r="S15" s="39" t="e">
        <v>#N/A</v>
      </c>
      <c r="T15" s="37" t="e">
        <v>#N/A</v>
      </c>
      <c r="U15" s="37" t="e">
        <v>#N/A</v>
      </c>
    </row>
    <row r="16" spans="1:21" x14ac:dyDescent="0.2">
      <c r="A16" s="34" t="e">
        <v>#N/A</v>
      </c>
      <c r="B16" s="35" t="e">
        <v>#N/A</v>
      </c>
      <c r="C16" s="35" t="e">
        <v>#N/A</v>
      </c>
      <c r="D16" s="41" t="e">
        <v>#N/A</v>
      </c>
      <c r="E16" s="41" t="e">
        <v>#N/A</v>
      </c>
      <c r="F16" s="36" t="e">
        <v>#N/A</v>
      </c>
      <c r="G16" s="37" t="e">
        <v>#N/A</v>
      </c>
      <c r="H16" s="36" t="e">
        <v>#N/A</v>
      </c>
      <c r="I16" s="41" t="e">
        <v>#N/A</v>
      </c>
      <c r="J16" s="36" t="e">
        <v>#N/A</v>
      </c>
      <c r="K16" s="38" t="e">
        <v>#N/A</v>
      </c>
      <c r="L16" s="39" t="e">
        <v>#N/A</v>
      </c>
      <c r="M16" s="39" t="e">
        <v>#N/A</v>
      </c>
      <c r="N16" s="40" t="e">
        <v>#N/A</v>
      </c>
      <c r="O16" s="39" t="e">
        <v>#N/A</v>
      </c>
      <c r="P16" s="39" t="e">
        <v>#N/A</v>
      </c>
      <c r="Q16" s="39" t="e">
        <v>#N/A</v>
      </c>
      <c r="R16" s="39" t="e">
        <v>#N/A</v>
      </c>
      <c r="S16" s="39" t="e">
        <v>#N/A</v>
      </c>
      <c r="T16" s="37" t="e">
        <v>#N/A</v>
      </c>
      <c r="U16" s="37" t="e">
        <v>#N/A</v>
      </c>
    </row>
    <row r="17" spans="1:21" x14ac:dyDescent="0.2">
      <c r="A17" s="34" t="e">
        <v>#N/A</v>
      </c>
      <c r="B17" s="35" t="e">
        <v>#N/A</v>
      </c>
      <c r="C17" s="35" t="e">
        <v>#N/A</v>
      </c>
      <c r="D17" s="41" t="e">
        <v>#N/A</v>
      </c>
      <c r="E17" s="41" t="e">
        <v>#N/A</v>
      </c>
      <c r="F17" s="36" t="e">
        <v>#N/A</v>
      </c>
      <c r="G17" s="37" t="e">
        <v>#N/A</v>
      </c>
      <c r="H17" s="36" t="e">
        <v>#N/A</v>
      </c>
      <c r="I17" s="41" t="e">
        <v>#N/A</v>
      </c>
      <c r="J17" s="36" t="e">
        <v>#N/A</v>
      </c>
      <c r="K17" s="38" t="e">
        <v>#N/A</v>
      </c>
      <c r="L17" s="39" t="e">
        <v>#N/A</v>
      </c>
      <c r="M17" s="39" t="e">
        <v>#N/A</v>
      </c>
      <c r="N17" s="40" t="e">
        <v>#N/A</v>
      </c>
      <c r="O17" s="39" t="e">
        <v>#N/A</v>
      </c>
      <c r="P17" s="39" t="e">
        <v>#N/A</v>
      </c>
      <c r="Q17" s="39" t="e">
        <v>#N/A</v>
      </c>
      <c r="R17" s="39" t="e">
        <v>#N/A</v>
      </c>
      <c r="S17" s="39" t="e">
        <v>#N/A</v>
      </c>
      <c r="T17" s="37" t="e">
        <v>#N/A</v>
      </c>
      <c r="U17" s="37" t="e">
        <v>#N/A</v>
      </c>
    </row>
    <row r="18" spans="1:21" x14ac:dyDescent="0.2">
      <c r="A18" s="34" t="e">
        <v>#N/A</v>
      </c>
      <c r="B18" s="35" t="e">
        <v>#N/A</v>
      </c>
      <c r="C18" s="35" t="e">
        <v>#N/A</v>
      </c>
      <c r="D18" s="41" t="e">
        <v>#N/A</v>
      </c>
      <c r="E18" s="41" t="e">
        <v>#N/A</v>
      </c>
      <c r="F18" s="36" t="e">
        <v>#N/A</v>
      </c>
      <c r="G18" s="37" t="e">
        <v>#N/A</v>
      </c>
      <c r="H18" s="36" t="e">
        <v>#N/A</v>
      </c>
      <c r="I18" s="41" t="e">
        <v>#N/A</v>
      </c>
      <c r="J18" s="36" t="e">
        <v>#N/A</v>
      </c>
      <c r="K18" s="38" t="e">
        <v>#N/A</v>
      </c>
      <c r="L18" s="39" t="e">
        <v>#N/A</v>
      </c>
      <c r="M18" s="39" t="e">
        <v>#N/A</v>
      </c>
      <c r="N18" s="40" t="e">
        <v>#N/A</v>
      </c>
      <c r="O18" s="39" t="e">
        <v>#N/A</v>
      </c>
      <c r="P18" s="39" t="e">
        <v>#N/A</v>
      </c>
      <c r="Q18" s="39" t="e">
        <v>#N/A</v>
      </c>
      <c r="R18" s="39" t="e">
        <v>#N/A</v>
      </c>
      <c r="S18" s="39" t="e">
        <v>#N/A</v>
      </c>
      <c r="T18" s="37" t="e">
        <v>#N/A</v>
      </c>
      <c r="U18" s="37" t="e">
        <v>#N/A</v>
      </c>
    </row>
    <row r="19" spans="1:21" x14ac:dyDescent="0.2">
      <c r="A19" s="34" t="e">
        <v>#N/A</v>
      </c>
      <c r="B19" s="35" t="e">
        <v>#N/A</v>
      </c>
      <c r="C19" s="35" t="e">
        <v>#N/A</v>
      </c>
      <c r="D19" s="41" t="e">
        <v>#N/A</v>
      </c>
      <c r="E19" s="41" t="e">
        <v>#N/A</v>
      </c>
      <c r="F19" s="36" t="e">
        <v>#N/A</v>
      </c>
      <c r="G19" s="37" t="e">
        <v>#N/A</v>
      </c>
      <c r="H19" s="36" t="e">
        <v>#N/A</v>
      </c>
      <c r="I19" s="41" t="e">
        <v>#N/A</v>
      </c>
      <c r="J19" s="36" t="e">
        <v>#N/A</v>
      </c>
      <c r="K19" s="38" t="e">
        <v>#N/A</v>
      </c>
      <c r="L19" s="39" t="e">
        <v>#N/A</v>
      </c>
      <c r="M19" s="39" t="e">
        <v>#N/A</v>
      </c>
      <c r="N19" s="40" t="e">
        <v>#N/A</v>
      </c>
      <c r="O19" s="39" t="e">
        <v>#N/A</v>
      </c>
      <c r="P19" s="39" t="e">
        <v>#N/A</v>
      </c>
      <c r="Q19" s="39" t="e">
        <v>#N/A</v>
      </c>
      <c r="R19" s="39" t="e">
        <v>#N/A</v>
      </c>
      <c r="S19" s="39" t="e">
        <v>#N/A</v>
      </c>
      <c r="T19" s="37" t="e">
        <v>#N/A</v>
      </c>
      <c r="U19" s="37" t="e">
        <v>#N/A</v>
      </c>
    </row>
    <row r="20" spans="1:21" x14ac:dyDescent="0.2">
      <c r="A20" s="34" t="e">
        <v>#N/A</v>
      </c>
      <c r="B20" s="35" t="e">
        <v>#N/A</v>
      </c>
      <c r="C20" s="35" t="e">
        <v>#N/A</v>
      </c>
      <c r="D20" s="41" t="e">
        <v>#N/A</v>
      </c>
      <c r="E20" s="41" t="e">
        <v>#N/A</v>
      </c>
      <c r="F20" s="36" t="e">
        <v>#N/A</v>
      </c>
      <c r="G20" s="37" t="e">
        <v>#N/A</v>
      </c>
      <c r="H20" s="36" t="e">
        <v>#N/A</v>
      </c>
      <c r="I20" s="41" t="e">
        <v>#N/A</v>
      </c>
      <c r="J20" s="36" t="e">
        <v>#N/A</v>
      </c>
      <c r="K20" s="38" t="e">
        <v>#N/A</v>
      </c>
      <c r="L20" s="39" t="e">
        <v>#N/A</v>
      </c>
      <c r="M20" s="39" t="e">
        <v>#N/A</v>
      </c>
      <c r="N20" s="40" t="e">
        <v>#N/A</v>
      </c>
      <c r="O20" s="39" t="e">
        <v>#N/A</v>
      </c>
      <c r="P20" s="39" t="e">
        <v>#N/A</v>
      </c>
      <c r="Q20" s="39" t="e">
        <v>#N/A</v>
      </c>
      <c r="R20" s="39" t="e">
        <v>#N/A</v>
      </c>
      <c r="S20" s="39" t="e">
        <v>#N/A</v>
      </c>
      <c r="T20" s="37" t="e">
        <v>#N/A</v>
      </c>
      <c r="U20" s="37" t="e">
        <v>#N/A</v>
      </c>
    </row>
    <row r="21" spans="1:21" x14ac:dyDescent="0.2">
      <c r="A21" s="34" t="e">
        <v>#N/A</v>
      </c>
      <c r="B21" s="35" t="e">
        <v>#N/A</v>
      </c>
      <c r="C21" s="35" t="e">
        <v>#N/A</v>
      </c>
      <c r="D21" s="41" t="e">
        <v>#N/A</v>
      </c>
      <c r="E21" s="41" t="e">
        <v>#N/A</v>
      </c>
      <c r="F21" s="36" t="e">
        <v>#N/A</v>
      </c>
      <c r="G21" s="37" t="e">
        <v>#N/A</v>
      </c>
      <c r="H21" s="36" t="e">
        <v>#N/A</v>
      </c>
      <c r="I21" s="41" t="e">
        <v>#N/A</v>
      </c>
      <c r="J21" s="36" t="e">
        <v>#N/A</v>
      </c>
      <c r="K21" s="38" t="e">
        <v>#N/A</v>
      </c>
      <c r="L21" s="39" t="e">
        <v>#N/A</v>
      </c>
      <c r="M21" s="39" t="e">
        <v>#N/A</v>
      </c>
      <c r="N21" s="40" t="e">
        <v>#N/A</v>
      </c>
      <c r="O21" s="39" t="e">
        <v>#N/A</v>
      </c>
      <c r="P21" s="39" t="e">
        <v>#N/A</v>
      </c>
      <c r="Q21" s="39" t="e">
        <v>#N/A</v>
      </c>
      <c r="R21" s="39" t="e">
        <v>#N/A</v>
      </c>
      <c r="S21" s="39" t="e">
        <v>#N/A</v>
      </c>
      <c r="T21" s="37" t="e">
        <v>#N/A</v>
      </c>
      <c r="U21" s="37" t="e">
        <v>#N/A</v>
      </c>
    </row>
    <row r="22" spans="1:21" x14ac:dyDescent="0.2">
      <c r="A22" s="34" t="e">
        <v>#N/A</v>
      </c>
      <c r="B22" s="35" t="e">
        <v>#N/A</v>
      </c>
      <c r="C22" s="35" t="e">
        <v>#N/A</v>
      </c>
      <c r="D22" s="41" t="e">
        <v>#N/A</v>
      </c>
      <c r="E22" s="41" t="e">
        <v>#N/A</v>
      </c>
      <c r="F22" s="36" t="e">
        <v>#N/A</v>
      </c>
      <c r="G22" s="37" t="e">
        <v>#N/A</v>
      </c>
      <c r="H22" s="36" t="e">
        <v>#N/A</v>
      </c>
      <c r="I22" s="41" t="e">
        <v>#N/A</v>
      </c>
      <c r="J22" s="36" t="e">
        <v>#N/A</v>
      </c>
      <c r="K22" s="38" t="e">
        <v>#N/A</v>
      </c>
      <c r="L22" s="39" t="e">
        <v>#N/A</v>
      </c>
      <c r="M22" s="39" t="e">
        <v>#N/A</v>
      </c>
      <c r="N22" s="40" t="e">
        <v>#N/A</v>
      </c>
      <c r="O22" s="39" t="e">
        <v>#N/A</v>
      </c>
      <c r="P22" s="39" t="e">
        <v>#N/A</v>
      </c>
      <c r="Q22" s="39" t="e">
        <v>#N/A</v>
      </c>
      <c r="R22" s="39" t="e">
        <v>#N/A</v>
      </c>
      <c r="S22" s="39" t="e">
        <v>#N/A</v>
      </c>
      <c r="T22" s="37" t="e">
        <v>#N/A</v>
      </c>
      <c r="U22" s="37" t="e">
        <v>#N/A</v>
      </c>
    </row>
    <row r="23" spans="1:21" x14ac:dyDescent="0.2">
      <c r="A23" s="34" t="e">
        <v>#N/A</v>
      </c>
      <c r="B23" s="35" t="e">
        <v>#N/A</v>
      </c>
      <c r="C23" s="35" t="e">
        <v>#N/A</v>
      </c>
      <c r="D23" s="41" t="e">
        <v>#N/A</v>
      </c>
      <c r="E23" s="41" t="e">
        <v>#N/A</v>
      </c>
      <c r="F23" s="36" t="e">
        <v>#N/A</v>
      </c>
      <c r="G23" s="37" t="e">
        <v>#N/A</v>
      </c>
      <c r="H23" s="36" t="e">
        <v>#N/A</v>
      </c>
      <c r="I23" s="41" t="e">
        <v>#N/A</v>
      </c>
      <c r="J23" s="36" t="e">
        <v>#N/A</v>
      </c>
      <c r="K23" s="38" t="e">
        <v>#N/A</v>
      </c>
      <c r="L23" s="39" t="e">
        <v>#N/A</v>
      </c>
      <c r="M23" s="39" t="e">
        <v>#N/A</v>
      </c>
      <c r="N23" s="40" t="e">
        <v>#N/A</v>
      </c>
      <c r="O23" s="39" t="e">
        <v>#N/A</v>
      </c>
      <c r="P23" s="39" t="e">
        <v>#N/A</v>
      </c>
      <c r="Q23" s="39" t="e">
        <v>#N/A</v>
      </c>
      <c r="R23" s="39" t="e">
        <v>#N/A</v>
      </c>
      <c r="S23" s="39" t="e">
        <v>#N/A</v>
      </c>
      <c r="T23" s="37" t="e">
        <v>#N/A</v>
      </c>
      <c r="U23" s="37" t="e">
        <v>#N/A</v>
      </c>
    </row>
    <row r="24" spans="1:21" x14ac:dyDescent="0.2">
      <c r="A24" s="34" t="e">
        <v>#N/A</v>
      </c>
      <c r="B24" s="35" t="e">
        <v>#N/A</v>
      </c>
      <c r="C24" s="35" t="e">
        <v>#N/A</v>
      </c>
      <c r="D24" s="41" t="e">
        <v>#N/A</v>
      </c>
      <c r="E24" s="41" t="e">
        <v>#N/A</v>
      </c>
      <c r="F24" s="36" t="e">
        <v>#N/A</v>
      </c>
      <c r="G24" s="37" t="e">
        <v>#N/A</v>
      </c>
      <c r="H24" s="36" t="e">
        <v>#N/A</v>
      </c>
      <c r="I24" s="41" t="e">
        <v>#N/A</v>
      </c>
      <c r="J24" s="36" t="e">
        <v>#N/A</v>
      </c>
      <c r="K24" s="38" t="e">
        <v>#N/A</v>
      </c>
      <c r="L24" s="39" t="e">
        <v>#N/A</v>
      </c>
      <c r="M24" s="39" t="e">
        <v>#N/A</v>
      </c>
      <c r="N24" s="40" t="e">
        <v>#N/A</v>
      </c>
      <c r="O24" s="39" t="e">
        <v>#N/A</v>
      </c>
      <c r="P24" s="39" t="e">
        <v>#N/A</v>
      </c>
      <c r="Q24" s="39" t="e">
        <v>#N/A</v>
      </c>
      <c r="R24" s="39" t="e">
        <v>#N/A</v>
      </c>
      <c r="S24" s="39" t="e">
        <v>#N/A</v>
      </c>
      <c r="T24" s="37" t="e">
        <v>#N/A</v>
      </c>
      <c r="U24" s="37" t="e">
        <v>#N/A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5"/>
  <sheetViews>
    <sheetView workbookViewId="0"/>
  </sheetViews>
  <sheetFormatPr defaultRowHeight="11.25" x14ac:dyDescent="0.2"/>
  <cols>
    <col min="1" max="1" width="16.5" bestFit="1" customWidth="1"/>
    <col min="2" max="2" width="10.1640625" bestFit="1" customWidth="1"/>
    <col min="3" max="3" width="12.6640625" bestFit="1" customWidth="1"/>
    <col min="4" max="5" width="16.5" bestFit="1" customWidth="1"/>
    <col min="6" max="6" width="7.5" bestFit="1" customWidth="1"/>
    <col min="7" max="7" width="18.6640625" bestFit="1" customWidth="1"/>
    <col min="8" max="8" width="5.83203125" bestFit="1" customWidth="1"/>
    <col min="9" max="9" width="16.6640625" bestFit="1" customWidth="1"/>
    <col min="10" max="10" width="9.83203125" bestFit="1" customWidth="1"/>
    <col min="11" max="11" width="7.5" bestFit="1" customWidth="1"/>
    <col min="12" max="12" width="8.33203125" bestFit="1" customWidth="1"/>
    <col min="13" max="13" width="5.1640625" bestFit="1" customWidth="1"/>
    <col min="14" max="14" width="7.5" bestFit="1" customWidth="1"/>
    <col min="15" max="17" width="8.33203125" bestFit="1" customWidth="1"/>
    <col min="18" max="18" width="5.1640625" bestFit="1" customWidth="1"/>
    <col min="19" max="19" width="9.1640625" bestFit="1" customWidth="1"/>
    <col min="20" max="20" width="8.83203125" bestFit="1" customWidth="1"/>
    <col min="21" max="21" width="5.1640625" bestFit="1" customWidth="1"/>
  </cols>
  <sheetData>
    <row r="1" spans="1:40" ht="22.5" x14ac:dyDescent="0.2">
      <c r="A1" s="33" t="str">
        <f t="array" ref="A1:U24">_xll.qlSwapLegAnalysis(Swaps!E1,1)</f>
        <v>Payment Date</v>
      </c>
      <c r="B1" s="33" t="str">
        <v>Amount</v>
      </c>
      <c r="C1" s="33" t="str">
        <v>Nominal</v>
      </c>
      <c r="D1" s="33" t="str">
        <v>Accrual Start Date</v>
      </c>
      <c r="E1" s="33" t="str">
        <v>Accrual End Date</v>
      </c>
      <c r="F1" s="33" t="str">
        <v>Accrual Days</v>
      </c>
      <c r="G1" s="33" t="str">
        <v>Index</v>
      </c>
      <c r="H1" s="33" t="str">
        <v>Fixing Days</v>
      </c>
      <c r="I1" s="33" t="str">
        <v>Fixing Dates</v>
      </c>
      <c r="J1" s="33" t="str">
        <v>Day Counter</v>
      </c>
      <c r="K1" s="33" t="str">
        <v>Accrual Period</v>
      </c>
      <c r="L1" s="33" t="str">
        <v>Effective Rate</v>
      </c>
      <c r="M1" s="33" t="str">
        <v>Floor</v>
      </c>
      <c r="N1" s="33" t="str">
        <v>Gearing</v>
      </c>
      <c r="O1" s="33" t="str">
        <v>Index Fixing</v>
      </c>
      <c r="P1" s="33" t="str">
        <v>Conv. Adj.</v>
      </c>
      <c r="Q1" s="33" t="str">
        <v>Spread</v>
      </c>
      <c r="R1" s="33" t="str">
        <v>Cap</v>
      </c>
      <c r="S1" s="33" t="str">
        <v>Call Digital Payoff</v>
      </c>
      <c r="T1" s="33" t="str">
        <v>Put Digital Payoff</v>
      </c>
      <c r="U1" s="33" t="e">
        <v>#N/A</v>
      </c>
    </row>
    <row r="2" spans="1:40" x14ac:dyDescent="0.2">
      <c r="A2" s="34">
        <v>41956</v>
      </c>
      <c r="B2" s="35">
        <v>22428.645264951807</v>
      </c>
      <c r="C2" s="35">
        <v>1000000</v>
      </c>
      <c r="D2" s="41">
        <v>41772</v>
      </c>
      <c r="E2" s="41">
        <v>41956</v>
      </c>
      <c r="F2" s="36">
        <v>184</v>
      </c>
      <c r="G2" s="37" t="str">
        <v>Euribor6M Actual/360</v>
      </c>
      <c r="H2" s="36">
        <v>2</v>
      </c>
      <c r="I2" s="41">
        <v>41768</v>
      </c>
      <c r="J2" s="36" t="str">
        <v>Actual/360</v>
      </c>
      <c r="K2" s="38">
        <v>0.51111111111111107</v>
      </c>
      <c r="L2" s="39">
        <v>4.3882132040123104E-2</v>
      </c>
      <c r="M2" s="39" t="str">
        <v>#N/A</v>
      </c>
      <c r="N2" s="40">
        <v>1</v>
      </c>
      <c r="O2" s="39">
        <v>4.3882132040123104E-2</v>
      </c>
      <c r="P2" s="39">
        <v>0</v>
      </c>
      <c r="Q2" s="39">
        <v>0</v>
      </c>
      <c r="R2" s="39" t="str">
        <v>#N/A</v>
      </c>
      <c r="S2" s="39" t="str">
        <v>#N/A</v>
      </c>
      <c r="T2" s="37" t="str">
        <v>#N/A</v>
      </c>
      <c r="U2" s="37" t="e">
        <v>#N/A</v>
      </c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</row>
    <row r="3" spans="1:40" x14ac:dyDescent="0.2">
      <c r="A3" s="34">
        <v>42137</v>
      </c>
      <c r="B3" s="35">
        <v>22058.957099786003</v>
      </c>
      <c r="C3" s="35">
        <v>1000000</v>
      </c>
      <c r="D3" s="41">
        <v>41956</v>
      </c>
      <c r="E3" s="41">
        <v>42137</v>
      </c>
      <c r="F3" s="36">
        <v>181</v>
      </c>
      <c r="G3" s="37" t="str">
        <v>Euribor6M Actual/360</v>
      </c>
      <c r="H3" s="36">
        <v>2</v>
      </c>
      <c r="I3" s="41">
        <v>41954</v>
      </c>
      <c r="J3" s="36" t="str">
        <v>Actual/360</v>
      </c>
      <c r="K3" s="38">
        <v>0.50277777777777777</v>
      </c>
      <c r="L3" s="39">
        <v>4.3874168817253929E-2</v>
      </c>
      <c r="M3" s="39" t="str">
        <v>#N/A</v>
      </c>
      <c r="N3" s="40">
        <v>1</v>
      </c>
      <c r="O3" s="39">
        <v>4.3874168817253929E-2</v>
      </c>
      <c r="P3" s="39">
        <v>0</v>
      </c>
      <c r="Q3" s="39">
        <v>0</v>
      </c>
      <c r="R3" s="39" t="str">
        <v>#N/A</v>
      </c>
      <c r="S3" s="39" t="str">
        <v>#N/A</v>
      </c>
      <c r="T3" s="37" t="str">
        <v>#N/A</v>
      </c>
      <c r="U3" s="37" t="e">
        <v>#N/A</v>
      </c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</row>
    <row r="4" spans="1:40" x14ac:dyDescent="0.2">
      <c r="A4" s="34">
        <v>42321</v>
      </c>
      <c r="B4" s="35">
        <v>22428.645264951811</v>
      </c>
      <c r="C4" s="35">
        <v>1000000</v>
      </c>
      <c r="D4" s="41">
        <v>42137</v>
      </c>
      <c r="E4" s="41">
        <v>42321</v>
      </c>
      <c r="F4" s="36">
        <v>184</v>
      </c>
      <c r="G4" s="37" t="str">
        <v>Euribor6M Actual/360</v>
      </c>
      <c r="H4" s="36">
        <v>2</v>
      </c>
      <c r="I4" s="41">
        <v>42135</v>
      </c>
      <c r="J4" s="36" t="str">
        <v>Actual/360</v>
      </c>
      <c r="K4" s="38">
        <v>0.51111111111111107</v>
      </c>
      <c r="L4" s="39">
        <v>4.388213204012311E-2</v>
      </c>
      <c r="M4" s="39" t="str">
        <v>#N/A</v>
      </c>
      <c r="N4" s="40">
        <v>1</v>
      </c>
      <c r="O4" s="39">
        <v>4.3882132040123104E-2</v>
      </c>
      <c r="P4" s="39">
        <v>6.9388939039072284E-18</v>
      </c>
      <c r="Q4" s="39">
        <v>0</v>
      </c>
      <c r="R4" s="39" t="str">
        <v>#N/A</v>
      </c>
      <c r="S4" s="39" t="str">
        <v>#N/A</v>
      </c>
      <c r="T4" s="37" t="str">
        <v>#N/A</v>
      </c>
      <c r="U4" s="37" t="e">
        <v>#N/A</v>
      </c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</row>
    <row r="5" spans="1:40" x14ac:dyDescent="0.2">
      <c r="A5" s="34">
        <v>42503</v>
      </c>
      <c r="B5" s="35">
        <v>22182.171633423615</v>
      </c>
      <c r="C5" s="35">
        <v>1000000</v>
      </c>
      <c r="D5" s="41">
        <v>42321</v>
      </c>
      <c r="E5" s="41">
        <v>42503</v>
      </c>
      <c r="F5" s="36">
        <v>182</v>
      </c>
      <c r="G5" s="37" t="str">
        <v>Euribor6M Actual/360</v>
      </c>
      <c r="H5" s="36">
        <v>2</v>
      </c>
      <c r="I5" s="41">
        <v>42319</v>
      </c>
      <c r="J5" s="36" t="str">
        <v>Actual/360</v>
      </c>
      <c r="K5" s="38">
        <v>0.50555555555555554</v>
      </c>
      <c r="L5" s="39">
        <v>4.3876823011167597E-2</v>
      </c>
      <c r="M5" s="39" t="str">
        <v>#N/A</v>
      </c>
      <c r="N5" s="40">
        <v>1</v>
      </c>
      <c r="O5" s="39">
        <v>4.3876823011167604E-2</v>
      </c>
      <c r="P5" s="39">
        <v>-6.9388939039072284E-18</v>
      </c>
      <c r="Q5" s="39">
        <v>0</v>
      </c>
      <c r="R5" s="39" t="str">
        <v>#N/A</v>
      </c>
      <c r="S5" s="39" t="str">
        <v>#N/A</v>
      </c>
      <c r="T5" s="37" t="str">
        <v>#N/A</v>
      </c>
      <c r="U5" s="37" t="e">
        <v>#N/A</v>
      </c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</row>
    <row r="6" spans="1:40" x14ac:dyDescent="0.2">
      <c r="A6" s="34">
        <v>42688</v>
      </c>
      <c r="B6" s="35">
        <v>22551.904366423958</v>
      </c>
      <c r="C6" s="35">
        <v>1000000</v>
      </c>
      <c r="D6" s="41">
        <v>42503</v>
      </c>
      <c r="E6" s="41">
        <v>42688</v>
      </c>
      <c r="F6" s="36">
        <v>185</v>
      </c>
      <c r="G6" s="37" t="str">
        <v>Euribor6M Actual/360</v>
      </c>
      <c r="H6" s="36">
        <v>2</v>
      </c>
      <c r="I6" s="41">
        <v>42501</v>
      </c>
      <c r="J6" s="36" t="str">
        <v>Actual/360</v>
      </c>
      <c r="K6" s="38">
        <v>0.51388888888888884</v>
      </c>
      <c r="L6" s="39">
        <v>4.3884786875203384E-2</v>
      </c>
      <c r="M6" s="39" t="str">
        <v>#N/A</v>
      </c>
      <c r="N6" s="40">
        <v>1</v>
      </c>
      <c r="O6" s="39">
        <v>4.3884786875203384E-2</v>
      </c>
      <c r="P6" s="39">
        <v>0</v>
      </c>
      <c r="Q6" s="39">
        <v>0</v>
      </c>
      <c r="R6" s="39" t="str">
        <v>#N/A</v>
      </c>
      <c r="S6" s="39" t="str">
        <v>#N/A</v>
      </c>
      <c r="T6" s="37" t="str">
        <v>#N/A</v>
      </c>
      <c r="U6" s="37" t="e">
        <v>#N/A</v>
      </c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</row>
    <row r="7" spans="1:40" x14ac:dyDescent="0.2">
      <c r="A7" s="34">
        <v>42870</v>
      </c>
      <c r="B7" s="35">
        <v>22182.171633423619</v>
      </c>
      <c r="C7" s="35">
        <v>1000000</v>
      </c>
      <c r="D7" s="41">
        <v>42688</v>
      </c>
      <c r="E7" s="41">
        <v>42870</v>
      </c>
      <c r="F7" s="36">
        <v>182</v>
      </c>
      <c r="G7" s="37" t="str">
        <v>Euribor6M Actual/360</v>
      </c>
      <c r="H7" s="36">
        <v>2</v>
      </c>
      <c r="I7" s="41">
        <v>42684</v>
      </c>
      <c r="J7" s="36" t="str">
        <v>Actual/360</v>
      </c>
      <c r="K7" s="38">
        <v>0.50555555555555554</v>
      </c>
      <c r="L7" s="39">
        <v>4.3876823011167604E-2</v>
      </c>
      <c r="M7" s="39" t="str">
        <v>#N/A</v>
      </c>
      <c r="N7" s="40">
        <v>1</v>
      </c>
      <c r="O7" s="39">
        <v>4.3876823011167604E-2</v>
      </c>
      <c r="P7" s="39">
        <v>0</v>
      </c>
      <c r="Q7" s="39">
        <v>0</v>
      </c>
      <c r="R7" s="39" t="str">
        <v>#N/A</v>
      </c>
      <c r="S7" s="39" t="str">
        <v>#N/A</v>
      </c>
      <c r="T7" s="37" t="str">
        <v>#N/A</v>
      </c>
      <c r="U7" s="37" t="e">
        <v>#N/A</v>
      </c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</row>
    <row r="8" spans="1:40" x14ac:dyDescent="0.2">
      <c r="A8" s="34">
        <v>43052</v>
      </c>
      <c r="B8" s="35">
        <v>22182.171633423619</v>
      </c>
      <c r="C8" s="35">
        <v>1000000</v>
      </c>
      <c r="D8" s="41">
        <v>42870</v>
      </c>
      <c r="E8" s="41">
        <v>43052</v>
      </c>
      <c r="F8" s="36">
        <v>182</v>
      </c>
      <c r="G8" s="37" t="str">
        <v>Euribor6M Actual/360</v>
      </c>
      <c r="H8" s="36">
        <v>2</v>
      </c>
      <c r="I8" s="41">
        <v>42866</v>
      </c>
      <c r="J8" s="36" t="str">
        <v>Actual/360</v>
      </c>
      <c r="K8" s="38">
        <v>0.50555555555555554</v>
      </c>
      <c r="L8" s="39">
        <v>4.3876823011167604E-2</v>
      </c>
      <c r="M8" s="39" t="str">
        <v>#N/A</v>
      </c>
      <c r="N8" s="40">
        <v>1</v>
      </c>
      <c r="O8" s="39">
        <v>4.3876823011167604E-2</v>
      </c>
      <c r="P8" s="39">
        <v>0</v>
      </c>
      <c r="Q8" s="39">
        <v>0</v>
      </c>
      <c r="R8" s="39" t="str">
        <v>#N/A</v>
      </c>
      <c r="S8" s="39" t="str">
        <v>#N/A</v>
      </c>
      <c r="T8" s="37" t="str">
        <v>#N/A</v>
      </c>
      <c r="U8" s="37" t="e">
        <v>#N/A</v>
      </c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</row>
    <row r="9" spans="1:40" x14ac:dyDescent="0.2">
      <c r="A9" s="34">
        <v>43234</v>
      </c>
      <c r="B9" s="35">
        <v>22182.171633423397</v>
      </c>
      <c r="C9" s="35">
        <v>1000000</v>
      </c>
      <c r="D9" s="41">
        <v>43052</v>
      </c>
      <c r="E9" s="41">
        <v>43234</v>
      </c>
      <c r="F9" s="36">
        <v>182</v>
      </c>
      <c r="G9" s="37" t="str">
        <v>Euribor6M Actual/360</v>
      </c>
      <c r="H9" s="36">
        <v>2</v>
      </c>
      <c r="I9" s="41">
        <v>43048</v>
      </c>
      <c r="J9" s="36" t="str">
        <v>Actual/360</v>
      </c>
      <c r="K9" s="38">
        <v>0.50555555555555554</v>
      </c>
      <c r="L9" s="39">
        <v>4.387682301116716E-2</v>
      </c>
      <c r="M9" s="39" t="str">
        <v>#N/A</v>
      </c>
      <c r="N9" s="40">
        <v>1</v>
      </c>
      <c r="O9" s="39">
        <v>4.387682301116716E-2</v>
      </c>
      <c r="P9" s="39">
        <v>0</v>
      </c>
      <c r="Q9" s="39">
        <v>0</v>
      </c>
      <c r="R9" s="39" t="str">
        <v>#N/A</v>
      </c>
      <c r="S9" s="39" t="str">
        <v>#N/A</v>
      </c>
      <c r="T9" s="37" t="str">
        <v>#N/A</v>
      </c>
      <c r="U9" s="37" t="e">
        <v>#N/A</v>
      </c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</row>
    <row r="10" spans="1:40" x14ac:dyDescent="0.2">
      <c r="A10" s="34">
        <v>43417</v>
      </c>
      <c r="B10" s="35">
        <v>22305.40102121537</v>
      </c>
      <c r="C10" s="35">
        <v>1000000</v>
      </c>
      <c r="D10" s="41">
        <v>43234</v>
      </c>
      <c r="E10" s="41">
        <v>43417</v>
      </c>
      <c r="F10" s="36">
        <v>183</v>
      </c>
      <c r="G10" s="37" t="str">
        <v>Euribor6M Actual/360</v>
      </c>
      <c r="H10" s="36">
        <v>2</v>
      </c>
      <c r="I10" s="41">
        <v>43230</v>
      </c>
      <c r="J10" s="36" t="str">
        <v>Actual/360</v>
      </c>
      <c r="K10" s="38">
        <v>0.5083333333333333</v>
      </c>
      <c r="L10" s="39">
        <v>4.3879477418784334E-2</v>
      </c>
      <c r="M10" s="39" t="str">
        <v>#N/A</v>
      </c>
      <c r="N10" s="40">
        <v>1</v>
      </c>
      <c r="O10" s="39">
        <v>4.3879477418784327E-2</v>
      </c>
      <c r="P10" s="39">
        <v>6.9388939039072284E-18</v>
      </c>
      <c r="Q10" s="39">
        <v>0</v>
      </c>
      <c r="R10" s="39" t="str">
        <v>#N/A</v>
      </c>
      <c r="S10" s="39" t="str">
        <v>#N/A</v>
      </c>
      <c r="T10" s="37" t="str">
        <v>#N/A</v>
      </c>
      <c r="U10" s="37" t="e">
        <v>#N/A</v>
      </c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</row>
    <row r="11" spans="1:40" x14ac:dyDescent="0.2">
      <c r="A11" s="34">
        <v>43598</v>
      </c>
      <c r="B11" s="35">
        <v>22058.957099786003</v>
      </c>
      <c r="C11" s="35">
        <v>1000000</v>
      </c>
      <c r="D11" s="41">
        <v>43417</v>
      </c>
      <c r="E11" s="41">
        <v>43598</v>
      </c>
      <c r="F11" s="36">
        <v>181</v>
      </c>
      <c r="G11" s="37" t="str">
        <v>Euribor6M Actual/360</v>
      </c>
      <c r="H11" s="36">
        <v>2</v>
      </c>
      <c r="I11" s="41">
        <v>43413</v>
      </c>
      <c r="J11" s="36" t="str">
        <v>Actual/360</v>
      </c>
      <c r="K11" s="38">
        <v>0.50277777777777777</v>
      </c>
      <c r="L11" s="39">
        <v>4.3874168817253929E-2</v>
      </c>
      <c r="M11" s="39" t="str">
        <v>#N/A</v>
      </c>
      <c r="N11" s="40">
        <v>1</v>
      </c>
      <c r="O11" s="39">
        <v>4.3874168817253929E-2</v>
      </c>
      <c r="P11" s="39">
        <v>0</v>
      </c>
      <c r="Q11" s="39">
        <v>0</v>
      </c>
      <c r="R11" s="39" t="str">
        <v>#N/A</v>
      </c>
      <c r="S11" s="39" t="str">
        <v>#N/A</v>
      </c>
      <c r="T11" s="37" t="str">
        <v>#N/A</v>
      </c>
      <c r="U11" s="37" t="e">
        <v>#N/A</v>
      </c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</row>
    <row r="12" spans="1:40" x14ac:dyDescent="0.2">
      <c r="A12" s="34">
        <v>43782</v>
      </c>
      <c r="B12" s="35">
        <v>22428.645264951807</v>
      </c>
      <c r="C12" s="35">
        <v>1000000</v>
      </c>
      <c r="D12" s="41">
        <v>43598</v>
      </c>
      <c r="E12" s="41">
        <v>43782</v>
      </c>
      <c r="F12" s="36">
        <v>184</v>
      </c>
      <c r="G12" s="37" t="str">
        <v>Euribor6M Actual/360</v>
      </c>
      <c r="H12" s="36">
        <v>2</v>
      </c>
      <c r="I12" s="41">
        <v>43594</v>
      </c>
      <c r="J12" s="36" t="str">
        <v>Actual/360</v>
      </c>
      <c r="K12" s="38">
        <v>0.51111111111111107</v>
      </c>
      <c r="L12" s="39">
        <v>4.3882132040123104E-2</v>
      </c>
      <c r="M12" s="39" t="str">
        <v>#N/A</v>
      </c>
      <c r="N12" s="40">
        <v>1</v>
      </c>
      <c r="O12" s="39">
        <v>4.3882132040123104E-2</v>
      </c>
      <c r="P12" s="39">
        <v>0</v>
      </c>
      <c r="Q12" s="39">
        <v>0</v>
      </c>
      <c r="R12" s="39" t="str">
        <v>#N/A</v>
      </c>
      <c r="S12" s="39" t="str">
        <v>#N/A</v>
      </c>
      <c r="T12" s="37" t="str">
        <v>#N/A</v>
      </c>
      <c r="U12" s="37" t="e">
        <v>#N/A</v>
      </c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</row>
    <row r="13" spans="1:40" x14ac:dyDescent="0.2">
      <c r="A13" s="34">
        <v>43964</v>
      </c>
      <c r="B13" s="35">
        <v>22182.171633423615</v>
      </c>
      <c r="C13" s="35">
        <v>1000000</v>
      </c>
      <c r="D13" s="41">
        <v>43782</v>
      </c>
      <c r="E13" s="41">
        <v>43964</v>
      </c>
      <c r="F13" s="36">
        <v>182</v>
      </c>
      <c r="G13" s="37" t="str">
        <v>Euribor6M Actual/360</v>
      </c>
      <c r="H13" s="36">
        <v>2</v>
      </c>
      <c r="I13" s="41">
        <v>43780</v>
      </c>
      <c r="J13" s="36" t="str">
        <v>Actual/360</v>
      </c>
      <c r="K13" s="38">
        <v>0.50555555555555554</v>
      </c>
      <c r="L13" s="39">
        <v>4.3876823011167597E-2</v>
      </c>
      <c r="M13" s="39" t="str">
        <v>#N/A</v>
      </c>
      <c r="N13" s="40">
        <v>1</v>
      </c>
      <c r="O13" s="39">
        <v>4.3876823011167604E-2</v>
      </c>
      <c r="P13" s="39">
        <v>-6.9388939039072284E-18</v>
      </c>
      <c r="Q13" s="39">
        <v>0</v>
      </c>
      <c r="R13" s="39" t="str">
        <v>#N/A</v>
      </c>
      <c r="S13" s="39" t="str">
        <v>#N/A</v>
      </c>
      <c r="T13" s="37" t="str">
        <v>#N/A</v>
      </c>
      <c r="U13" s="37" t="e">
        <v>#N/A</v>
      </c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</row>
    <row r="14" spans="1:40" x14ac:dyDescent="0.2">
      <c r="A14" s="34">
        <v>44148</v>
      </c>
      <c r="B14" s="35">
        <v>22428.645264951807</v>
      </c>
      <c r="C14" s="35">
        <v>1000000</v>
      </c>
      <c r="D14" s="41">
        <v>43964</v>
      </c>
      <c r="E14" s="41">
        <v>44148</v>
      </c>
      <c r="F14" s="36">
        <v>184</v>
      </c>
      <c r="G14" s="37" t="str">
        <v>Euribor6M Actual/360</v>
      </c>
      <c r="H14" s="36">
        <v>2</v>
      </c>
      <c r="I14" s="41">
        <v>43962</v>
      </c>
      <c r="J14" s="36" t="str">
        <v>Actual/360</v>
      </c>
      <c r="K14" s="38">
        <v>0.51111111111111107</v>
      </c>
      <c r="L14" s="39">
        <v>4.3882132040123104E-2</v>
      </c>
      <c r="M14" s="39" t="str">
        <v>#N/A</v>
      </c>
      <c r="N14" s="40">
        <v>1</v>
      </c>
      <c r="O14" s="39">
        <v>4.3882132040123104E-2</v>
      </c>
      <c r="P14" s="39">
        <v>0</v>
      </c>
      <c r="Q14" s="39">
        <v>0</v>
      </c>
      <c r="R14" s="39" t="str">
        <v>#N/A</v>
      </c>
      <c r="S14" s="39" t="str">
        <v>#N/A</v>
      </c>
      <c r="T14" s="37" t="str">
        <v>#N/A</v>
      </c>
      <c r="U14" s="37" t="e">
        <v>#N/A</v>
      </c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</row>
    <row r="15" spans="1:40" x14ac:dyDescent="0.2">
      <c r="A15" s="34">
        <v>44329</v>
      </c>
      <c r="B15" s="35">
        <v>22058.957099786221</v>
      </c>
      <c r="C15" s="35">
        <v>1000000</v>
      </c>
      <c r="D15" s="41">
        <v>44148</v>
      </c>
      <c r="E15" s="41">
        <v>44329</v>
      </c>
      <c r="F15" s="36">
        <v>181</v>
      </c>
      <c r="G15" s="37" t="str">
        <v>Euribor6M Actual/360</v>
      </c>
      <c r="H15" s="36">
        <v>2</v>
      </c>
      <c r="I15" s="41">
        <v>44146</v>
      </c>
      <c r="J15" s="36" t="str">
        <v>Actual/360</v>
      </c>
      <c r="K15" s="38">
        <v>0.50277777777777777</v>
      </c>
      <c r="L15" s="39">
        <v>4.3874168817254366E-2</v>
      </c>
      <c r="M15" s="39" t="str">
        <v>#N/A</v>
      </c>
      <c r="N15" s="40">
        <v>1</v>
      </c>
      <c r="O15" s="39">
        <v>4.3874168817254373E-2</v>
      </c>
      <c r="P15" s="39">
        <v>-6.9388939039072284E-18</v>
      </c>
      <c r="Q15" s="39">
        <v>0</v>
      </c>
      <c r="R15" s="39" t="str">
        <v>#N/A</v>
      </c>
      <c r="S15" s="39" t="str">
        <v>#N/A</v>
      </c>
      <c r="T15" s="37" t="str">
        <v>#N/A</v>
      </c>
      <c r="U15" s="37" t="e">
        <v>#N/A</v>
      </c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</row>
    <row r="16" spans="1:40" x14ac:dyDescent="0.2">
      <c r="A16" s="34">
        <v>44515</v>
      </c>
      <c r="B16" s="35">
        <v>22675.178327423273</v>
      </c>
      <c r="C16" s="35">
        <v>1000000</v>
      </c>
      <c r="D16" s="41">
        <v>44329</v>
      </c>
      <c r="E16" s="41">
        <v>44515</v>
      </c>
      <c r="F16" s="36">
        <v>186</v>
      </c>
      <c r="G16" s="37" t="str">
        <v>Euribor6M Actual/360</v>
      </c>
      <c r="H16" s="36">
        <v>2</v>
      </c>
      <c r="I16" s="41">
        <v>44327</v>
      </c>
      <c r="J16" s="36" t="str">
        <v>Actual/360</v>
      </c>
      <c r="K16" s="38">
        <v>0.51666666666666672</v>
      </c>
      <c r="L16" s="39">
        <v>4.3887441924045041E-2</v>
      </c>
      <c r="M16" s="39" t="str">
        <v>#N/A</v>
      </c>
      <c r="N16" s="40">
        <v>1</v>
      </c>
      <c r="O16" s="39">
        <v>4.3887441924045041E-2</v>
      </c>
      <c r="P16" s="39">
        <v>0</v>
      </c>
      <c r="Q16" s="39">
        <v>0</v>
      </c>
      <c r="R16" s="39" t="str">
        <v>#N/A</v>
      </c>
      <c r="S16" s="39" t="str">
        <v>#N/A</v>
      </c>
      <c r="T16" s="37" t="str">
        <v>#N/A</v>
      </c>
      <c r="U16" s="37" t="e">
        <v>#N/A</v>
      </c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</row>
    <row r="17" spans="1:40" x14ac:dyDescent="0.2">
      <c r="A17" s="34">
        <v>44694</v>
      </c>
      <c r="B17" s="35">
        <v>21812.572587811996</v>
      </c>
      <c r="C17" s="35">
        <v>1000000</v>
      </c>
      <c r="D17" s="41">
        <v>44515</v>
      </c>
      <c r="E17" s="41">
        <v>44694</v>
      </c>
      <c r="F17" s="36">
        <v>179</v>
      </c>
      <c r="G17" s="37" t="str">
        <v>Euribor6M Actual/360</v>
      </c>
      <c r="H17" s="36">
        <v>2</v>
      </c>
      <c r="I17" s="41">
        <v>44511</v>
      </c>
      <c r="J17" s="36" t="str">
        <v>Actual/360</v>
      </c>
      <c r="K17" s="38">
        <v>0.49722222222222223</v>
      </c>
      <c r="L17" s="39">
        <v>4.3868861070459876E-2</v>
      </c>
      <c r="M17" s="39" t="str">
        <v>#N/A</v>
      </c>
      <c r="N17" s="40">
        <v>1</v>
      </c>
      <c r="O17" s="39">
        <v>4.3868861070459876E-2</v>
      </c>
      <c r="P17" s="39">
        <v>0</v>
      </c>
      <c r="Q17" s="39">
        <v>0</v>
      </c>
      <c r="R17" s="39" t="str">
        <v>#N/A</v>
      </c>
      <c r="S17" s="39" t="str">
        <v>#N/A</v>
      </c>
      <c r="T17" s="37" t="str">
        <v>#N/A</v>
      </c>
      <c r="U17" s="37" t="e">
        <v>#N/A</v>
      </c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</row>
    <row r="18" spans="1:40" x14ac:dyDescent="0.2">
      <c r="A18" s="34">
        <v>44879</v>
      </c>
      <c r="B18" s="35">
        <v>22551.904366423954</v>
      </c>
      <c r="C18" s="35">
        <v>1000000</v>
      </c>
      <c r="D18" s="41">
        <v>44694</v>
      </c>
      <c r="E18" s="41">
        <v>44879</v>
      </c>
      <c r="F18" s="36">
        <v>185</v>
      </c>
      <c r="G18" s="37" t="str">
        <v>Euribor6M Actual/360</v>
      </c>
      <c r="H18" s="36">
        <v>2</v>
      </c>
      <c r="I18" s="41">
        <v>44692</v>
      </c>
      <c r="J18" s="36" t="str">
        <v>Actual/360</v>
      </c>
      <c r="K18" s="38">
        <v>0.51388888888888884</v>
      </c>
      <c r="L18" s="39">
        <v>4.3884786875203377E-2</v>
      </c>
      <c r="M18" s="39" t="str">
        <v>#N/A</v>
      </c>
      <c r="N18" s="40">
        <v>1</v>
      </c>
      <c r="O18" s="39">
        <v>4.3884786875203384E-2</v>
      </c>
      <c r="P18" s="39">
        <v>-6.9388939039072284E-18</v>
      </c>
      <c r="Q18" s="39">
        <v>0</v>
      </c>
      <c r="R18" s="39" t="str">
        <v>#N/A</v>
      </c>
      <c r="S18" s="39" t="str">
        <v>#N/A</v>
      </c>
      <c r="T18" s="37" t="str">
        <v>#N/A</v>
      </c>
      <c r="U18" s="37" t="e">
        <v>#N/A</v>
      </c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</row>
    <row r="19" spans="1:40" x14ac:dyDescent="0.2">
      <c r="A19" s="34">
        <v>45061</v>
      </c>
      <c r="B19" s="35">
        <v>22182.171633423619</v>
      </c>
      <c r="C19" s="35">
        <v>1000000</v>
      </c>
      <c r="D19" s="41">
        <v>44879</v>
      </c>
      <c r="E19" s="41">
        <v>45061</v>
      </c>
      <c r="F19" s="36">
        <v>182</v>
      </c>
      <c r="G19" s="37" t="str">
        <v>Euribor6M Actual/360</v>
      </c>
      <c r="H19" s="36">
        <v>2</v>
      </c>
      <c r="I19" s="41">
        <v>44875</v>
      </c>
      <c r="J19" s="36" t="str">
        <v>Actual/360</v>
      </c>
      <c r="K19" s="38">
        <v>0.50555555555555554</v>
      </c>
      <c r="L19" s="39">
        <v>4.3876823011167604E-2</v>
      </c>
      <c r="M19" s="39" t="str">
        <v>#N/A</v>
      </c>
      <c r="N19" s="40">
        <v>1</v>
      </c>
      <c r="O19" s="39">
        <v>4.3876823011167604E-2</v>
      </c>
      <c r="P19" s="39">
        <v>0</v>
      </c>
      <c r="Q19" s="39">
        <v>0</v>
      </c>
      <c r="R19" s="39" t="str">
        <v>#N/A</v>
      </c>
      <c r="S19" s="39" t="str">
        <v>#N/A</v>
      </c>
      <c r="T19" s="37" t="str">
        <v>#N/A</v>
      </c>
      <c r="U19" s="37" t="e">
        <v>#N/A</v>
      </c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</row>
    <row r="20" spans="1:40" x14ac:dyDescent="0.2">
      <c r="A20" s="34">
        <v>45243</v>
      </c>
      <c r="B20" s="35">
        <v>22182.171633423615</v>
      </c>
      <c r="C20" s="35">
        <v>1000000</v>
      </c>
      <c r="D20" s="41">
        <v>45061</v>
      </c>
      <c r="E20" s="41">
        <v>45243</v>
      </c>
      <c r="F20" s="36">
        <v>182</v>
      </c>
      <c r="G20" s="37" t="str">
        <v>Euribor6M Actual/360</v>
      </c>
      <c r="H20" s="36">
        <v>2</v>
      </c>
      <c r="I20" s="41">
        <v>45057</v>
      </c>
      <c r="J20" s="36" t="str">
        <v>Actual/360</v>
      </c>
      <c r="K20" s="38">
        <v>0.50555555555555554</v>
      </c>
      <c r="L20" s="39">
        <v>4.3876823011167597E-2</v>
      </c>
      <c r="M20" s="39" t="str">
        <v>#N/A</v>
      </c>
      <c r="N20" s="40">
        <v>1</v>
      </c>
      <c r="O20" s="39">
        <v>4.3876823011167604E-2</v>
      </c>
      <c r="P20" s="39">
        <v>-6.9388939039072284E-18</v>
      </c>
      <c r="Q20" s="39">
        <v>0</v>
      </c>
      <c r="R20" s="39" t="str">
        <v>#N/A</v>
      </c>
      <c r="S20" s="39" t="str">
        <v>#N/A</v>
      </c>
      <c r="T20" s="37" t="str">
        <v>#N/A</v>
      </c>
      <c r="U20" s="37" t="e">
        <v>#N/A</v>
      </c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</row>
    <row r="21" spans="1:40" x14ac:dyDescent="0.2">
      <c r="A21" s="34">
        <v>45425</v>
      </c>
      <c r="B21" s="35">
        <v>22182.171633423401</v>
      </c>
      <c r="C21" s="35">
        <v>1000000</v>
      </c>
      <c r="D21" s="41">
        <v>45243</v>
      </c>
      <c r="E21" s="41">
        <v>45425</v>
      </c>
      <c r="F21" s="36">
        <v>182</v>
      </c>
      <c r="G21" s="37" t="str">
        <v>Euribor6M Actual/360</v>
      </c>
      <c r="H21" s="36">
        <v>2</v>
      </c>
      <c r="I21" s="41">
        <v>45239</v>
      </c>
      <c r="J21" s="36" t="str">
        <v>Actual/360</v>
      </c>
      <c r="K21" s="38">
        <v>0.50555555555555554</v>
      </c>
      <c r="L21" s="39">
        <v>4.3876823011167167E-2</v>
      </c>
      <c r="M21" s="39" t="str">
        <v>#N/A</v>
      </c>
      <c r="N21" s="40">
        <v>1</v>
      </c>
      <c r="O21" s="39">
        <v>4.387682301116716E-2</v>
      </c>
      <c r="P21" s="39">
        <v>6.9388939039072284E-18</v>
      </c>
      <c r="Q21" s="39">
        <v>0</v>
      </c>
      <c r="R21" s="39" t="str">
        <v>#N/A</v>
      </c>
      <c r="S21" s="39" t="str">
        <v>#N/A</v>
      </c>
      <c r="T21" s="37" t="str">
        <v>#N/A</v>
      </c>
      <c r="U21" s="37" t="e">
        <v>#N/A</v>
      </c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</row>
    <row r="22" spans="1:40" x14ac:dyDescent="0.2">
      <c r="A22" s="34" t="e">
        <v>#N/A</v>
      </c>
      <c r="B22" s="35" t="e">
        <v>#N/A</v>
      </c>
      <c r="C22" s="35" t="e">
        <v>#N/A</v>
      </c>
      <c r="D22" s="41" t="e">
        <v>#N/A</v>
      </c>
      <c r="E22" s="41" t="e">
        <v>#N/A</v>
      </c>
      <c r="F22" s="36" t="e">
        <v>#N/A</v>
      </c>
      <c r="G22" s="37" t="e">
        <v>#N/A</v>
      </c>
      <c r="H22" s="36" t="e">
        <v>#N/A</v>
      </c>
      <c r="I22" s="41" t="e">
        <v>#N/A</v>
      </c>
      <c r="J22" s="36" t="e">
        <v>#N/A</v>
      </c>
      <c r="K22" s="38" t="e">
        <v>#N/A</v>
      </c>
      <c r="L22" s="39" t="e">
        <v>#N/A</v>
      </c>
      <c r="M22" s="39" t="e">
        <v>#N/A</v>
      </c>
      <c r="N22" s="40" t="e">
        <v>#N/A</v>
      </c>
      <c r="O22" s="39" t="e">
        <v>#N/A</v>
      </c>
      <c r="P22" s="39" t="e">
        <v>#N/A</v>
      </c>
      <c r="Q22" s="39" t="e">
        <v>#N/A</v>
      </c>
      <c r="R22" s="39" t="e">
        <v>#N/A</v>
      </c>
      <c r="S22" s="39" t="e">
        <v>#N/A</v>
      </c>
      <c r="T22" s="37" t="e">
        <v>#N/A</v>
      </c>
      <c r="U22" s="37" t="e">
        <v>#N/A</v>
      </c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</row>
    <row r="23" spans="1:40" x14ac:dyDescent="0.2">
      <c r="A23" s="34" t="e">
        <v>#N/A</v>
      </c>
      <c r="B23" s="35" t="e">
        <v>#N/A</v>
      </c>
      <c r="C23" s="35" t="e">
        <v>#N/A</v>
      </c>
      <c r="D23" s="41" t="e">
        <v>#N/A</v>
      </c>
      <c r="E23" s="41" t="e">
        <v>#N/A</v>
      </c>
      <c r="F23" s="36" t="e">
        <v>#N/A</v>
      </c>
      <c r="G23" s="37" t="e">
        <v>#N/A</v>
      </c>
      <c r="H23" s="36" t="e">
        <v>#N/A</v>
      </c>
      <c r="I23" s="41" t="e">
        <v>#N/A</v>
      </c>
      <c r="J23" s="36" t="e">
        <v>#N/A</v>
      </c>
      <c r="K23" s="38" t="e">
        <v>#N/A</v>
      </c>
      <c r="L23" s="39" t="e">
        <v>#N/A</v>
      </c>
      <c r="M23" s="39" t="e">
        <v>#N/A</v>
      </c>
      <c r="N23" s="40" t="e">
        <v>#N/A</v>
      </c>
      <c r="O23" s="39" t="e">
        <v>#N/A</v>
      </c>
      <c r="P23" s="39" t="e">
        <v>#N/A</v>
      </c>
      <c r="Q23" s="39" t="e">
        <v>#N/A</v>
      </c>
      <c r="R23" s="39" t="e">
        <v>#N/A</v>
      </c>
      <c r="S23" s="39" t="e">
        <v>#N/A</v>
      </c>
      <c r="T23" s="37" t="e">
        <v>#N/A</v>
      </c>
      <c r="U23" s="37" t="e">
        <v>#N/A</v>
      </c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</row>
    <row r="24" spans="1:40" x14ac:dyDescent="0.2">
      <c r="A24" s="34" t="e">
        <v>#N/A</v>
      </c>
      <c r="B24" s="35" t="e">
        <v>#N/A</v>
      </c>
      <c r="C24" s="35" t="e">
        <v>#N/A</v>
      </c>
      <c r="D24" s="41" t="e">
        <v>#N/A</v>
      </c>
      <c r="E24" s="41" t="e">
        <v>#N/A</v>
      </c>
      <c r="F24" s="36" t="e">
        <v>#N/A</v>
      </c>
      <c r="G24" s="37" t="e">
        <v>#N/A</v>
      </c>
      <c r="H24" s="36" t="e">
        <v>#N/A</v>
      </c>
      <c r="I24" s="41" t="e">
        <v>#N/A</v>
      </c>
      <c r="J24" s="36" t="e">
        <v>#N/A</v>
      </c>
      <c r="K24" s="38" t="e">
        <v>#N/A</v>
      </c>
      <c r="L24" s="39" t="e">
        <v>#N/A</v>
      </c>
      <c r="M24" s="39" t="e">
        <v>#N/A</v>
      </c>
      <c r="N24" s="40" t="e">
        <v>#N/A</v>
      </c>
      <c r="O24" s="39" t="e">
        <v>#N/A</v>
      </c>
      <c r="P24" s="39" t="e">
        <v>#N/A</v>
      </c>
      <c r="Q24" s="39" t="e">
        <v>#N/A</v>
      </c>
      <c r="R24" s="39" t="e">
        <v>#N/A</v>
      </c>
      <c r="S24" s="39" t="e">
        <v>#N/A</v>
      </c>
      <c r="T24" s="37" t="e">
        <v>#N/A</v>
      </c>
      <c r="U24" s="37" t="e">
        <v>#N/A</v>
      </c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</row>
    <row r="25" spans="1:40" x14ac:dyDescent="0.2">
      <c r="A25" s="13"/>
      <c r="B25" s="27"/>
      <c r="C25" s="27"/>
      <c r="D25" s="13"/>
      <c r="E25" s="13"/>
      <c r="F25" s="1"/>
      <c r="G25" s="30"/>
      <c r="H25" s="1"/>
      <c r="I25" s="13"/>
      <c r="J25" s="1"/>
      <c r="K25" s="31"/>
      <c r="L25" s="2"/>
      <c r="M25" s="2"/>
      <c r="N25" s="32"/>
      <c r="O25" s="2"/>
      <c r="P25" s="2"/>
      <c r="Q25" s="2"/>
      <c r="R25" s="2"/>
      <c r="S25" s="2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TermStructures</vt:lpstr>
      <vt:lpstr>DateCalc</vt:lpstr>
      <vt:lpstr>PricingEngines</vt:lpstr>
      <vt:lpstr>Swaps</vt:lpstr>
      <vt:lpstr>CapFloor</vt:lpstr>
      <vt:lpstr>Swaption</vt:lpstr>
      <vt:lpstr>CMS</vt:lpstr>
      <vt:lpstr>FixedLegFlowAnalysis</vt:lpstr>
      <vt:lpstr>CmsLegFlowAnalysis</vt:lpstr>
      <vt:lpstr>FloatingLegFlowAnalysis</vt:lpstr>
      <vt:lpstr>Calendar</vt:lpstr>
      <vt:lpstr>EffectiveDate</vt:lpstr>
      <vt:lpstr>Nominal</vt:lpstr>
      <vt:lpstr>ReferenceDate</vt:lpstr>
      <vt:lpstr>TerminationDate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dcterms:created xsi:type="dcterms:W3CDTF">2008-01-16T11:04:29Z</dcterms:created>
  <dcterms:modified xsi:type="dcterms:W3CDTF">2014-05-09T18:09:41Z</dcterms:modified>
</cp:coreProperties>
</file>