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65" windowHeight="12405"/>
  </bookViews>
  <sheets>
    <sheet name="Indexes" sheetId="2" r:id="rId1"/>
    <sheet name="RateHelpers" sheetId="3" r:id="rId2"/>
    <sheet name="Bootstrapping" sheetId="4" r:id="rId3"/>
  </sheets>
  <definedNames>
    <definedName name="AllRateHelpres">Bootstrapping!#REF!</definedName>
    <definedName name="IborIndex6M">Indexes!$B$1</definedName>
    <definedName name="RateHelpers">#REF!</definedName>
  </definedNames>
  <calcPr calcId="145621"/>
</workbook>
</file>

<file path=xl/calcChain.xml><?xml version="1.0" encoding="utf-8"?>
<calcChain xmlns="http://schemas.openxmlformats.org/spreadsheetml/2006/main">
  <c r="C31" i="3" l="1"/>
  <c r="C30" i="3"/>
  <c r="C29" i="3"/>
  <c r="C28" i="3"/>
  <c r="C27" i="3"/>
  <c r="C26" i="3"/>
  <c r="C25" i="3"/>
  <c r="C24" i="3"/>
  <c r="C23" i="3"/>
  <c r="C22" i="3"/>
  <c r="C21" i="3"/>
  <c r="C20" i="3"/>
  <c r="C11" i="3"/>
  <c r="C10" i="3"/>
  <c r="C9" i="3"/>
  <c r="C8" i="3"/>
  <c r="C7" i="3"/>
  <c r="C6" i="3"/>
  <c r="C5" i="3"/>
  <c r="C4" i="3"/>
  <c r="C3" i="3"/>
  <c r="C2" i="3"/>
  <c r="A6" i="3"/>
  <c r="B1" i="2"/>
  <c r="A5" i="3"/>
  <c r="A2" i="3"/>
  <c r="E12" i="3" a="1"/>
  <c r="A4" i="3"/>
  <c r="A3" i="3"/>
  <c r="A7" i="3"/>
  <c r="A11" i="3"/>
  <c r="A9" i="3"/>
  <c r="A8" i="3"/>
  <c r="A10" i="3"/>
  <c r="B9" i="3"/>
  <c r="B2" i="3"/>
  <c r="B8" i="3"/>
  <c r="B10" i="3"/>
  <c r="B11" i="3"/>
  <c r="B7" i="3"/>
  <c r="B6" i="3"/>
  <c r="B5" i="3"/>
  <c r="B4" i="3"/>
  <c r="B3" i="3"/>
  <c r="B2" i="2"/>
  <c r="E13" i="3" l="1"/>
  <c r="E14" i="3"/>
  <c r="E16" i="3"/>
  <c r="E19" i="3"/>
  <c r="E17" i="3"/>
  <c r="E18" i="3"/>
  <c r="E12" i="3"/>
  <c r="E15" i="3"/>
  <c r="J24" i="3"/>
  <c r="J23" i="3"/>
  <c r="J31" i="3"/>
  <c r="J25" i="3"/>
  <c r="J29" i="3"/>
  <c r="J28" i="3"/>
  <c r="J26" i="3"/>
  <c r="J22" i="3"/>
  <c r="J27" i="3"/>
  <c r="J21" i="3"/>
  <c r="J20" i="3"/>
  <c r="J30" i="3"/>
  <c r="A12" i="3"/>
  <c r="A15" i="3"/>
  <c r="B15" i="3" s="1"/>
  <c r="A24" i="3"/>
  <c r="B24" i="3" s="1"/>
  <c r="A23" i="3"/>
  <c r="B23" i="3" s="1"/>
  <c r="A31" i="3"/>
  <c r="B31" i="3" s="1"/>
  <c r="A25" i="3"/>
  <c r="B25" i="3" s="1"/>
  <c r="A29" i="3"/>
  <c r="B29" i="3" s="1"/>
  <c r="A28" i="3"/>
  <c r="B28" i="3" s="1"/>
  <c r="A26" i="3"/>
  <c r="B26" i="3" s="1"/>
  <c r="A13" i="3"/>
  <c r="B13" i="3" s="1"/>
  <c r="A22" i="3"/>
  <c r="B22" i="3" s="1"/>
  <c r="A14" i="3"/>
  <c r="B14" i="3" s="1"/>
  <c r="A27" i="3"/>
  <c r="B27" i="3" s="1"/>
  <c r="A16" i="3"/>
  <c r="B16" i="3" s="1"/>
  <c r="A21" i="3"/>
  <c r="B21" i="3" s="1"/>
  <c r="A19" i="3"/>
  <c r="B19" i="3" s="1"/>
  <c r="A20" i="3"/>
  <c r="B20" i="3" s="1"/>
  <c r="A17" i="3"/>
  <c r="B17" i="3" s="1"/>
  <c r="A30" i="3"/>
  <c r="B30" i="3" s="1"/>
  <c r="A18" i="3"/>
  <c r="B18" i="3" s="1"/>
  <c r="B12" i="3"/>
  <c r="A3" i="4" l="1" a="1"/>
  <c r="A23" i="4" l="1"/>
  <c r="A17" i="4"/>
  <c r="A27" i="4"/>
  <c r="A26" i="4"/>
  <c r="A24" i="4"/>
  <c r="A3" i="4"/>
  <c r="A7" i="4"/>
  <c r="A32" i="4"/>
  <c r="A21" i="4"/>
  <c r="A19" i="4"/>
  <c r="A30" i="4"/>
  <c r="A18" i="4"/>
  <c r="A10" i="4"/>
  <c r="A12" i="4"/>
  <c r="A22" i="4"/>
  <c r="A16" i="4"/>
  <c r="A31" i="4"/>
  <c r="A15" i="4"/>
  <c r="A25" i="4"/>
  <c r="A28" i="4"/>
  <c r="A8" i="4"/>
  <c r="A9" i="4"/>
  <c r="A14" i="4"/>
  <c r="A5" i="4"/>
  <c r="A29" i="4"/>
  <c r="A4" i="4"/>
  <c r="A13" i="4"/>
  <c r="A11" i="4"/>
  <c r="A6" i="4"/>
  <c r="A20" i="4"/>
  <c r="C3" i="4" a="1"/>
  <c r="C22" i="4"/>
  <c r="C13" i="4"/>
  <c r="C10" i="4"/>
  <c r="C15" i="4"/>
  <c r="C26" i="4"/>
  <c r="C18" i="4"/>
  <c r="C12" i="4"/>
  <c r="C9" i="4"/>
  <c r="C28" i="4"/>
  <c r="C3" i="4"/>
  <c r="C14" i="4"/>
  <c r="C31" i="4"/>
  <c r="C20" i="4"/>
  <c r="C25" i="4"/>
  <c r="C7" i="4"/>
  <c r="C23" i="4"/>
  <c r="C8" i="4"/>
  <c r="C29" i="4"/>
  <c r="C4" i="4"/>
  <c r="C16" i="4"/>
  <c r="C5" i="4"/>
  <c r="C6" i="4"/>
  <c r="C11" i="4"/>
  <c r="C27" i="4"/>
  <c r="C17" i="4"/>
  <c r="C24" i="4"/>
  <c r="C30" i="4"/>
  <c r="C19" i="4"/>
  <c r="C32" i="4"/>
  <c r="C21" i="4"/>
  <c r="F8" i="4"/>
  <c r="F9" i="4"/>
  <c r="F21" i="4"/>
  <c r="F22" i="4"/>
  <c r="F27" i="4"/>
  <c r="F25" i="4"/>
  <c r="F24" i="4"/>
  <c r="I2" i="4" a="1"/>
  <c r="I25" i="4"/>
  <c r="I23" i="4"/>
  <c r="I17" i="4"/>
  <c r="I22" i="4"/>
  <c r="I12" i="4"/>
  <c r="I6" i="4"/>
  <c r="I11" i="4"/>
  <c r="I21" i="4"/>
  <c r="I5" i="4"/>
  <c r="I19" i="4"/>
  <c r="I32" i="4"/>
  <c r="I26" i="4"/>
  <c r="I31" i="4"/>
  <c r="I28" i="4"/>
  <c r="I3" i="4"/>
  <c r="I7" i="4"/>
  <c r="I4" i="4"/>
  <c r="I15" i="4"/>
  <c r="I30" i="4"/>
  <c r="I13" i="4"/>
  <c r="I18" i="4"/>
  <c r="I27" i="4"/>
  <c r="I16" i="4"/>
  <c r="I9" i="4"/>
  <c r="I14" i="4"/>
  <c r="I24" i="4"/>
  <c r="I29" i="4"/>
  <c r="I8" i="4"/>
  <c r="I20" i="4"/>
  <c r="I2" i="4"/>
  <c r="I10" i="4"/>
  <c r="H2" i="4" a="1"/>
  <c r="H14" i="4"/>
  <c r="H12" i="4"/>
  <c r="H8" i="4"/>
  <c r="H26" i="4"/>
  <c r="H23" i="4"/>
  <c r="H19" i="4"/>
  <c r="H7" i="4"/>
  <c r="H4" i="4"/>
  <c r="H31" i="4"/>
  <c r="H3" i="4"/>
  <c r="H22" i="4"/>
  <c r="H11" i="4"/>
  <c r="H5" i="4"/>
  <c r="H2" i="4"/>
  <c r="H17" i="4"/>
  <c r="H32" i="4"/>
  <c r="H13" i="4"/>
  <c r="H16" i="4"/>
  <c r="H25" i="4"/>
  <c r="H9" i="4"/>
  <c r="H29" i="4"/>
  <c r="H24" i="4"/>
  <c r="H30" i="4"/>
  <c r="H21" i="4"/>
  <c r="H27" i="4"/>
  <c r="H15" i="4"/>
  <c r="H6" i="4"/>
  <c r="H28" i="4"/>
  <c r="H10" i="4"/>
  <c r="H18" i="4"/>
  <c r="H20" i="4"/>
  <c r="F26" i="4"/>
  <c r="F23" i="4"/>
  <c r="F20" i="4"/>
</calcChain>
</file>

<file path=xl/comments1.xml><?xml version="1.0" encoding="utf-8"?>
<comments xmlns="http://schemas.openxmlformats.org/spreadsheetml/2006/main">
  <authors>
    <author>Ferdinando Ametrano</author>
  </authors>
  <commentList>
    <comment ref="B3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</rPr>
          <t>index tenor (e.g. 3W for three weeks, 6M for six months, 1Y for one year)</t>
        </r>
      </text>
    </comment>
    <comment ref="B5" authorId="0">
      <text>
        <r>
          <rPr>
            <sz val="8"/>
            <color indexed="81"/>
            <rFont val="Tahoma"/>
          </rPr>
          <t>forecasting yield term structure</t>
        </r>
      </text>
    </comment>
    <comment ref="B6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7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F2" authorId="0">
      <text>
        <r>
          <rPr>
            <sz val="8"/>
            <color indexed="81"/>
            <rFont val="Tahoma"/>
          </rPr>
          <t>max number of IMM (March, June, September, December) Futures to be included</t>
        </r>
      </text>
    </comment>
    <comment ref="F3" authorId="0">
      <text>
        <r>
          <rPr>
            <sz val="8"/>
            <color indexed="81"/>
            <rFont val="Tahoma"/>
          </rPr>
          <t>max number of Serial (January, February, April, May, July, August, October, November) Futures to be included</t>
        </r>
      </text>
    </comment>
    <comment ref="F4" authorId="0">
      <text>
        <r>
          <rPr>
            <sz val="8"/>
            <color indexed="81"/>
            <rFont val="Tahoma"/>
          </rPr>
          <t>discard the front Futures the given number of days before its expiry (e.g zero implies the use of the front Futures during its expiry day)</t>
        </r>
      </text>
    </comment>
    <comment ref="F5" authorId="0">
      <text>
        <r>
          <rPr>
            <sz val="8"/>
            <color indexed="81"/>
            <rFont val="Tahoma"/>
          </rPr>
          <t>Depo inclusion criteria. If missing, default=AllDepos is used</t>
        </r>
      </text>
    </comment>
    <comment ref="F6" authorId="0">
      <text>
        <r>
          <rPr>
            <sz val="8"/>
            <color indexed="81"/>
            <rFont val="Tahoma"/>
          </rPr>
          <t>Dependancy tracking trigger</t>
        </r>
      </text>
    </comment>
    <comment ref="F10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F11" authorId="0">
      <text>
        <r>
          <rPr>
            <sz val="8"/>
            <color indexed="81"/>
            <rFont val="Tahoma"/>
          </rPr>
          <t>number of days to advance from EvaluationDate (usually zero or two): it fixes the date at which the discount factor = 1.0. If omitted, default = 0 is used.</t>
        </r>
      </text>
    </comment>
    <comment ref="F12" authorId="0">
      <text>
        <r>
          <rPr>
            <sz val="8"/>
            <color indexed="81"/>
            <rFont val="Tahoma"/>
          </rPr>
          <t>holiday calendar (e.g. TARGET) to advance from global EvaluationDate</t>
        </r>
      </text>
    </comment>
    <comment ref="F13" authorId="0">
      <text>
        <r>
          <rPr>
            <sz val="8"/>
            <color indexed="81"/>
            <rFont val="Tahoma"/>
          </rPr>
          <t>DayCounter ID</t>
        </r>
      </text>
    </comment>
    <comment ref="F14" authorId="0">
      <text>
        <r>
          <rPr>
            <sz val="8"/>
            <color indexed="81"/>
            <rFont val="Tahoma"/>
          </rPr>
          <t>Discount, ZeroRate, or ForwardRate. If omitted, default = Discount is used.</t>
        </r>
      </text>
    </comment>
    <comment ref="F15" authorId="0">
      <text>
        <r>
          <rPr>
            <sz val="8"/>
            <color indexed="81"/>
            <rFont val="Tahoma"/>
          </rPr>
          <t>BackwardFlat, ForwardFlat, Linear, LogLinear, CubicSpline, or LogCubic. If omitted, default = LogLinear is used.</t>
        </r>
      </text>
    </comment>
    <comment ref="F16" authorId="0">
      <text>
        <r>
          <rPr>
            <sz val="8"/>
            <color indexed="81"/>
            <rFont val="Tahoma"/>
          </rPr>
          <t>Bootstrapping accuracy.</t>
        </r>
      </text>
    </comment>
    <comment ref="F17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F18" authorId="0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<sst xmlns="http://schemas.openxmlformats.org/spreadsheetml/2006/main" count="188" uniqueCount="71">
  <si>
    <t>3M</t>
  </si>
  <si>
    <t>Target</t>
  </si>
  <si>
    <t>TARGET</t>
  </si>
  <si>
    <t>Following</t>
  </si>
  <si>
    <t>Actual/360</t>
  </si>
  <si>
    <t>ObjectID</t>
  </si>
  <si>
    <t>Quote</t>
  </si>
  <si>
    <t>Calendar</t>
  </si>
  <si>
    <t>DayCounter</t>
  </si>
  <si>
    <t>Permanent</t>
  </si>
  <si>
    <t>Trigger</t>
  </si>
  <si>
    <t>Error</t>
  </si>
  <si>
    <t>Modified Following</t>
  </si>
  <si>
    <t>1D</t>
  </si>
  <si>
    <t>1W</t>
  </si>
  <si>
    <t>2W</t>
  </si>
  <si>
    <t>3W</t>
  </si>
  <si>
    <t>1M</t>
  </si>
  <si>
    <t>2M</t>
  </si>
  <si>
    <t>5Y</t>
  </si>
  <si>
    <t>0D</t>
  </si>
  <si>
    <t>3Y</t>
  </si>
  <si>
    <t>4Y</t>
  </si>
  <si>
    <t>10Y</t>
  </si>
  <si>
    <t>6Y</t>
  </si>
  <si>
    <t>7Y</t>
  </si>
  <si>
    <t>8Y</t>
  </si>
  <si>
    <t>9Y</t>
  </si>
  <si>
    <t>15Y</t>
  </si>
  <si>
    <t>20Y</t>
  </si>
  <si>
    <t>25Y</t>
  </si>
  <si>
    <t>30Y</t>
  </si>
  <si>
    <t>Euribor</t>
  </si>
  <si>
    <t>Tenor</t>
  </si>
  <si>
    <t>6M</t>
  </si>
  <si>
    <t>YieldCurve</t>
  </si>
  <si>
    <t>30/360 (Bond Basis)</t>
  </si>
  <si>
    <t>Annual</t>
  </si>
  <si>
    <t>FUT1</t>
  </si>
  <si>
    <t>FUT2</t>
  </si>
  <si>
    <t>FUT3</t>
  </si>
  <si>
    <t>FUT4</t>
  </si>
  <si>
    <t>FUT5</t>
  </si>
  <si>
    <t>FUT6</t>
  </si>
  <si>
    <t>FUT7</t>
  </si>
  <si>
    <t>FUT8</t>
  </si>
  <si>
    <t>NDays</t>
  </si>
  <si>
    <t>TraitsID</t>
  </si>
  <si>
    <t>InterpolatorID</t>
  </si>
  <si>
    <t>Accuracy</t>
  </si>
  <si>
    <t>PiecewiseYieldCurve</t>
  </si>
  <si>
    <t>Discount</t>
  </si>
  <si>
    <t>LogLinear</t>
  </si>
  <si>
    <t>Priority</t>
  </si>
  <si>
    <t>NImmFutures</t>
  </si>
  <si>
    <t>NSerialFutures</t>
  </si>
  <si>
    <t>FrontFuturesRollingDays</t>
  </si>
  <si>
    <t>DepoFuturesPriority</t>
  </si>
  <si>
    <t>AllRateHelpers</t>
  </si>
  <si>
    <t>AllDepos</t>
  </si>
  <si>
    <t>Selected</t>
  </si>
  <si>
    <t>Date</t>
  </si>
  <si>
    <t>Data</t>
  </si>
  <si>
    <t>TermStructureReferenceDate</t>
  </si>
  <si>
    <t>TermStructureSettlementDays</t>
  </si>
  <si>
    <t>TermStructureCalendar</t>
  </si>
  <si>
    <t>TermStructureDayCounter</t>
  </si>
  <si>
    <t>TermStructureMaxDate</t>
  </si>
  <si>
    <t>YieldTSDiscount</t>
  </si>
  <si>
    <t>YieldTSForwardRate</t>
  </si>
  <si>
    <t>YieldTSZeroRate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</si>
</sst>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.0000%"/>
    <numFmt numFmtId="174" formatCode="0.0000"/>
    <numFmt numFmtId="178" formatCode="ddd\,\ d\-mmm\-yyyy"/>
    <numFmt numFmtId="183" formatCode="0.00000000"/>
    <numFmt numFmtId="184" formatCode="0.000000000"/>
  </numFmts>
  <fonts count="6" x14ac:knownFonts="1">
    <font>
      <sz val="8"/>
      <name val="Arial"/>
    </font>
    <font>
      <sz val="8"/>
      <name val="Arial"/>
    </font>
    <font>
      <sz val="8"/>
      <color indexed="81"/>
      <name val="Tahoma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1" xfId="0" applyFont="1" applyBorder="1"/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3" fillId="0" borderId="0" xfId="0" applyFont="1"/>
    <xf numFmtId="0" fontId="3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right"/>
    </xf>
    <xf numFmtId="172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172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right"/>
    </xf>
    <xf numFmtId="0" fontId="5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right"/>
    </xf>
    <xf numFmtId="172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174" fontId="3" fillId="4" borderId="5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174" fontId="3" fillId="4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174" fontId="3" fillId="4" borderId="10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0" fontId="5" fillId="3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right"/>
    </xf>
    <xf numFmtId="172" fontId="3" fillId="4" borderId="13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5" fillId="3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right"/>
    </xf>
    <xf numFmtId="0" fontId="3" fillId="4" borderId="1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15" fontId="3" fillId="0" borderId="0" xfId="0" applyNumberFormat="1" applyFont="1"/>
    <xf numFmtId="0" fontId="3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3" fontId="3" fillId="4" borderId="15" xfId="0" applyNumberFormat="1" applyFont="1" applyFill="1" applyBorder="1" applyAlignment="1">
      <alignment horizontal="center"/>
    </xf>
    <xf numFmtId="178" fontId="3" fillId="0" borderId="7" xfId="0" applyNumberFormat="1" applyFont="1" applyBorder="1"/>
    <xf numFmtId="184" fontId="3" fillId="0" borderId="21" xfId="0" applyNumberFormat="1" applyFont="1" applyBorder="1"/>
    <xf numFmtId="0" fontId="3" fillId="0" borderId="7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3" fontId="3" fillId="4" borderId="1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178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4" xfId="0" applyFont="1" applyBorder="1"/>
    <xf numFmtId="183" fontId="3" fillId="0" borderId="6" xfId="0" applyNumberFormat="1" applyFont="1" applyBorder="1"/>
    <xf numFmtId="172" fontId="3" fillId="0" borderId="8" xfId="1" applyNumberFormat="1" applyFont="1" applyBorder="1"/>
    <xf numFmtId="0" fontId="3" fillId="0" borderId="12" xfId="0" applyFont="1" applyBorder="1"/>
    <xf numFmtId="172" fontId="3" fillId="0" borderId="14" xfId="1" applyNumberFormat="1" applyFont="1" applyBorder="1"/>
    <xf numFmtId="0" fontId="3" fillId="0" borderId="12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178" fontId="3" fillId="0" borderId="12" xfId="0" applyNumberFormat="1" applyFont="1" applyBorder="1"/>
    <xf numFmtId="184" fontId="3" fillId="0" borderId="2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/>
  </sheetViews>
  <sheetFormatPr defaultRowHeight="11.25" x14ac:dyDescent="0.2"/>
  <cols>
    <col min="1" max="1" width="12.83203125" style="4" bestFit="1" customWidth="1"/>
    <col min="2" max="2" width="17.83203125" style="4" bestFit="1" customWidth="1"/>
    <col min="3" max="16384" width="9.33203125" style="4"/>
  </cols>
  <sheetData>
    <row r="1" spans="1:2" x14ac:dyDescent="0.2">
      <c r="A1" s="37" t="s">
        <v>32</v>
      </c>
      <c r="B1" s="38" t="str">
        <f>_xll.qlEuribor(B3,B4,B5,B6,B7)</f>
        <v>obj_00001#0000</v>
      </c>
    </row>
    <row r="2" spans="1:2" ht="12" thickBot="1" x14ac:dyDescent="0.25">
      <c r="A2" s="39" t="s">
        <v>11</v>
      </c>
      <c r="B2" s="40" t="str">
        <f>_xll.ohRangeRetrieveError(B1)</f>
        <v/>
      </c>
    </row>
    <row r="3" spans="1:2" x14ac:dyDescent="0.2">
      <c r="A3" s="37" t="s">
        <v>5</v>
      </c>
      <c r="B3" s="41"/>
    </row>
    <row r="4" spans="1:2" x14ac:dyDescent="0.2">
      <c r="A4" s="42" t="s">
        <v>33</v>
      </c>
      <c r="B4" s="43" t="s">
        <v>34</v>
      </c>
    </row>
    <row r="5" spans="1:2" x14ac:dyDescent="0.2">
      <c r="A5" s="42" t="s">
        <v>35</v>
      </c>
      <c r="B5" s="43"/>
    </row>
    <row r="6" spans="1:2" x14ac:dyDescent="0.2">
      <c r="A6" s="42" t="s">
        <v>9</v>
      </c>
      <c r="B6" s="43"/>
    </row>
    <row r="7" spans="1:2" ht="12" thickBot="1" x14ac:dyDescent="0.25">
      <c r="A7" s="39" t="s">
        <v>10</v>
      </c>
      <c r="B7" s="44"/>
    </row>
    <row r="11" spans="1:2" x14ac:dyDescent="0.2">
      <c r="B11" s="45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3"/>
  <sheetViews>
    <sheetView workbookViewId="0"/>
  </sheetViews>
  <sheetFormatPr defaultRowHeight="11.25" x14ac:dyDescent="0.2"/>
  <cols>
    <col min="1" max="1" width="15.33203125" style="4" bestFit="1" customWidth="1"/>
    <col min="2" max="2" width="7" style="4" bestFit="1" customWidth="1"/>
    <col min="3" max="3" width="10.5" style="4" bestFit="1" customWidth="1"/>
    <col min="4" max="4" width="9.33203125" style="4" bestFit="1"/>
    <col min="5" max="5" width="4.6640625" style="4" bestFit="1" customWidth="1"/>
    <col min="6" max="7" width="8.1640625" style="4" bestFit="1" customWidth="1"/>
    <col min="8" max="8" width="22.6640625" style="4" bestFit="1" customWidth="1"/>
    <col min="9" max="9" width="23.83203125" style="4" bestFit="1" customWidth="1"/>
    <col min="10" max="10" width="17.83203125" style="4" bestFit="1" customWidth="1"/>
    <col min="11" max="11" width="9.33203125" style="4" bestFit="1"/>
    <col min="12" max="12" width="3.5" style="4" bestFit="1" customWidth="1"/>
    <col min="13" max="16384" width="9.33203125" style="4"/>
  </cols>
  <sheetData>
    <row r="1" spans="1:12" x14ac:dyDescent="0.2">
      <c r="A1" s="1"/>
      <c r="B1" s="2" t="s">
        <v>11</v>
      </c>
      <c r="C1" s="2" t="s">
        <v>5</v>
      </c>
      <c r="D1" s="2" t="s">
        <v>6</v>
      </c>
      <c r="E1" s="2"/>
      <c r="F1" s="2"/>
      <c r="G1" s="2"/>
      <c r="H1" s="2"/>
      <c r="I1" s="2"/>
      <c r="J1" s="2"/>
      <c r="K1" s="2"/>
      <c r="L1" s="3"/>
    </row>
    <row r="2" spans="1:12" x14ac:dyDescent="0.2">
      <c r="A2" s="5" t="str">
        <f>_xll.qlDepositRateHelper2(C2,D2,E2,F2,G2,H2,I2,J2)</f>
        <v>DepoON#0000</v>
      </c>
      <c r="B2" s="6" t="str">
        <f>_xll.ohRangeRetrieveError(A2)</f>
        <v/>
      </c>
      <c r="C2" s="7" t="str">
        <f>"DepoON"</f>
        <v>DepoON</v>
      </c>
      <c r="D2" s="8">
        <v>0.04</v>
      </c>
      <c r="E2" s="7" t="s">
        <v>13</v>
      </c>
      <c r="F2" s="9">
        <v>0</v>
      </c>
      <c r="G2" s="9" t="s">
        <v>2</v>
      </c>
      <c r="H2" s="7" t="s">
        <v>3</v>
      </c>
      <c r="I2" s="9" t="b">
        <v>1</v>
      </c>
      <c r="J2" s="9" t="s">
        <v>4</v>
      </c>
      <c r="K2" s="8"/>
      <c r="L2" s="10"/>
    </row>
    <row r="3" spans="1:12" x14ac:dyDescent="0.2">
      <c r="A3" s="11" t="str">
        <f>_xll.qlDepositRateHelper2(C3,D3,E3,F3,G3,H3,I3,J3)</f>
        <v>DepoTN#0000</v>
      </c>
      <c r="B3" s="12" t="str">
        <f>_xll.ohRangeRetrieveError(A3)</f>
        <v/>
      </c>
      <c r="C3" s="13" t="str">
        <f>"DepoTN"</f>
        <v>DepoTN</v>
      </c>
      <c r="D3" s="14">
        <v>0.04</v>
      </c>
      <c r="E3" s="13" t="s">
        <v>13</v>
      </c>
      <c r="F3" s="15">
        <v>1</v>
      </c>
      <c r="G3" s="15" t="s">
        <v>2</v>
      </c>
      <c r="H3" s="13" t="s">
        <v>3</v>
      </c>
      <c r="I3" s="15" t="b">
        <v>1</v>
      </c>
      <c r="J3" s="15" t="s">
        <v>4</v>
      </c>
      <c r="K3" s="14"/>
      <c r="L3" s="16"/>
    </row>
    <row r="4" spans="1:12" x14ac:dyDescent="0.2">
      <c r="A4" s="11" t="str">
        <f>_xll.qlDepositRateHelper2(C4,D4,E4,F4,G4,H4,I4,J4)</f>
        <v>DepoSN#0000</v>
      </c>
      <c r="B4" s="12" t="str">
        <f>_xll.ohRangeRetrieveError(A4)</f>
        <v/>
      </c>
      <c r="C4" s="13" t="str">
        <f>"DepoSN"</f>
        <v>DepoSN</v>
      </c>
      <c r="D4" s="14">
        <v>0.04</v>
      </c>
      <c r="E4" s="13" t="s">
        <v>13</v>
      </c>
      <c r="F4" s="15">
        <v>2</v>
      </c>
      <c r="G4" s="15" t="s">
        <v>2</v>
      </c>
      <c r="H4" s="13" t="s">
        <v>3</v>
      </c>
      <c r="I4" s="15" t="b">
        <v>1</v>
      </c>
      <c r="J4" s="15" t="s">
        <v>4</v>
      </c>
      <c r="K4" s="14"/>
      <c r="L4" s="16"/>
    </row>
    <row r="5" spans="1:12" x14ac:dyDescent="0.2">
      <c r="A5" s="11" t="str">
        <f>_xll.qlDepositRateHelper2(C5,D5,E5,F5,G5,H5,I5,J5)</f>
        <v>Depo1W#0000</v>
      </c>
      <c r="B5" s="12" t="str">
        <f>_xll.ohRangeRetrieveError(A5)</f>
        <v/>
      </c>
      <c r="C5" s="13" t="str">
        <f t="shared" ref="C5:C11" si="0">"Depo"&amp;E5</f>
        <v>Depo1W</v>
      </c>
      <c r="D5" s="14">
        <v>0.04</v>
      </c>
      <c r="E5" s="13" t="s">
        <v>14</v>
      </c>
      <c r="F5" s="15">
        <v>2</v>
      </c>
      <c r="G5" s="15" t="s">
        <v>2</v>
      </c>
      <c r="H5" s="13" t="s">
        <v>3</v>
      </c>
      <c r="I5" s="15" t="b">
        <v>1</v>
      </c>
      <c r="J5" s="15" t="s">
        <v>4</v>
      </c>
      <c r="K5" s="14"/>
      <c r="L5" s="16"/>
    </row>
    <row r="6" spans="1:12" x14ac:dyDescent="0.2">
      <c r="A6" s="11" t="str">
        <f>_xll.qlDepositRateHelper2(C6,D6,E6,F6,G6,H6,I6,J6)</f>
        <v>Depo2W#0000</v>
      </c>
      <c r="B6" s="12" t="str">
        <f>_xll.ohRangeRetrieveError(A6)</f>
        <v/>
      </c>
      <c r="C6" s="13" t="str">
        <f t="shared" si="0"/>
        <v>Depo2W</v>
      </c>
      <c r="D6" s="14">
        <v>0.04</v>
      </c>
      <c r="E6" s="13" t="s">
        <v>15</v>
      </c>
      <c r="F6" s="15">
        <v>2</v>
      </c>
      <c r="G6" s="15" t="s">
        <v>2</v>
      </c>
      <c r="H6" s="13" t="s">
        <v>3</v>
      </c>
      <c r="I6" s="15" t="b">
        <v>1</v>
      </c>
      <c r="J6" s="15" t="s">
        <v>4</v>
      </c>
      <c r="K6" s="14"/>
      <c r="L6" s="16"/>
    </row>
    <row r="7" spans="1:12" x14ac:dyDescent="0.2">
      <c r="A7" s="11" t="str">
        <f>_xll.qlDepositRateHelper2(C7,D7,E7,F7,G7,H7,I7,J7)</f>
        <v>Depo3W#0000</v>
      </c>
      <c r="B7" s="12" t="str">
        <f>_xll.ohRangeRetrieveError(A7)</f>
        <v/>
      </c>
      <c r="C7" s="13" t="str">
        <f t="shared" si="0"/>
        <v>Depo3W</v>
      </c>
      <c r="D7" s="14">
        <v>0.04</v>
      </c>
      <c r="E7" s="13" t="s">
        <v>16</v>
      </c>
      <c r="F7" s="15">
        <v>2</v>
      </c>
      <c r="G7" s="15" t="s">
        <v>2</v>
      </c>
      <c r="H7" s="13" t="s">
        <v>3</v>
      </c>
      <c r="I7" s="15" t="b">
        <v>1</v>
      </c>
      <c r="J7" s="15" t="s">
        <v>4</v>
      </c>
      <c r="K7" s="14"/>
      <c r="L7" s="16"/>
    </row>
    <row r="8" spans="1:12" x14ac:dyDescent="0.2">
      <c r="A8" s="11" t="str">
        <f>_xll.qlDepositRateHelper2(C8,D8,E8,F8,G8,H8,I8,J8)</f>
        <v>Depo1M#0000</v>
      </c>
      <c r="B8" s="12" t="str">
        <f>_xll.ohRangeRetrieveError(A8)</f>
        <v/>
      </c>
      <c r="C8" s="13" t="str">
        <f t="shared" si="0"/>
        <v>Depo1M</v>
      </c>
      <c r="D8" s="14">
        <v>0.04</v>
      </c>
      <c r="E8" s="13" t="s">
        <v>17</v>
      </c>
      <c r="F8" s="15">
        <v>2</v>
      </c>
      <c r="G8" s="15" t="s">
        <v>2</v>
      </c>
      <c r="H8" s="13" t="s">
        <v>12</v>
      </c>
      <c r="I8" s="15" t="b">
        <v>1</v>
      </c>
      <c r="J8" s="15" t="s">
        <v>4</v>
      </c>
      <c r="K8" s="14"/>
      <c r="L8" s="16"/>
    </row>
    <row r="9" spans="1:12" x14ac:dyDescent="0.2">
      <c r="A9" s="11" t="str">
        <f>_xll.qlDepositRateHelper2(C9,D9,E9,F9,G9,H9,I9,J9)</f>
        <v>Depo2M#0000</v>
      </c>
      <c r="B9" s="12" t="str">
        <f>_xll.ohRangeRetrieveError(A9)</f>
        <v/>
      </c>
      <c r="C9" s="13" t="str">
        <f t="shared" si="0"/>
        <v>Depo2M</v>
      </c>
      <c r="D9" s="14">
        <v>0.04</v>
      </c>
      <c r="E9" s="13" t="s">
        <v>18</v>
      </c>
      <c r="F9" s="15">
        <v>2</v>
      </c>
      <c r="G9" s="15" t="s">
        <v>2</v>
      </c>
      <c r="H9" s="13" t="s">
        <v>12</v>
      </c>
      <c r="I9" s="15" t="b">
        <v>1</v>
      </c>
      <c r="J9" s="15" t="s">
        <v>4</v>
      </c>
      <c r="K9" s="14"/>
      <c r="L9" s="16"/>
    </row>
    <row r="10" spans="1:12" x14ac:dyDescent="0.2">
      <c r="A10" s="11" t="str">
        <f>_xll.qlDepositRateHelper2(C10,D10,E10,F10,G10,H10,I10,J10)</f>
        <v>Depo3M#0000</v>
      </c>
      <c r="B10" s="12" t="str">
        <f>_xll.ohRangeRetrieveError(A10)</f>
        <v/>
      </c>
      <c r="C10" s="13" t="str">
        <f>"Depo"&amp;E10</f>
        <v>Depo3M</v>
      </c>
      <c r="D10" s="14">
        <v>0.04</v>
      </c>
      <c r="E10" s="13" t="s">
        <v>0</v>
      </c>
      <c r="F10" s="15">
        <v>2</v>
      </c>
      <c r="G10" s="15" t="s">
        <v>2</v>
      </c>
      <c r="H10" s="13" t="s">
        <v>12</v>
      </c>
      <c r="I10" s="15" t="b">
        <v>1</v>
      </c>
      <c r="J10" s="15" t="s">
        <v>4</v>
      </c>
      <c r="K10" s="14"/>
      <c r="L10" s="16"/>
    </row>
    <row r="11" spans="1:12" x14ac:dyDescent="0.2">
      <c r="A11" s="17" t="str">
        <f>_xll.qlDepositRateHelper2(C11,D11,E11,F11,G11,H11,I11,J11)</f>
        <v>Depo6M#0000</v>
      </c>
      <c r="B11" s="18" t="str">
        <f>_xll.ohRangeRetrieveError(A11)</f>
        <v/>
      </c>
      <c r="C11" s="19" t="str">
        <f t="shared" si="0"/>
        <v>Depo6M</v>
      </c>
      <c r="D11" s="20">
        <v>0.04</v>
      </c>
      <c r="E11" s="19" t="s">
        <v>34</v>
      </c>
      <c r="F11" s="21">
        <v>2</v>
      </c>
      <c r="G11" s="21" t="s">
        <v>2</v>
      </c>
      <c r="H11" s="19" t="s">
        <v>12</v>
      </c>
      <c r="I11" s="21" t="b">
        <v>1</v>
      </c>
      <c r="J11" s="21" t="s">
        <v>4</v>
      </c>
      <c r="K11" s="20"/>
      <c r="L11" s="22"/>
    </row>
    <row r="12" spans="1:12" x14ac:dyDescent="0.2">
      <c r="A12" s="5" t="str">
        <f>_xll.qlFuturesRateHelper2(C12,D12,E12,F12,G12,H12,I12,J12,K12)</f>
        <v>FUT1#0000</v>
      </c>
      <c r="B12" s="23" t="str">
        <f>_xll.ohRangeRetrieveError(A12)</f>
        <v/>
      </c>
      <c r="C12" s="7" t="s">
        <v>38</v>
      </c>
      <c r="D12" s="24">
        <v>96</v>
      </c>
      <c r="E12" s="46" t="str">
        <f t="array" ref="E12:E19">_xll.qlIMMNextCodes(_xll.qlSettingsEvaluationDate()+3,I12:I19)</f>
        <v>M4</v>
      </c>
      <c r="F12" s="9">
        <v>3</v>
      </c>
      <c r="G12" s="9" t="s">
        <v>1</v>
      </c>
      <c r="H12" s="7" t="s">
        <v>12</v>
      </c>
      <c r="I12" s="9" t="b">
        <v>1</v>
      </c>
      <c r="J12" s="9" t="s">
        <v>4</v>
      </c>
      <c r="K12" s="8">
        <v>0</v>
      </c>
      <c r="L12" s="10"/>
    </row>
    <row r="13" spans="1:12" x14ac:dyDescent="0.2">
      <c r="A13" s="11" t="str">
        <f>_xll.qlFuturesRateHelper2(C13,D13,E13,F13,G13,H13,I13,J13,K13)</f>
        <v>FUT2#0000</v>
      </c>
      <c r="B13" s="25" t="str">
        <f>_xll.ohRangeRetrieveError(A13)</f>
        <v/>
      </c>
      <c r="C13" s="13" t="s">
        <v>39</v>
      </c>
      <c r="D13" s="26">
        <v>96</v>
      </c>
      <c r="E13" s="47" t="str">
        <v>U4</v>
      </c>
      <c r="F13" s="15">
        <v>3</v>
      </c>
      <c r="G13" s="15" t="s">
        <v>1</v>
      </c>
      <c r="H13" s="13" t="s">
        <v>12</v>
      </c>
      <c r="I13" s="15" t="b">
        <v>1</v>
      </c>
      <c r="J13" s="15" t="s">
        <v>4</v>
      </c>
      <c r="K13" s="14">
        <v>0</v>
      </c>
      <c r="L13" s="16"/>
    </row>
    <row r="14" spans="1:12" x14ac:dyDescent="0.2">
      <c r="A14" s="11" t="str">
        <f>_xll.qlFuturesRateHelper2(C14,D14,E14,F14,G14,H14,I14,J14,K14)</f>
        <v>FUT3#0000</v>
      </c>
      <c r="B14" s="25" t="str">
        <f>_xll.ohRangeRetrieveError(A14)</f>
        <v/>
      </c>
      <c r="C14" s="13" t="s">
        <v>40</v>
      </c>
      <c r="D14" s="26">
        <v>96</v>
      </c>
      <c r="E14" s="47" t="str">
        <v>Z4</v>
      </c>
      <c r="F14" s="15">
        <v>3</v>
      </c>
      <c r="G14" s="15" t="s">
        <v>1</v>
      </c>
      <c r="H14" s="13" t="s">
        <v>12</v>
      </c>
      <c r="I14" s="15" t="b">
        <v>1</v>
      </c>
      <c r="J14" s="15" t="s">
        <v>4</v>
      </c>
      <c r="K14" s="14">
        <v>0</v>
      </c>
      <c r="L14" s="16"/>
    </row>
    <row r="15" spans="1:12" x14ac:dyDescent="0.2">
      <c r="A15" s="11" t="str">
        <f>_xll.qlFuturesRateHelper2(C15,D15,E15,F15,G15,H15,I15,J15,K15)</f>
        <v>FUT4#0000</v>
      </c>
      <c r="B15" s="25" t="str">
        <f>_xll.ohRangeRetrieveError(A15)</f>
        <v/>
      </c>
      <c r="C15" s="13" t="s">
        <v>41</v>
      </c>
      <c r="D15" s="26">
        <v>96</v>
      </c>
      <c r="E15" s="47" t="str">
        <v>H5</v>
      </c>
      <c r="F15" s="15">
        <v>3</v>
      </c>
      <c r="G15" s="15" t="s">
        <v>1</v>
      </c>
      <c r="H15" s="13" t="s">
        <v>12</v>
      </c>
      <c r="I15" s="15" t="b">
        <v>1</v>
      </c>
      <c r="J15" s="15" t="s">
        <v>4</v>
      </c>
      <c r="K15" s="14">
        <v>0</v>
      </c>
      <c r="L15" s="16"/>
    </row>
    <row r="16" spans="1:12" x14ac:dyDescent="0.2">
      <c r="A16" s="11" t="str">
        <f>_xll.qlFuturesRateHelper2(C16,D16,E16,F16,G16,H16,I16,J16,K16)</f>
        <v>FUT5#0000</v>
      </c>
      <c r="B16" s="25" t="str">
        <f>_xll.ohRangeRetrieveError(A16)</f>
        <v/>
      </c>
      <c r="C16" s="13" t="s">
        <v>42</v>
      </c>
      <c r="D16" s="26">
        <v>96</v>
      </c>
      <c r="E16" s="47" t="str">
        <v>M5</v>
      </c>
      <c r="F16" s="15">
        <v>3</v>
      </c>
      <c r="G16" s="15" t="s">
        <v>1</v>
      </c>
      <c r="H16" s="13" t="s">
        <v>12</v>
      </c>
      <c r="I16" s="15" t="b">
        <v>1</v>
      </c>
      <c r="J16" s="15" t="s">
        <v>4</v>
      </c>
      <c r="K16" s="14">
        <v>0</v>
      </c>
      <c r="L16" s="16"/>
    </row>
    <row r="17" spans="1:12" x14ac:dyDescent="0.2">
      <c r="A17" s="11" t="str">
        <f>_xll.qlFuturesRateHelper2(C17,D17,E17,F17,G17,H17,I17,J17,K17)</f>
        <v>FUT6#0000</v>
      </c>
      <c r="B17" s="25" t="str">
        <f>_xll.ohRangeRetrieveError(A17)</f>
        <v/>
      </c>
      <c r="C17" s="13" t="s">
        <v>43</v>
      </c>
      <c r="D17" s="26">
        <v>96</v>
      </c>
      <c r="E17" s="47" t="str">
        <v>U5</v>
      </c>
      <c r="F17" s="15">
        <v>3</v>
      </c>
      <c r="G17" s="15" t="s">
        <v>1</v>
      </c>
      <c r="H17" s="13" t="s">
        <v>12</v>
      </c>
      <c r="I17" s="15" t="b">
        <v>1</v>
      </c>
      <c r="J17" s="15" t="s">
        <v>4</v>
      </c>
      <c r="K17" s="14">
        <v>0</v>
      </c>
      <c r="L17" s="16"/>
    </row>
    <row r="18" spans="1:12" x14ac:dyDescent="0.2">
      <c r="A18" s="11" t="str">
        <f>_xll.qlFuturesRateHelper2(C18,D18,E18,F18,G18,H18,I18,J18,K18)</f>
        <v>FUT7#0000</v>
      </c>
      <c r="B18" s="25" t="str">
        <f>_xll.ohRangeRetrieveError(A18)</f>
        <v/>
      </c>
      <c r="C18" s="13" t="s">
        <v>44</v>
      </c>
      <c r="D18" s="26">
        <v>96</v>
      </c>
      <c r="E18" s="47" t="str">
        <v>Z5</v>
      </c>
      <c r="F18" s="15">
        <v>3</v>
      </c>
      <c r="G18" s="15" t="s">
        <v>1</v>
      </c>
      <c r="H18" s="13" t="s">
        <v>12</v>
      </c>
      <c r="I18" s="15" t="b">
        <v>1</v>
      </c>
      <c r="J18" s="15" t="s">
        <v>4</v>
      </c>
      <c r="K18" s="14">
        <v>0</v>
      </c>
      <c r="L18" s="16"/>
    </row>
    <row r="19" spans="1:12" x14ac:dyDescent="0.2">
      <c r="A19" s="17" t="str">
        <f>_xll.qlFuturesRateHelper2(C19,D19,E19,F19,G19,H19,I19,J19,K19)</f>
        <v>FUT8#0000</v>
      </c>
      <c r="B19" s="28" t="str">
        <f>_xll.ohRangeRetrieveError(A19)</f>
        <v/>
      </c>
      <c r="C19" s="19" t="s">
        <v>45</v>
      </c>
      <c r="D19" s="29">
        <v>96</v>
      </c>
      <c r="E19" s="48" t="str">
        <v>H6</v>
      </c>
      <c r="F19" s="21">
        <v>3</v>
      </c>
      <c r="G19" s="21" t="s">
        <v>1</v>
      </c>
      <c r="H19" s="19" t="s">
        <v>12</v>
      </c>
      <c r="I19" s="21" t="b">
        <v>1</v>
      </c>
      <c r="J19" s="21" t="s">
        <v>4</v>
      </c>
      <c r="K19" s="20">
        <v>0</v>
      </c>
      <c r="L19" s="22"/>
    </row>
    <row r="20" spans="1:12" x14ac:dyDescent="0.2">
      <c r="A20" s="5" t="str">
        <f>_xll.qlSwapRateHelper2(C20,D20,E20,F20,G20,H20,I20,J20,K20,L20)</f>
        <v>Swap3Y#0000</v>
      </c>
      <c r="B20" s="6" t="str">
        <f>_xll.ohRangeRetrieveError(A20)</f>
        <v/>
      </c>
      <c r="C20" s="7" t="str">
        <f>"Swap"&amp;E20</f>
        <v>Swap3Y</v>
      </c>
      <c r="D20" s="8">
        <v>0.04</v>
      </c>
      <c r="E20" s="46" t="s">
        <v>21</v>
      </c>
      <c r="F20" s="9" t="s">
        <v>1</v>
      </c>
      <c r="G20" s="9" t="s">
        <v>37</v>
      </c>
      <c r="H20" s="7" t="s">
        <v>12</v>
      </c>
      <c r="I20" s="9" t="s">
        <v>36</v>
      </c>
      <c r="J20" s="9" t="str">
        <f t="shared" ref="J20:J31" si="1">IborIndex6M</f>
        <v>obj_00001#0000</v>
      </c>
      <c r="K20" s="8">
        <v>0</v>
      </c>
      <c r="L20" s="10" t="s">
        <v>20</v>
      </c>
    </row>
    <row r="21" spans="1:12" x14ac:dyDescent="0.2">
      <c r="A21" s="11" t="str">
        <f>_xll.qlSwapRateHelper2(C21,D21,E21,F21,G21,H21,I21,J21,K21,L21)</f>
        <v>Swap4Y#0000</v>
      </c>
      <c r="B21" s="12" t="str">
        <f>_xll.ohRangeRetrieveError(A21)</f>
        <v/>
      </c>
      <c r="C21" s="13" t="str">
        <f t="shared" ref="C21:C31" si="2">"Swap"&amp;E21</f>
        <v>Swap4Y</v>
      </c>
      <c r="D21" s="14">
        <v>0.04</v>
      </c>
      <c r="E21" s="47" t="s">
        <v>22</v>
      </c>
      <c r="F21" s="15" t="s">
        <v>1</v>
      </c>
      <c r="G21" s="15" t="s">
        <v>37</v>
      </c>
      <c r="H21" s="13" t="s">
        <v>12</v>
      </c>
      <c r="I21" s="15" t="s">
        <v>36</v>
      </c>
      <c r="J21" s="15" t="str">
        <f t="shared" si="1"/>
        <v>obj_00001#0000</v>
      </c>
      <c r="K21" s="14">
        <v>0</v>
      </c>
      <c r="L21" s="16" t="s">
        <v>20</v>
      </c>
    </row>
    <row r="22" spans="1:12" x14ac:dyDescent="0.2">
      <c r="A22" s="11" t="str">
        <f>_xll.qlSwapRateHelper2(C22,D22,E22,F22,G22,H22,I22,J22,K22,L22)</f>
        <v>Swap5Y#0000</v>
      </c>
      <c r="B22" s="12" t="str">
        <f>_xll.ohRangeRetrieveError(A22)</f>
        <v/>
      </c>
      <c r="C22" s="13" t="str">
        <f t="shared" si="2"/>
        <v>Swap5Y</v>
      </c>
      <c r="D22" s="14">
        <v>0.04</v>
      </c>
      <c r="E22" s="47" t="s">
        <v>19</v>
      </c>
      <c r="F22" s="15" t="s">
        <v>1</v>
      </c>
      <c r="G22" s="15" t="s">
        <v>37</v>
      </c>
      <c r="H22" s="13" t="s">
        <v>12</v>
      </c>
      <c r="I22" s="15" t="s">
        <v>36</v>
      </c>
      <c r="J22" s="15" t="str">
        <f t="shared" si="1"/>
        <v>obj_00001#0000</v>
      </c>
      <c r="K22" s="14">
        <v>0</v>
      </c>
      <c r="L22" s="16" t="s">
        <v>20</v>
      </c>
    </row>
    <row r="23" spans="1:12" x14ac:dyDescent="0.2">
      <c r="A23" s="11" t="str">
        <f>_xll.qlSwapRateHelper2(C23,D23,E23,F23,G23,H23,I23,J23,K23,L23)</f>
        <v>Swap6Y#0000</v>
      </c>
      <c r="B23" s="12" t="str">
        <f>_xll.ohRangeRetrieveError(A23)</f>
        <v/>
      </c>
      <c r="C23" s="13" t="str">
        <f t="shared" si="2"/>
        <v>Swap6Y</v>
      </c>
      <c r="D23" s="14">
        <v>0.04</v>
      </c>
      <c r="E23" s="47" t="s">
        <v>24</v>
      </c>
      <c r="F23" s="15" t="s">
        <v>1</v>
      </c>
      <c r="G23" s="15" t="s">
        <v>37</v>
      </c>
      <c r="H23" s="13" t="s">
        <v>12</v>
      </c>
      <c r="I23" s="15" t="s">
        <v>36</v>
      </c>
      <c r="J23" s="15" t="str">
        <f t="shared" si="1"/>
        <v>obj_00001#0000</v>
      </c>
      <c r="K23" s="14">
        <v>0</v>
      </c>
      <c r="L23" s="16" t="s">
        <v>20</v>
      </c>
    </row>
    <row r="24" spans="1:12" x14ac:dyDescent="0.2">
      <c r="A24" s="11" t="str">
        <f>_xll.qlSwapRateHelper2(C24,D24,E24,F24,G24,H24,I24,J24,K24,L24)</f>
        <v>Swap7Y#0000</v>
      </c>
      <c r="B24" s="12" t="str">
        <f>_xll.ohRangeRetrieveError(A24)</f>
        <v/>
      </c>
      <c r="C24" s="13" t="str">
        <f t="shared" si="2"/>
        <v>Swap7Y</v>
      </c>
      <c r="D24" s="14">
        <v>0.04</v>
      </c>
      <c r="E24" s="47" t="s">
        <v>25</v>
      </c>
      <c r="F24" s="15" t="s">
        <v>1</v>
      </c>
      <c r="G24" s="15" t="s">
        <v>37</v>
      </c>
      <c r="H24" s="13" t="s">
        <v>12</v>
      </c>
      <c r="I24" s="15" t="s">
        <v>36</v>
      </c>
      <c r="J24" s="15" t="str">
        <f t="shared" si="1"/>
        <v>obj_00001#0000</v>
      </c>
      <c r="K24" s="14">
        <v>0</v>
      </c>
      <c r="L24" s="16" t="s">
        <v>20</v>
      </c>
    </row>
    <row r="25" spans="1:12" x14ac:dyDescent="0.2">
      <c r="A25" s="11" t="str">
        <f>_xll.qlSwapRateHelper2(C25,D25,E25,F25,G25,H25,I25,J25,K25,L25)</f>
        <v>Swap8Y#0000</v>
      </c>
      <c r="B25" s="12" t="str">
        <f>_xll.ohRangeRetrieveError(A25)</f>
        <v/>
      </c>
      <c r="C25" s="13" t="str">
        <f t="shared" si="2"/>
        <v>Swap8Y</v>
      </c>
      <c r="D25" s="14">
        <v>0.04</v>
      </c>
      <c r="E25" s="47" t="s">
        <v>26</v>
      </c>
      <c r="F25" s="15" t="s">
        <v>1</v>
      </c>
      <c r="G25" s="15" t="s">
        <v>37</v>
      </c>
      <c r="H25" s="13" t="s">
        <v>12</v>
      </c>
      <c r="I25" s="15" t="s">
        <v>36</v>
      </c>
      <c r="J25" s="15" t="str">
        <f t="shared" si="1"/>
        <v>obj_00001#0000</v>
      </c>
      <c r="K25" s="14">
        <v>0</v>
      </c>
      <c r="L25" s="16" t="s">
        <v>20</v>
      </c>
    </row>
    <row r="26" spans="1:12" x14ac:dyDescent="0.2">
      <c r="A26" s="11" t="str">
        <f>_xll.qlSwapRateHelper2(C26,D26,E26,F26,G26,H26,I26,J26,K26,L26)</f>
        <v>Swap9Y#0000</v>
      </c>
      <c r="B26" s="12" t="str">
        <f>_xll.ohRangeRetrieveError(A26)</f>
        <v/>
      </c>
      <c r="C26" s="13" t="str">
        <f t="shared" si="2"/>
        <v>Swap9Y</v>
      </c>
      <c r="D26" s="14">
        <v>0.04</v>
      </c>
      <c r="E26" s="47" t="s">
        <v>27</v>
      </c>
      <c r="F26" s="15" t="s">
        <v>1</v>
      </c>
      <c r="G26" s="15" t="s">
        <v>37</v>
      </c>
      <c r="H26" s="13" t="s">
        <v>12</v>
      </c>
      <c r="I26" s="15" t="s">
        <v>36</v>
      </c>
      <c r="J26" s="15" t="str">
        <f t="shared" si="1"/>
        <v>obj_00001#0000</v>
      </c>
      <c r="K26" s="14">
        <v>0</v>
      </c>
      <c r="L26" s="16" t="s">
        <v>20</v>
      </c>
    </row>
    <row r="27" spans="1:12" x14ac:dyDescent="0.2">
      <c r="A27" s="11" t="str">
        <f>_xll.qlSwapRateHelper2(C27,D27,E27,F27,G27,H27,I27,J27,K27,L27)</f>
        <v>Swap10Y#0000</v>
      </c>
      <c r="B27" s="12" t="str">
        <f>_xll.ohRangeRetrieveError(A27)</f>
        <v/>
      </c>
      <c r="C27" s="13" t="str">
        <f t="shared" si="2"/>
        <v>Swap10Y</v>
      </c>
      <c r="D27" s="14">
        <v>0.04</v>
      </c>
      <c r="E27" s="47" t="s">
        <v>23</v>
      </c>
      <c r="F27" s="15" t="s">
        <v>1</v>
      </c>
      <c r="G27" s="15" t="s">
        <v>37</v>
      </c>
      <c r="H27" s="13" t="s">
        <v>12</v>
      </c>
      <c r="I27" s="15" t="s">
        <v>36</v>
      </c>
      <c r="J27" s="15" t="str">
        <f t="shared" si="1"/>
        <v>obj_00001#0000</v>
      </c>
      <c r="K27" s="14">
        <v>0</v>
      </c>
      <c r="L27" s="16" t="s">
        <v>20</v>
      </c>
    </row>
    <row r="28" spans="1:12" x14ac:dyDescent="0.2">
      <c r="A28" s="11" t="str">
        <f>_xll.qlSwapRateHelper2(C28,D28,E28,F28,G28,H28,I28,J28,K28,L28)</f>
        <v>Swap15Y#0000</v>
      </c>
      <c r="B28" s="12" t="str">
        <f>_xll.ohRangeRetrieveError(A28)</f>
        <v/>
      </c>
      <c r="C28" s="13" t="str">
        <f t="shared" si="2"/>
        <v>Swap15Y</v>
      </c>
      <c r="D28" s="14">
        <v>0.04</v>
      </c>
      <c r="E28" s="47" t="s">
        <v>28</v>
      </c>
      <c r="F28" s="15" t="s">
        <v>1</v>
      </c>
      <c r="G28" s="15" t="s">
        <v>37</v>
      </c>
      <c r="H28" s="13" t="s">
        <v>12</v>
      </c>
      <c r="I28" s="15" t="s">
        <v>36</v>
      </c>
      <c r="J28" s="15" t="str">
        <f t="shared" si="1"/>
        <v>obj_00001#0000</v>
      </c>
      <c r="K28" s="14">
        <v>0</v>
      </c>
      <c r="L28" s="16" t="s">
        <v>20</v>
      </c>
    </row>
    <row r="29" spans="1:12" x14ac:dyDescent="0.2">
      <c r="A29" s="11" t="str">
        <f>_xll.qlSwapRateHelper2(C29,D29,E29,F29,G29,H29,I29,J29,K29,L29)</f>
        <v>Swap20Y#0000</v>
      </c>
      <c r="B29" s="12" t="str">
        <f>_xll.ohRangeRetrieveError(A29)</f>
        <v/>
      </c>
      <c r="C29" s="13" t="str">
        <f t="shared" si="2"/>
        <v>Swap20Y</v>
      </c>
      <c r="D29" s="14">
        <v>0.04</v>
      </c>
      <c r="E29" s="47" t="s">
        <v>29</v>
      </c>
      <c r="F29" s="15" t="s">
        <v>1</v>
      </c>
      <c r="G29" s="15" t="s">
        <v>37</v>
      </c>
      <c r="H29" s="13" t="s">
        <v>12</v>
      </c>
      <c r="I29" s="15" t="s">
        <v>36</v>
      </c>
      <c r="J29" s="15" t="str">
        <f t="shared" si="1"/>
        <v>obj_00001#0000</v>
      </c>
      <c r="K29" s="14">
        <v>0</v>
      </c>
      <c r="L29" s="16" t="s">
        <v>20</v>
      </c>
    </row>
    <row r="30" spans="1:12" x14ac:dyDescent="0.2">
      <c r="A30" s="11" t="str">
        <f>_xll.qlSwapRateHelper2(C30,D30,E30,F30,G30,H30,I30,J30,K30,L30)</f>
        <v>Swap25Y#0000</v>
      </c>
      <c r="B30" s="12" t="str">
        <f>_xll.ohRangeRetrieveError(A30)</f>
        <v/>
      </c>
      <c r="C30" s="13" t="str">
        <f t="shared" si="2"/>
        <v>Swap25Y</v>
      </c>
      <c r="D30" s="14">
        <v>0.04</v>
      </c>
      <c r="E30" s="47" t="s">
        <v>30</v>
      </c>
      <c r="F30" s="15" t="s">
        <v>1</v>
      </c>
      <c r="G30" s="15" t="s">
        <v>37</v>
      </c>
      <c r="H30" s="13" t="s">
        <v>12</v>
      </c>
      <c r="I30" s="15" t="s">
        <v>36</v>
      </c>
      <c r="J30" s="15" t="str">
        <f t="shared" si="1"/>
        <v>obj_00001#0000</v>
      </c>
      <c r="K30" s="14">
        <v>0</v>
      </c>
      <c r="L30" s="16" t="s">
        <v>20</v>
      </c>
    </row>
    <row r="31" spans="1:12" ht="12" thickBot="1" x14ac:dyDescent="0.25">
      <c r="A31" s="30" t="str">
        <f>_xll.qlSwapRateHelper2(C31,D31,E31,F31,G31,H31,I31,J31,K31,L31)</f>
        <v>Swap30Y#0000</v>
      </c>
      <c r="B31" s="31" t="str">
        <f>_xll.ohRangeRetrieveError(A31)</f>
        <v/>
      </c>
      <c r="C31" s="32" t="str">
        <f t="shared" si="2"/>
        <v>Swap30Y</v>
      </c>
      <c r="D31" s="33">
        <v>0.04</v>
      </c>
      <c r="E31" s="49" t="s">
        <v>31</v>
      </c>
      <c r="F31" s="35" t="s">
        <v>1</v>
      </c>
      <c r="G31" s="35" t="s">
        <v>37</v>
      </c>
      <c r="H31" s="32" t="s">
        <v>12</v>
      </c>
      <c r="I31" s="35" t="s">
        <v>36</v>
      </c>
      <c r="J31" s="35" t="str">
        <f t="shared" si="1"/>
        <v>obj_00001#0000</v>
      </c>
      <c r="K31" s="33">
        <v>0</v>
      </c>
      <c r="L31" s="36" t="s">
        <v>20</v>
      </c>
    </row>
    <row r="33" spans="3:3" x14ac:dyDescent="0.2">
      <c r="C33" s="15"/>
    </row>
  </sheetData>
  <phoneticPr fontId="0" type="noConversion"/>
  <dataValidations count="4">
    <dataValidation type="list" allowBlank="1" showInputMessage="1" showErrorMessage="1" sqref="F20:F31 G2:G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2:H31">
      <formula1>"Following,Modified Following,Preceding,Modified Preceding,Unadjusted"</formula1>
    </dataValidation>
    <dataValidation type="list" allowBlank="1" showInputMessage="1" showErrorMessage="1" sqref="I20:I31 J2:J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20:G31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32"/>
  <sheetViews>
    <sheetView workbookViewId="0"/>
  </sheetViews>
  <sheetFormatPr defaultRowHeight="11.25" x14ac:dyDescent="0.2"/>
  <cols>
    <col min="1" max="1" width="17.83203125" style="4" bestFit="1" customWidth="1"/>
    <col min="2" max="3" width="10.5" style="4" bestFit="1" customWidth="1"/>
    <col min="4" max="4" width="6.1640625" style="4" customWidth="1"/>
    <col min="5" max="5" width="33.5" style="4" bestFit="1" customWidth="1"/>
    <col min="6" max="6" width="22.6640625" style="4" bestFit="1" customWidth="1"/>
    <col min="7" max="7" width="6.83203125" style="4" customWidth="1"/>
    <col min="8" max="8" width="20.1640625" style="4" bestFit="1" customWidth="1"/>
    <col min="9" max="9" width="14.1640625" style="4" bestFit="1" customWidth="1"/>
    <col min="10" max="10" width="9.33203125" style="4"/>
    <col min="11" max="11" width="16.1640625" style="4" bestFit="1" customWidth="1"/>
    <col min="12" max="16384" width="9.33203125" style="4"/>
  </cols>
  <sheetData>
    <row r="1" spans="1:9" ht="12" thickBot="1" x14ac:dyDescent="0.25">
      <c r="H1" s="50" t="s">
        <v>61</v>
      </c>
      <c r="I1" s="51" t="s">
        <v>62</v>
      </c>
    </row>
    <row r="2" spans="1:9" x14ac:dyDescent="0.2">
      <c r="A2" s="50" t="s">
        <v>58</v>
      </c>
      <c r="B2" s="52" t="s">
        <v>53</v>
      </c>
      <c r="C2" s="51" t="s">
        <v>60</v>
      </c>
      <c r="E2" s="37" t="s">
        <v>54</v>
      </c>
      <c r="F2" s="53">
        <v>8</v>
      </c>
      <c r="H2" s="54">
        <f t="array" ref="H2:H32">_xll.qlPiecewiseYieldCurveDates(F8)</f>
        <v>41795</v>
      </c>
      <c r="I2" s="55">
        <f t="array" ref="I2:I32">_xll.qlPiecewiseYieldCurveData(F8)</f>
        <v>1</v>
      </c>
    </row>
    <row r="3" spans="1:9" x14ac:dyDescent="0.2">
      <c r="A3" s="56" t="str">
        <f t="array" ref="A3:A32">RateHelpers!A2:A31</f>
        <v>DepoON#0000</v>
      </c>
      <c r="B3" s="27">
        <v>1</v>
      </c>
      <c r="C3" s="57" t="str">
        <f t="array" ref="C3:C32">_xll.qlRateHelperSelection(A3:A32,B3:B32,F2,F3,F4,F5,F6)</f>
        <v>Depo2M</v>
      </c>
      <c r="E3" s="42" t="s">
        <v>55</v>
      </c>
      <c r="F3" s="58">
        <v>0</v>
      </c>
      <c r="H3" s="54">
        <v>41856</v>
      </c>
      <c r="I3" s="55">
        <v>0.99326785123033334</v>
      </c>
    </row>
    <row r="4" spans="1:9" x14ac:dyDescent="0.2">
      <c r="A4" s="56" t="str">
        <v>DepoTN#0000</v>
      </c>
      <c r="B4" s="27">
        <v>1</v>
      </c>
      <c r="C4" s="57" t="str">
        <v>FUT1</v>
      </c>
      <c r="E4" s="42" t="s">
        <v>56</v>
      </c>
      <c r="F4" s="58">
        <v>3</v>
      </c>
      <c r="H4" s="54">
        <v>41900</v>
      </c>
      <c r="I4" s="55">
        <v>0.98845723478535241</v>
      </c>
    </row>
    <row r="5" spans="1:9" x14ac:dyDescent="0.2">
      <c r="A5" s="56" t="str">
        <v>DepoSN#0000</v>
      </c>
      <c r="B5" s="27">
        <v>1</v>
      </c>
      <c r="C5" s="57" t="str">
        <v>FUT2</v>
      </c>
      <c r="E5" s="42" t="s">
        <v>57</v>
      </c>
      <c r="F5" s="43" t="s">
        <v>59</v>
      </c>
      <c r="H5" s="54">
        <v>41990</v>
      </c>
      <c r="I5" s="55">
        <v>0.97867085801963094</v>
      </c>
    </row>
    <row r="6" spans="1:9" ht="12" thickBot="1" x14ac:dyDescent="0.25">
      <c r="A6" s="56" t="str">
        <v>Depo1W#0000</v>
      </c>
      <c r="B6" s="27">
        <v>1</v>
      </c>
      <c r="C6" s="57" t="str">
        <v>FUT3</v>
      </c>
      <c r="E6" s="39" t="s">
        <v>10</v>
      </c>
      <c r="F6" s="44">
        <v>30</v>
      </c>
      <c r="H6" s="54">
        <v>42080</v>
      </c>
      <c r="I6" s="55">
        <v>0.9689810475442322</v>
      </c>
    </row>
    <row r="7" spans="1:9" ht="12" thickBot="1" x14ac:dyDescent="0.25">
      <c r="A7" s="56" t="str">
        <v>Depo2W#0000</v>
      </c>
      <c r="B7" s="27">
        <v>1</v>
      </c>
      <c r="C7" s="57" t="str">
        <v>FUT4</v>
      </c>
      <c r="H7" s="54">
        <v>42173</v>
      </c>
      <c r="I7" s="55">
        <v>0.95907010770031853</v>
      </c>
    </row>
    <row r="8" spans="1:9" x14ac:dyDescent="0.2">
      <c r="A8" s="56" t="str">
        <v>Depo3W#0000</v>
      </c>
      <c r="B8" s="27">
        <v>1</v>
      </c>
      <c r="C8" s="57" t="str">
        <v>FUT5</v>
      </c>
      <c r="E8" s="37" t="s">
        <v>50</v>
      </c>
      <c r="F8" s="38" t="str">
        <f>_xll.qlPiecewiseYieldCurve(F10,F11,F12,_xll.ohPack(C3:C32),F13,,,F16,F14,F15,F17,F18)</f>
        <v>obj_0001f#0000</v>
      </c>
      <c r="H8" s="54">
        <v>42264</v>
      </c>
      <c r="I8" s="55">
        <v>0.9494704381203819</v>
      </c>
    </row>
    <row r="9" spans="1:9" ht="12" thickBot="1" x14ac:dyDescent="0.25">
      <c r="A9" s="56" t="str">
        <v>Depo1M#0000</v>
      </c>
      <c r="B9" s="27">
        <v>1</v>
      </c>
      <c r="C9" s="57" t="str">
        <v>FUT6</v>
      </c>
      <c r="E9" s="39" t="s">
        <v>11</v>
      </c>
      <c r="F9" s="40" t="str">
        <f>_xll.ohRangeRetrieveError(F8)</f>
        <v/>
      </c>
      <c r="H9" s="54">
        <v>42354</v>
      </c>
      <c r="I9" s="55">
        <v>0.94007025032545566</v>
      </c>
    </row>
    <row r="10" spans="1:9" x14ac:dyDescent="0.2">
      <c r="A10" s="56" t="str">
        <v>Depo2M#0000</v>
      </c>
      <c r="B10" s="27">
        <v>1</v>
      </c>
      <c r="C10" s="57" t="str">
        <v>FUT7</v>
      </c>
      <c r="E10" s="37" t="s">
        <v>5</v>
      </c>
      <c r="F10" s="41"/>
      <c r="H10" s="54">
        <v>42445</v>
      </c>
      <c r="I10" s="55">
        <v>0.93066024121980462</v>
      </c>
    </row>
    <row r="11" spans="1:9" x14ac:dyDescent="0.2">
      <c r="A11" s="56" t="str">
        <v>Depo3M#0000</v>
      </c>
      <c r="B11" s="27">
        <v>1</v>
      </c>
      <c r="C11" s="57" t="str">
        <v>FUT8</v>
      </c>
      <c r="E11" s="42" t="s">
        <v>46</v>
      </c>
      <c r="F11" s="43">
        <v>2</v>
      </c>
      <c r="H11" s="54">
        <v>42537</v>
      </c>
      <c r="I11" s="55">
        <v>0.92124308963701296</v>
      </c>
    </row>
    <row r="12" spans="1:9" x14ac:dyDescent="0.2">
      <c r="A12" s="56" t="str">
        <v>Depo6M#0000</v>
      </c>
      <c r="B12" s="27">
        <v>4</v>
      </c>
      <c r="C12" s="57" t="str">
        <v>Swap3Y</v>
      </c>
      <c r="E12" s="42" t="s">
        <v>7</v>
      </c>
      <c r="F12" s="43" t="s">
        <v>1</v>
      </c>
      <c r="H12" s="54">
        <v>42891</v>
      </c>
      <c r="I12" s="55">
        <v>0.88912294221889032</v>
      </c>
    </row>
    <row r="13" spans="1:9" x14ac:dyDescent="0.2">
      <c r="A13" s="56" t="str">
        <v>FUT1#0000</v>
      </c>
      <c r="B13" s="27">
        <v>4</v>
      </c>
      <c r="C13" s="57" t="str">
        <v>Swap4Y</v>
      </c>
      <c r="E13" s="42" t="s">
        <v>8</v>
      </c>
      <c r="F13" s="43"/>
      <c r="H13" s="54">
        <v>43256</v>
      </c>
      <c r="I13" s="55">
        <v>0.85492590597970242</v>
      </c>
    </row>
    <row r="14" spans="1:9" x14ac:dyDescent="0.2">
      <c r="A14" s="56" t="str">
        <v>FUT2#0000</v>
      </c>
      <c r="B14" s="27">
        <v>4</v>
      </c>
      <c r="C14" s="57" t="str">
        <v>Swap5Y</v>
      </c>
      <c r="E14" s="42" t="s">
        <v>47</v>
      </c>
      <c r="F14" s="43" t="s">
        <v>51</v>
      </c>
      <c r="H14" s="54">
        <v>43621</v>
      </c>
      <c r="I14" s="55">
        <v>0.82204414036509832</v>
      </c>
    </row>
    <row r="15" spans="1:9" x14ac:dyDescent="0.2">
      <c r="A15" s="56" t="str">
        <v>FUT3#0000</v>
      </c>
      <c r="B15" s="27">
        <v>4</v>
      </c>
      <c r="C15" s="57" t="str">
        <v>Swap6Y</v>
      </c>
      <c r="E15" s="42" t="s">
        <v>48</v>
      </c>
      <c r="F15" s="43" t="s">
        <v>52</v>
      </c>
      <c r="H15" s="54">
        <v>43987</v>
      </c>
      <c r="I15" s="55">
        <v>0.79042705804336377</v>
      </c>
    </row>
    <row r="16" spans="1:9" x14ac:dyDescent="0.2">
      <c r="A16" s="56" t="str">
        <v>FUT4#0000</v>
      </c>
      <c r="B16" s="27">
        <v>4</v>
      </c>
      <c r="C16" s="57" t="str">
        <v>Swap7Y</v>
      </c>
      <c r="E16" s="42" t="s">
        <v>49</v>
      </c>
      <c r="F16" s="43"/>
      <c r="H16" s="54">
        <v>44354</v>
      </c>
      <c r="I16" s="55">
        <v>0.75986365332090067</v>
      </c>
    </row>
    <row r="17" spans="1:9" x14ac:dyDescent="0.2">
      <c r="A17" s="56" t="str">
        <v>FUT5#0000</v>
      </c>
      <c r="B17" s="27">
        <v>4</v>
      </c>
      <c r="C17" s="57" t="str">
        <v>Swap8Y</v>
      </c>
      <c r="E17" s="42" t="s">
        <v>9</v>
      </c>
      <c r="F17" s="43"/>
      <c r="H17" s="54">
        <v>44718</v>
      </c>
      <c r="I17" s="55">
        <v>0.73071619616284922</v>
      </c>
    </row>
    <row r="18" spans="1:9" ht="12" thickBot="1" x14ac:dyDescent="0.25">
      <c r="A18" s="56" t="str">
        <v>FUT6#0000</v>
      </c>
      <c r="B18" s="27">
        <v>4</v>
      </c>
      <c r="C18" s="57" t="str">
        <v>Swap9Y</v>
      </c>
      <c r="E18" s="39" t="s">
        <v>10</v>
      </c>
      <c r="F18" s="44"/>
      <c r="H18" s="54">
        <v>45082</v>
      </c>
      <c r="I18" s="55">
        <v>0.70268680045582355</v>
      </c>
    </row>
    <row r="19" spans="1:9" ht="12" thickBot="1" x14ac:dyDescent="0.25">
      <c r="A19" s="56" t="str">
        <v>FUT7#0000</v>
      </c>
      <c r="B19" s="27">
        <v>4</v>
      </c>
      <c r="C19" s="57" t="str">
        <v>Swap10Y</v>
      </c>
      <c r="H19" s="54">
        <v>45448</v>
      </c>
      <c r="I19" s="55">
        <v>0.67566038505363268</v>
      </c>
    </row>
    <row r="20" spans="1:9" x14ac:dyDescent="0.2">
      <c r="A20" s="56" t="str">
        <v>FUT8#0000</v>
      </c>
      <c r="B20" s="27">
        <v>3</v>
      </c>
      <c r="C20" s="57" t="str">
        <v>Swap15Y</v>
      </c>
      <c r="E20" s="1" t="s">
        <v>65</v>
      </c>
      <c r="F20" s="59" t="str">
        <f>_xll.qlTermStructureCalendar($F$8)</f>
        <v>TARGET</v>
      </c>
      <c r="H20" s="54">
        <v>47274</v>
      </c>
      <c r="I20" s="55">
        <v>0.55534124225914472</v>
      </c>
    </row>
    <row r="21" spans="1:9" x14ac:dyDescent="0.2">
      <c r="A21" s="56" t="str">
        <v>Swap3Y#0000</v>
      </c>
      <c r="B21" s="27">
        <v>3</v>
      </c>
      <c r="C21" s="57" t="str">
        <v>Swap20Y</v>
      </c>
      <c r="E21" s="60" t="s">
        <v>66</v>
      </c>
      <c r="F21" s="61" t="str">
        <f>_xll.qlTermStructureDayCounter($F$8)</f>
        <v>Actual/365 (Fixed)</v>
      </c>
      <c r="H21" s="54">
        <v>49100</v>
      </c>
      <c r="I21" s="55">
        <v>0.45644999245485907</v>
      </c>
    </row>
    <row r="22" spans="1:9" x14ac:dyDescent="0.2">
      <c r="A22" s="56" t="str">
        <v>Swap4Y#0000</v>
      </c>
      <c r="B22" s="27">
        <v>3</v>
      </c>
      <c r="C22" s="57" t="str">
        <v>Swap25Y</v>
      </c>
      <c r="E22" s="60" t="s">
        <v>63</v>
      </c>
      <c r="F22" s="62">
        <f>_xll.qlTermStructureReferenceDate($F$8)</f>
        <v>41795</v>
      </c>
      <c r="H22" s="54">
        <v>50927</v>
      </c>
      <c r="I22" s="55">
        <v>0.37513009998643787</v>
      </c>
    </row>
    <row r="23" spans="1:9" x14ac:dyDescent="0.2">
      <c r="A23" s="56" t="str">
        <v>Swap5Y#0000</v>
      </c>
      <c r="B23" s="27">
        <v>3</v>
      </c>
      <c r="C23" s="57" t="str">
        <v>Swap30Y</v>
      </c>
      <c r="E23" s="60" t="s">
        <v>67</v>
      </c>
      <c r="F23" s="62">
        <f>_xll.qlTermStructureMaxDate($F$8)</f>
        <v>52754</v>
      </c>
      <c r="H23" s="54">
        <v>52754</v>
      </c>
      <c r="I23" s="55">
        <v>0.30832967655125387</v>
      </c>
    </row>
    <row r="24" spans="1:9" x14ac:dyDescent="0.2">
      <c r="A24" s="56" t="str">
        <v>Swap6Y#0000</v>
      </c>
      <c r="B24" s="27">
        <v>3</v>
      </c>
      <c r="C24" s="57" t="e">
        <v>#N/A</v>
      </c>
      <c r="E24" s="63" t="s">
        <v>64</v>
      </c>
      <c r="F24" s="64">
        <f>_xll.qlTermStructureSettlementDays($F$8)</f>
        <v>2</v>
      </c>
      <c r="H24" s="54" t="e">
        <v>#N/A</v>
      </c>
      <c r="I24" s="55" t="e">
        <v>#N/A</v>
      </c>
    </row>
    <row r="25" spans="1:9" x14ac:dyDescent="0.2">
      <c r="A25" s="56" t="str">
        <v>Swap7Y#0000</v>
      </c>
      <c r="B25" s="27">
        <v>3</v>
      </c>
      <c r="C25" s="57" t="e">
        <v>#N/A</v>
      </c>
      <c r="E25" s="65" t="s">
        <v>68</v>
      </c>
      <c r="F25" s="66">
        <f>_xll.qlYieldTSDiscount($F$8,$F$22)</f>
        <v>1</v>
      </c>
      <c r="H25" s="54" t="e">
        <v>#N/A</v>
      </c>
      <c r="I25" s="55" t="e">
        <v>#N/A</v>
      </c>
    </row>
    <row r="26" spans="1:9" x14ac:dyDescent="0.2">
      <c r="A26" s="56" t="str">
        <v>Swap8Y#0000</v>
      </c>
      <c r="B26" s="27">
        <v>3</v>
      </c>
      <c r="C26" s="57" t="e">
        <v>#N/A</v>
      </c>
      <c r="E26" s="60" t="s">
        <v>69</v>
      </c>
      <c r="F26" s="67">
        <f>_xll.qlYieldTSForwardRate($F$8,$F$22,$F$22+90,$F$21,"simple","annual")</f>
        <v>4.0573822602143955E-2</v>
      </c>
      <c r="H26" s="54" t="e">
        <v>#N/A</v>
      </c>
      <c r="I26" s="55" t="e">
        <v>#N/A</v>
      </c>
    </row>
    <row r="27" spans="1:9" ht="12" thickBot="1" x14ac:dyDescent="0.25">
      <c r="A27" s="56" t="str">
        <v>Swap9Y#0000</v>
      </c>
      <c r="B27" s="27">
        <v>3</v>
      </c>
      <c r="C27" s="57" t="e">
        <v>#N/A</v>
      </c>
      <c r="E27" s="68" t="s">
        <v>70</v>
      </c>
      <c r="F27" s="69">
        <f>_xll.qlYieldTSZeroRate($F$8,$F$22,F21,"simple","annual")</f>
        <v>4.0418816846798933E-2</v>
      </c>
      <c r="H27" s="54" t="e">
        <v>#N/A</v>
      </c>
      <c r="I27" s="55" t="e">
        <v>#N/A</v>
      </c>
    </row>
    <row r="28" spans="1:9" x14ac:dyDescent="0.2">
      <c r="A28" s="56" t="str">
        <v>Swap10Y#0000</v>
      </c>
      <c r="B28" s="27">
        <v>3</v>
      </c>
      <c r="C28" s="57" t="e">
        <v>#N/A</v>
      </c>
      <c r="H28" s="54" t="e">
        <v>#N/A</v>
      </c>
      <c r="I28" s="55" t="e">
        <v>#N/A</v>
      </c>
    </row>
    <row r="29" spans="1:9" x14ac:dyDescent="0.2">
      <c r="A29" s="56" t="str">
        <v>Swap15Y#0000</v>
      </c>
      <c r="B29" s="27">
        <v>3</v>
      </c>
      <c r="C29" s="57" t="e">
        <v>#N/A</v>
      </c>
      <c r="H29" s="54" t="e">
        <v>#N/A</v>
      </c>
      <c r="I29" s="55" t="e">
        <v>#N/A</v>
      </c>
    </row>
    <row r="30" spans="1:9" x14ac:dyDescent="0.2">
      <c r="A30" s="56" t="str">
        <v>Swap20Y#0000</v>
      </c>
      <c r="B30" s="27">
        <v>3</v>
      </c>
      <c r="C30" s="57" t="e">
        <v>#N/A</v>
      </c>
      <c r="H30" s="54" t="e">
        <v>#N/A</v>
      </c>
      <c r="I30" s="55" t="e">
        <v>#N/A</v>
      </c>
    </row>
    <row r="31" spans="1:9" x14ac:dyDescent="0.2">
      <c r="A31" s="56" t="str">
        <v>Swap25Y#0000</v>
      </c>
      <c r="B31" s="27">
        <v>3</v>
      </c>
      <c r="C31" s="57" t="e">
        <v>#N/A</v>
      </c>
      <c r="H31" s="54" t="e">
        <v>#N/A</v>
      </c>
      <c r="I31" s="55" t="e">
        <v>#N/A</v>
      </c>
    </row>
    <row r="32" spans="1:9" ht="12" thickBot="1" x14ac:dyDescent="0.25">
      <c r="A32" s="70" t="str">
        <v>Swap30Y#0000</v>
      </c>
      <c r="B32" s="34">
        <v>3</v>
      </c>
      <c r="C32" s="71" t="e">
        <v>#N/A</v>
      </c>
      <c r="H32" s="72" t="e">
        <v>#N/A</v>
      </c>
      <c r="I32" s="73" t="e">
        <v>#N/A</v>
      </c>
    </row>
  </sheetData>
  <phoneticPr fontId="0" type="noConversion"/>
  <dataValidations count="5">
    <dataValidation type="list" allowBlank="1" showInputMessage="1" showErrorMessage="1" sqref="F1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F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5">
      <formula1>"AllDepos,DeposBeforeFirstFuturesStartDate,DeposBeforeFirstFuturesStartDatePlusOne,DeposBeforeFirstFuturesExpiryDate"</formula1>
    </dataValidation>
    <dataValidation type="list" allowBlank="1" showInputMessage="1" showErrorMessage="1" sqref="F15">
      <formula1>"BackwardFlat,ForwardFlat,Linear,LogLinear,Cubic,LogCubic"</formula1>
    </dataValidation>
    <dataValidation type="list" allowBlank="1" showInputMessage="1" showErrorMessage="1" sqref="F14">
      <formula1>"Discount,ZeroYield,ForwardRate"</formula1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Indexes</vt:lpstr>
      <vt:lpstr>RateHelpers</vt:lpstr>
      <vt:lpstr>Bootstrapping</vt:lpstr>
      <vt:lpstr>IborIndex6M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2008-01-16T14:35:15Z</dcterms:created>
  <dcterms:modified xsi:type="dcterms:W3CDTF">2014-06-03T16:22:33Z</dcterms:modified>
</cp:coreProperties>
</file>