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ables/table3.xml" ContentType="application/vnd.openxmlformats-officedocument.spreadsheetml.table+xml"/>
  <Override PartName="/xl/tables/table4.xml" ContentType="application/vnd.openxmlformats-officedocument.spreadsheetml.table+xml"/>
  <Override PartName="/xl/charts/chart6.xml" ContentType="application/vnd.openxmlformats-officedocument.drawingml.chart+xml"/>
  <Override PartName="/xl/charts/chart7.xml" ContentType="application/vnd.openxmlformats-officedocument.drawingml.char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charts/chart4.xml" ContentType="application/vnd.openxmlformats-officedocument.drawingml.chart+xml"/>
  <Override PartName="/xl/charts/chart5.xml" ContentType="application/vnd.openxmlformats-officedocument.drawingml.chart+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drawings/drawing3.xml" ContentType="application/vnd.openxmlformats-officedocument.drawing+xml"/>
  <Override PartName="/xl/tables/table10.xml" ContentType="application/vnd.openxmlformats-officedocument.spreadsheetml.table+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tables/table9.xml" ContentType="application/vnd.openxmlformats-officedocument.spreadsheetml.table+xml"/>
  <Override PartName="/xl/calcChain.xml" ContentType="application/vnd.openxmlformats-officedocument.spreadsheetml.calcChain+xml"/>
  <Override PartName="/xl/sharedStrings.xml" ContentType="application/vnd.openxmlformats-officedocument.spreadsheetml.sharedStrings+xml"/>
  <Override PartName="/xl/tables/table7.xml" ContentType="application/vnd.openxmlformats-officedocument.spreadsheetml.table+xml"/>
  <Override PartName="/xl/tables/table8.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harts/chart8.xml" ContentType="application/vnd.openxmlformats-officedocument.drawingml.chart+xml"/>
  <Override PartName="/xl/charts/chart9.xml" ContentType="application/vnd.openxmlformats-officedocument.drawingml.char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90" yWindow="1680" windowWidth="19440" windowHeight="7875" activeTab="1"/>
  </bookViews>
  <sheets>
    <sheet name="Edges" sheetId="1" r:id="rId1"/>
    <sheet name="Vertices" sheetId="3" r:id="rId2"/>
    <sheet name="Do Not Delete" sheetId="4" state="hidden" r:id="rId3"/>
    <sheet name="Groups" sheetId="5" r:id="rId4"/>
    <sheet name="Group Vertices" sheetId="6" r:id="rId5"/>
    <sheet name="Overall Metrics" sheetId="7" r:id="rId6"/>
    <sheet name="Misc" sheetId="2" state="hidden" r:id="rId7"/>
  </sheets>
  <definedNames>
    <definedName name="BinDivisor">'Overall Metrics'!$X$2</definedName>
    <definedName name="DynamicFilterColumnName">'Overall Metrics'!#REF!</definedName>
    <definedName name="DynamicFilterForceCalculationRange">HistogramBins[[Dynamic Filter Bin]:[Dynamic Filter Frequency]]</definedName>
    <definedName name="DynamicFilterSourceColumnRange">'Overall Metrics'!$X$4</definedName>
    <definedName name="DynamicFilterTableName">'Overall Metrics'!#REF!</definedName>
    <definedName name="NoMetricMessage">'Overall Metrics'!$X$3</definedName>
    <definedName name="NotAvailable">'Overall Metrics'!$X$2</definedName>
    <definedName name="ValidBooleansDefaultFalse">Misc!$G$2:$G$5</definedName>
    <definedName name="ValidEdgeStyles">Misc!$B$2:$B$11</definedName>
    <definedName name="ValidEdgeVisibilities">Misc!$A$2:$A$7</definedName>
    <definedName name="ValidGroupShapes">Misc!$E$2:$E$19</definedName>
    <definedName name="ValidGroupVisibilities">Misc!$F$2:$F$7</definedName>
    <definedName name="ValidVertexLabelPositions">Misc!$H$2:$H$21</definedName>
    <definedName name="ValidVertexShapes">Misc!$D$2:$D$23</definedName>
    <definedName name="ValidVertexVisibilities">Misc!$C$2:$C$9</definedName>
  </definedNames>
  <calcPr calcId="125725"/>
</workbook>
</file>

<file path=xl/calcChain.xml><?xml version="1.0" encoding="utf-8"?>
<calcChain xmlns="http://schemas.openxmlformats.org/spreadsheetml/2006/main">
  <c r="C2" i="6"/>
  <c r="C3"/>
  <c r="C4"/>
  <c r="C5"/>
  <c r="C6"/>
  <c r="C7"/>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85"/>
  <c r="C86"/>
  <c r="C87"/>
  <c r="C88"/>
  <c r="C89"/>
  <c r="C90"/>
  <c r="C91"/>
  <c r="C92"/>
  <c r="C93"/>
  <c r="C94"/>
  <c r="C95"/>
  <c r="C96"/>
  <c r="C97"/>
  <c r="C98"/>
  <c r="C99"/>
  <c r="C100"/>
  <c r="C101"/>
  <c r="C102"/>
  <c r="C103"/>
  <c r="C104"/>
  <c r="C105"/>
  <c r="C106"/>
  <c r="C107"/>
  <c r="C108"/>
  <c r="C109"/>
  <c r="C110"/>
  <c r="C111"/>
  <c r="C112"/>
  <c r="C113"/>
  <c r="C114"/>
  <c r="C115"/>
  <c r="C116"/>
  <c r="C117"/>
  <c r="C118"/>
  <c r="C119"/>
  <c r="C120"/>
  <c r="C121"/>
  <c r="C122"/>
  <c r="C123"/>
  <c r="C124"/>
  <c r="C125"/>
  <c r="C126"/>
  <c r="C127"/>
  <c r="C128"/>
  <c r="C129"/>
  <c r="C130"/>
  <c r="C131"/>
  <c r="C132"/>
  <c r="C133"/>
  <c r="C134"/>
  <c r="C135"/>
  <c r="C136"/>
  <c r="C137"/>
  <c r="C138"/>
  <c r="C139"/>
  <c r="C140"/>
  <c r="C141"/>
  <c r="C142"/>
  <c r="C143"/>
  <c r="C144"/>
  <c r="C145"/>
  <c r="C146"/>
  <c r="C147"/>
  <c r="C148"/>
  <c r="C149"/>
  <c r="C150"/>
  <c r="C151"/>
  <c r="C152"/>
  <c r="C153"/>
  <c r="C154"/>
  <c r="C155"/>
  <c r="C156"/>
  <c r="C157"/>
  <c r="C158"/>
  <c r="C159"/>
  <c r="C160"/>
  <c r="C161"/>
  <c r="C162"/>
  <c r="C163"/>
  <c r="C164"/>
  <c r="C165"/>
  <c r="C166"/>
  <c r="C167"/>
  <c r="C168"/>
  <c r="C169"/>
  <c r="C170"/>
  <c r="C171"/>
  <c r="C172"/>
  <c r="C173"/>
  <c r="C174"/>
  <c r="C175"/>
  <c r="C176"/>
  <c r="C177"/>
  <c r="C178"/>
  <c r="C179"/>
  <c r="C180"/>
  <c r="C181"/>
  <c r="C182"/>
  <c r="C183"/>
  <c r="C184"/>
  <c r="C185"/>
  <c r="C186"/>
  <c r="C187"/>
  <c r="C188"/>
  <c r="C189"/>
  <c r="C190"/>
  <c r="C191"/>
  <c r="C192"/>
  <c r="C193"/>
  <c r="C194"/>
  <c r="C195"/>
  <c r="C196"/>
  <c r="C197"/>
  <c r="C198"/>
  <c r="C199"/>
  <c r="C200"/>
  <c r="C201"/>
  <c r="C202"/>
  <c r="C203"/>
  <c r="C204"/>
  <c r="C205"/>
  <c r="C206"/>
  <c r="C207"/>
  <c r="C208"/>
  <c r="C209"/>
  <c r="C210"/>
  <c r="C211"/>
  <c r="C212"/>
  <c r="C213"/>
  <c r="C214"/>
  <c r="C215"/>
  <c r="C216"/>
  <c r="C217"/>
  <c r="C218"/>
  <c r="C219"/>
  <c r="C220"/>
  <c r="C221"/>
  <c r="C222"/>
  <c r="C223"/>
  <c r="C224"/>
  <c r="C225"/>
  <c r="C226"/>
  <c r="C227"/>
  <c r="C228"/>
  <c r="C229"/>
  <c r="C230"/>
  <c r="C231"/>
  <c r="C232"/>
  <c r="C233"/>
  <c r="C234"/>
  <c r="C235"/>
  <c r="C236"/>
  <c r="C237"/>
  <c r="C238"/>
  <c r="C239"/>
  <c r="C240"/>
  <c r="C241"/>
  <c r="C242"/>
  <c r="C243"/>
  <c r="C244"/>
  <c r="C245"/>
  <c r="C246"/>
  <c r="C247"/>
  <c r="C248"/>
  <c r="C249"/>
  <c r="C250"/>
  <c r="C251"/>
  <c r="C252"/>
  <c r="C253"/>
  <c r="C254"/>
  <c r="C255"/>
  <c r="C256"/>
  <c r="C257"/>
  <c r="C258"/>
  <c r="C259"/>
  <c r="C260"/>
  <c r="C261"/>
  <c r="C262"/>
  <c r="C263"/>
  <c r="C264"/>
  <c r="C265"/>
  <c r="C266"/>
  <c r="C267"/>
  <c r="C268"/>
  <c r="C269"/>
  <c r="C270"/>
  <c r="C271"/>
  <c r="C272"/>
  <c r="C273"/>
  <c r="B130" i="7" l="1"/>
  <c r="B129"/>
  <c r="P45"/>
  <c r="Q45" s="1"/>
  <c r="P2"/>
  <c r="B127" s="1"/>
  <c r="B144"/>
  <c r="B143"/>
  <c r="R45"/>
  <c r="S45" s="1"/>
  <c r="R2"/>
  <c r="B141" s="1"/>
  <c r="B116"/>
  <c r="B115"/>
  <c r="N45"/>
  <c r="O45" s="1"/>
  <c r="N2"/>
  <c r="B113" s="1"/>
  <c r="B102"/>
  <c r="B101"/>
  <c r="L45"/>
  <c r="M45" s="1"/>
  <c r="L2"/>
  <c r="B99" s="1"/>
  <c r="B72"/>
  <c r="B71"/>
  <c r="B58"/>
  <c r="B57"/>
  <c r="B88"/>
  <c r="B87"/>
  <c r="J45"/>
  <c r="K45" s="1"/>
  <c r="J2"/>
  <c r="B85" s="1"/>
  <c r="B74"/>
  <c r="B73"/>
  <c r="H45"/>
  <c r="I45" s="1"/>
  <c r="H2"/>
  <c r="B60"/>
  <c r="B59"/>
  <c r="F45"/>
  <c r="G45" s="1"/>
  <c r="F2"/>
  <c r="B46"/>
  <c r="B45"/>
  <c r="T45"/>
  <c r="T2"/>
  <c r="B128" l="1"/>
  <c r="B114"/>
  <c r="B100"/>
  <c r="B86"/>
  <c r="B142"/>
  <c r="X2"/>
  <c r="P3" s="1"/>
  <c r="P4" s="1"/>
  <c r="P5" s="1"/>
  <c r="P6" s="1"/>
  <c r="P7" s="1"/>
  <c r="P8" s="1"/>
  <c r="P9" s="1"/>
  <c r="P10" s="1"/>
  <c r="P11" s="1"/>
  <c r="P12" s="1"/>
  <c r="P13" s="1"/>
  <c r="P14" s="1"/>
  <c r="P15" s="1"/>
  <c r="P16" s="1"/>
  <c r="P17" s="1"/>
  <c r="P18" s="1"/>
  <c r="P19" s="1"/>
  <c r="P20" s="1"/>
  <c r="P21" s="1"/>
  <c r="P22" s="1"/>
  <c r="P23" s="1"/>
  <c r="P24" s="1"/>
  <c r="P25" s="1"/>
  <c r="P26" s="1"/>
  <c r="P27" s="1"/>
  <c r="P28" s="1"/>
  <c r="P29" s="1"/>
  <c r="P30" s="1"/>
  <c r="P31" s="1"/>
  <c r="P32" s="1"/>
  <c r="P33" s="1"/>
  <c r="P34" s="1"/>
  <c r="P35" s="1"/>
  <c r="P36" s="1"/>
  <c r="P37" s="1"/>
  <c r="P38" s="1"/>
  <c r="P39" s="1"/>
  <c r="P40" s="1"/>
  <c r="P41" s="1"/>
  <c r="P42" s="1"/>
  <c r="P43" s="1"/>
  <c r="P44" s="1"/>
  <c r="D45"/>
  <c r="D2"/>
  <c r="B43" s="1"/>
  <c r="U45"/>
  <c r="E45" l="1"/>
  <c r="B44"/>
  <c r="Q3"/>
  <c r="Q2"/>
  <c r="R3"/>
  <c r="R4" s="1"/>
  <c r="S3" s="1"/>
  <c r="T3"/>
  <c r="L3"/>
  <c r="M2" s="1"/>
  <c r="N3"/>
  <c r="H3"/>
  <c r="J3"/>
  <c r="D3"/>
  <c r="D4" s="1"/>
  <c r="E3" s="1"/>
  <c r="F3"/>
  <c r="U2"/>
  <c r="Q5" l="1"/>
  <c r="Q4"/>
  <c r="S2"/>
  <c r="T4"/>
  <c r="R5"/>
  <c r="S4" s="1"/>
  <c r="N4"/>
  <c r="O2"/>
  <c r="L4"/>
  <c r="L5" s="1"/>
  <c r="L6" s="1"/>
  <c r="L7" s="1"/>
  <c r="L8" s="1"/>
  <c r="L9" s="1"/>
  <c r="L10" s="1"/>
  <c r="L11" s="1"/>
  <c r="L12" s="1"/>
  <c r="L13" s="1"/>
  <c r="L14" s="1"/>
  <c r="L15" s="1"/>
  <c r="L16" s="1"/>
  <c r="L17" s="1"/>
  <c r="L18" s="1"/>
  <c r="L19" s="1"/>
  <c r="L20" s="1"/>
  <c r="L21" s="1"/>
  <c r="L22" s="1"/>
  <c r="L23" s="1"/>
  <c r="L24" s="1"/>
  <c r="L25" s="1"/>
  <c r="L26" s="1"/>
  <c r="L27" s="1"/>
  <c r="L28" s="1"/>
  <c r="L29" s="1"/>
  <c r="L30" s="1"/>
  <c r="L31" s="1"/>
  <c r="L32" s="1"/>
  <c r="L33" s="1"/>
  <c r="L34" s="1"/>
  <c r="L35" s="1"/>
  <c r="L36" s="1"/>
  <c r="L37" s="1"/>
  <c r="L38" s="1"/>
  <c r="L39" s="1"/>
  <c r="L40" s="1"/>
  <c r="L41" s="1"/>
  <c r="L42" s="1"/>
  <c r="L43" s="1"/>
  <c r="L44" s="1"/>
  <c r="I2"/>
  <c r="J4"/>
  <c r="K2"/>
  <c r="H4"/>
  <c r="H5" s="1"/>
  <c r="E2"/>
  <c r="F4"/>
  <c r="G2"/>
  <c r="D5"/>
  <c r="E4" s="1"/>
  <c r="U3"/>
  <c r="Q6" l="1"/>
  <c r="T5"/>
  <c r="M3"/>
  <c r="R6"/>
  <c r="S5" s="1"/>
  <c r="I3"/>
  <c r="N5"/>
  <c r="O3"/>
  <c r="M4"/>
  <c r="M5"/>
  <c r="M6"/>
  <c r="J5"/>
  <c r="K3"/>
  <c r="H6"/>
  <c r="I5" s="1"/>
  <c r="I4"/>
  <c r="F5"/>
  <c r="G3"/>
  <c r="D6"/>
  <c r="E5" s="1"/>
  <c r="U4"/>
  <c r="Q7" l="1"/>
  <c r="T6"/>
  <c r="R7"/>
  <c r="S6" s="1"/>
  <c r="N6"/>
  <c r="O4"/>
  <c r="M7"/>
  <c r="J6"/>
  <c r="K4"/>
  <c r="H7"/>
  <c r="I6" s="1"/>
  <c r="F6"/>
  <c r="G4"/>
  <c r="D7"/>
  <c r="E6" s="1"/>
  <c r="U5"/>
  <c r="T7" l="1"/>
  <c r="R8"/>
  <c r="N7"/>
  <c r="O5"/>
  <c r="M8"/>
  <c r="J7"/>
  <c r="K6" s="1"/>
  <c r="K5"/>
  <c r="H8"/>
  <c r="F7"/>
  <c r="G6" s="1"/>
  <c r="G5"/>
  <c r="D8"/>
  <c r="E7" s="1"/>
  <c r="U6"/>
  <c r="Q9" l="1"/>
  <c r="Q8"/>
  <c r="T8"/>
  <c r="R9"/>
  <c r="S7"/>
  <c r="N8"/>
  <c r="O6"/>
  <c r="M9"/>
  <c r="J8"/>
  <c r="K7" s="1"/>
  <c r="H9"/>
  <c r="I8" s="1"/>
  <c r="I7"/>
  <c r="F8"/>
  <c r="D9"/>
  <c r="E8" s="1"/>
  <c r="U7"/>
  <c r="Q10" l="1"/>
  <c r="T9"/>
  <c r="R10"/>
  <c r="S9" s="1"/>
  <c r="S8"/>
  <c r="N9"/>
  <c r="O8" s="1"/>
  <c r="O7"/>
  <c r="M10"/>
  <c r="J9"/>
  <c r="K8" s="1"/>
  <c r="H10"/>
  <c r="I9" s="1"/>
  <c r="F9"/>
  <c r="G8" s="1"/>
  <c r="G7"/>
  <c r="D10"/>
  <c r="E9" s="1"/>
  <c r="U8"/>
  <c r="Q11" l="1"/>
  <c r="T10"/>
  <c r="R11"/>
  <c r="S10" s="1"/>
  <c r="N10"/>
  <c r="O9" s="1"/>
  <c r="M11"/>
  <c r="J10"/>
  <c r="K9" s="1"/>
  <c r="H11"/>
  <c r="I10" s="1"/>
  <c r="F10"/>
  <c r="G9" s="1"/>
  <c r="D11"/>
  <c r="E10" s="1"/>
  <c r="U9"/>
  <c r="Q12" l="1"/>
  <c r="T11"/>
  <c r="R12"/>
  <c r="S11" s="1"/>
  <c r="N11"/>
  <c r="O10" s="1"/>
  <c r="M12"/>
  <c r="J11"/>
  <c r="K10" s="1"/>
  <c r="H12"/>
  <c r="I11" s="1"/>
  <c r="F11"/>
  <c r="G10" s="1"/>
  <c r="D12"/>
  <c r="E11" s="1"/>
  <c r="U10"/>
  <c r="Q13" l="1"/>
  <c r="T12"/>
  <c r="R13"/>
  <c r="S12" s="1"/>
  <c r="N12"/>
  <c r="O11" s="1"/>
  <c r="M13"/>
  <c r="J12"/>
  <c r="K11" s="1"/>
  <c r="H13"/>
  <c r="I12" s="1"/>
  <c r="F12"/>
  <c r="G11" s="1"/>
  <c r="D13"/>
  <c r="E12" s="1"/>
  <c r="U11"/>
  <c r="Q14" l="1"/>
  <c r="T13"/>
  <c r="R14"/>
  <c r="S13" s="1"/>
  <c r="N13"/>
  <c r="O12" s="1"/>
  <c r="M14"/>
  <c r="J13"/>
  <c r="K12" s="1"/>
  <c r="H14"/>
  <c r="I13" s="1"/>
  <c r="F13"/>
  <c r="G12" s="1"/>
  <c r="D14"/>
  <c r="E13" s="1"/>
  <c r="U12"/>
  <c r="Q15" l="1"/>
  <c r="T14"/>
  <c r="R15"/>
  <c r="N14"/>
  <c r="O13" s="1"/>
  <c r="M15"/>
  <c r="J14"/>
  <c r="K13" s="1"/>
  <c r="H15"/>
  <c r="I14" s="1"/>
  <c r="F14"/>
  <c r="G13" s="1"/>
  <c r="D15"/>
  <c r="E14" s="1"/>
  <c r="U13"/>
  <c r="Q16" l="1"/>
  <c r="T15"/>
  <c r="R16"/>
  <c r="S15" s="1"/>
  <c r="S14"/>
  <c r="N15"/>
  <c r="O14" s="1"/>
  <c r="M16"/>
  <c r="J15"/>
  <c r="K14" s="1"/>
  <c r="H16"/>
  <c r="I15" s="1"/>
  <c r="F15"/>
  <c r="G14" s="1"/>
  <c r="D16"/>
  <c r="E15" s="1"/>
  <c r="U14"/>
  <c r="Q17" l="1"/>
  <c r="T16"/>
  <c r="R17"/>
  <c r="N16"/>
  <c r="O15" s="1"/>
  <c r="M17"/>
  <c r="J16"/>
  <c r="K15" s="1"/>
  <c r="H17"/>
  <c r="I16" s="1"/>
  <c r="F16"/>
  <c r="G15" s="1"/>
  <c r="D17"/>
  <c r="E16" s="1"/>
  <c r="U15"/>
  <c r="Q18" l="1"/>
  <c r="T17"/>
  <c r="R18"/>
  <c r="S16"/>
  <c r="N17"/>
  <c r="O16" s="1"/>
  <c r="M18"/>
  <c r="J17"/>
  <c r="K16" s="1"/>
  <c r="H18"/>
  <c r="I17" s="1"/>
  <c r="F17"/>
  <c r="G16" s="1"/>
  <c r="D18"/>
  <c r="E17" s="1"/>
  <c r="U16"/>
  <c r="Q19" l="1"/>
  <c r="T18"/>
  <c r="R19"/>
  <c r="S18" s="1"/>
  <c r="S17"/>
  <c r="N18"/>
  <c r="O17" s="1"/>
  <c r="M19"/>
  <c r="J18"/>
  <c r="K17" s="1"/>
  <c r="H19"/>
  <c r="I18" s="1"/>
  <c r="F18"/>
  <c r="G17" s="1"/>
  <c r="D19"/>
  <c r="E18" s="1"/>
  <c r="U17"/>
  <c r="Q20" l="1"/>
  <c r="T19"/>
  <c r="R20"/>
  <c r="S19" s="1"/>
  <c r="N19"/>
  <c r="O18" s="1"/>
  <c r="M20"/>
  <c r="J19"/>
  <c r="K18" s="1"/>
  <c r="H20"/>
  <c r="I19" s="1"/>
  <c r="F19"/>
  <c r="G18" s="1"/>
  <c r="D20"/>
  <c r="E19" s="1"/>
  <c r="U18"/>
  <c r="Q21" l="1"/>
  <c r="T20"/>
  <c r="R21"/>
  <c r="S20" s="1"/>
  <c r="N20"/>
  <c r="O19" s="1"/>
  <c r="M21"/>
  <c r="J20"/>
  <c r="K19" s="1"/>
  <c r="H21"/>
  <c r="I20" s="1"/>
  <c r="F20"/>
  <c r="G19" s="1"/>
  <c r="D21"/>
  <c r="E20" s="1"/>
  <c r="U19"/>
  <c r="T21" l="1"/>
  <c r="R22"/>
  <c r="S21" s="1"/>
  <c r="N21"/>
  <c r="O20" s="1"/>
  <c r="M22"/>
  <c r="J21"/>
  <c r="K20" s="1"/>
  <c r="H22"/>
  <c r="I21" s="1"/>
  <c r="F21"/>
  <c r="G20" s="1"/>
  <c r="D22"/>
  <c r="E21" s="1"/>
  <c r="U20"/>
  <c r="Q22" l="1"/>
  <c r="T22"/>
  <c r="R23"/>
  <c r="S22" s="1"/>
  <c r="N22"/>
  <c r="O21" s="1"/>
  <c r="M23"/>
  <c r="J22"/>
  <c r="K21" s="1"/>
  <c r="H23"/>
  <c r="I22" s="1"/>
  <c r="F22"/>
  <c r="G21" s="1"/>
  <c r="D23"/>
  <c r="E22" s="1"/>
  <c r="U21"/>
  <c r="Q23" l="1"/>
  <c r="T23"/>
  <c r="R24"/>
  <c r="S23" s="1"/>
  <c r="N23"/>
  <c r="O22" s="1"/>
  <c r="M24"/>
  <c r="J23"/>
  <c r="K22" s="1"/>
  <c r="H24"/>
  <c r="I23" s="1"/>
  <c r="F23"/>
  <c r="G22" s="1"/>
  <c r="D24"/>
  <c r="E23" s="1"/>
  <c r="U22"/>
  <c r="Q24" l="1"/>
  <c r="T24"/>
  <c r="R25"/>
  <c r="S24" s="1"/>
  <c r="N24"/>
  <c r="O23" s="1"/>
  <c r="M25"/>
  <c r="J24"/>
  <c r="K23" s="1"/>
  <c r="H25"/>
  <c r="I24" s="1"/>
  <c r="F24"/>
  <c r="G23" s="1"/>
  <c r="D25"/>
  <c r="E24" s="1"/>
  <c r="U23"/>
  <c r="Q25" l="1"/>
  <c r="T25"/>
  <c r="R26"/>
  <c r="S25" s="1"/>
  <c r="N25"/>
  <c r="O24" s="1"/>
  <c r="M26"/>
  <c r="J25"/>
  <c r="K24" s="1"/>
  <c r="H26"/>
  <c r="I25" s="1"/>
  <c r="F25"/>
  <c r="G24" s="1"/>
  <c r="D26"/>
  <c r="E25" s="1"/>
  <c r="U24"/>
  <c r="Q26" l="1"/>
  <c r="T26"/>
  <c r="R27"/>
  <c r="S26" s="1"/>
  <c r="N26"/>
  <c r="O25" s="1"/>
  <c r="M27"/>
  <c r="J26"/>
  <c r="K25" s="1"/>
  <c r="H27"/>
  <c r="I26" s="1"/>
  <c r="F26"/>
  <c r="G25" s="1"/>
  <c r="D27"/>
  <c r="E26" s="1"/>
  <c r="U25"/>
  <c r="Q27" l="1"/>
  <c r="T27"/>
  <c r="R28"/>
  <c r="S27" s="1"/>
  <c r="N27"/>
  <c r="O26" s="1"/>
  <c r="M28"/>
  <c r="J27"/>
  <c r="K26" s="1"/>
  <c r="H28"/>
  <c r="I27" s="1"/>
  <c r="F27"/>
  <c r="G26" s="1"/>
  <c r="D28"/>
  <c r="E27" s="1"/>
  <c r="U26"/>
  <c r="Q28" l="1"/>
  <c r="T28"/>
  <c r="R29"/>
  <c r="S28" s="1"/>
  <c r="N28"/>
  <c r="O27" s="1"/>
  <c r="M29"/>
  <c r="J28"/>
  <c r="K27" s="1"/>
  <c r="H29"/>
  <c r="I28" s="1"/>
  <c r="F28"/>
  <c r="G27" s="1"/>
  <c r="D29"/>
  <c r="E28" s="1"/>
  <c r="U27"/>
  <c r="Q29" l="1"/>
  <c r="T29"/>
  <c r="R30"/>
  <c r="N29"/>
  <c r="O28" s="1"/>
  <c r="M30"/>
  <c r="J29"/>
  <c r="K28" s="1"/>
  <c r="H30"/>
  <c r="I29" s="1"/>
  <c r="F29"/>
  <c r="G28" s="1"/>
  <c r="D30"/>
  <c r="E29" s="1"/>
  <c r="U28"/>
  <c r="Q30" l="1"/>
  <c r="T30"/>
  <c r="R31"/>
  <c r="S30" s="1"/>
  <c r="S29"/>
  <c r="N30"/>
  <c r="O29" s="1"/>
  <c r="M31"/>
  <c r="J30"/>
  <c r="K29" s="1"/>
  <c r="H31"/>
  <c r="I30" s="1"/>
  <c r="F30"/>
  <c r="G29" s="1"/>
  <c r="D31"/>
  <c r="E30" s="1"/>
  <c r="U29"/>
  <c r="Q31" l="1"/>
  <c r="T31"/>
  <c r="R32"/>
  <c r="S31" s="1"/>
  <c r="N31"/>
  <c r="O30" s="1"/>
  <c r="M32"/>
  <c r="J31"/>
  <c r="K30" s="1"/>
  <c r="H32"/>
  <c r="I31" s="1"/>
  <c r="F31"/>
  <c r="G30" s="1"/>
  <c r="D32"/>
  <c r="E31" s="1"/>
  <c r="U30"/>
  <c r="Q32" l="1"/>
  <c r="T32"/>
  <c r="R33"/>
  <c r="N32"/>
  <c r="O31" s="1"/>
  <c r="M33"/>
  <c r="J32"/>
  <c r="K31" s="1"/>
  <c r="H33"/>
  <c r="I32" s="1"/>
  <c r="F32"/>
  <c r="G31" s="1"/>
  <c r="D33"/>
  <c r="E32" s="1"/>
  <c r="U31"/>
  <c r="Q33" l="1"/>
  <c r="T33"/>
  <c r="R34"/>
  <c r="S33" s="1"/>
  <c r="S32"/>
  <c r="N33"/>
  <c r="O32" s="1"/>
  <c r="M34"/>
  <c r="J33"/>
  <c r="K32" s="1"/>
  <c r="H34"/>
  <c r="I33" s="1"/>
  <c r="F33"/>
  <c r="G32" s="1"/>
  <c r="D34"/>
  <c r="E33" s="1"/>
  <c r="U32"/>
  <c r="Q34" l="1"/>
  <c r="T34"/>
  <c r="R35"/>
  <c r="S34" s="1"/>
  <c r="N34"/>
  <c r="O33" s="1"/>
  <c r="M35"/>
  <c r="J34"/>
  <c r="K33" s="1"/>
  <c r="H35"/>
  <c r="I34" s="1"/>
  <c r="F34"/>
  <c r="G33" s="1"/>
  <c r="D35"/>
  <c r="E34" s="1"/>
  <c r="U33"/>
  <c r="Q35" l="1"/>
  <c r="T35"/>
  <c r="R36"/>
  <c r="S35" s="1"/>
  <c r="N35"/>
  <c r="O34" s="1"/>
  <c r="M36"/>
  <c r="J35"/>
  <c r="K34" s="1"/>
  <c r="H36"/>
  <c r="I35" s="1"/>
  <c r="F35"/>
  <c r="G34" s="1"/>
  <c r="D36"/>
  <c r="E35" s="1"/>
  <c r="U34"/>
  <c r="Q36" l="1"/>
  <c r="T36"/>
  <c r="R37"/>
  <c r="S36" s="1"/>
  <c r="N36"/>
  <c r="O35" s="1"/>
  <c r="M37"/>
  <c r="J36"/>
  <c r="K35" s="1"/>
  <c r="H37"/>
  <c r="I36" s="1"/>
  <c r="F36"/>
  <c r="G35" s="1"/>
  <c r="D37"/>
  <c r="E36" s="1"/>
  <c r="U35"/>
  <c r="Q37" l="1"/>
  <c r="T37"/>
  <c r="R38"/>
  <c r="S37" s="1"/>
  <c r="N37"/>
  <c r="O36" s="1"/>
  <c r="M38"/>
  <c r="J37"/>
  <c r="K36" s="1"/>
  <c r="H38"/>
  <c r="I37" s="1"/>
  <c r="F37"/>
  <c r="G36" s="1"/>
  <c r="D38"/>
  <c r="E37" s="1"/>
  <c r="U36"/>
  <c r="Q38" l="1"/>
  <c r="T38"/>
  <c r="R39"/>
  <c r="S38" s="1"/>
  <c r="N38"/>
  <c r="O37" s="1"/>
  <c r="M39"/>
  <c r="J38"/>
  <c r="K37" s="1"/>
  <c r="H39"/>
  <c r="I38" s="1"/>
  <c r="F38"/>
  <c r="G37" s="1"/>
  <c r="D39"/>
  <c r="E38" s="1"/>
  <c r="U37"/>
  <c r="Q39" l="1"/>
  <c r="T39"/>
  <c r="R40"/>
  <c r="S39" s="1"/>
  <c r="N39"/>
  <c r="O38" s="1"/>
  <c r="M40"/>
  <c r="J39"/>
  <c r="K38" s="1"/>
  <c r="H40"/>
  <c r="I39" s="1"/>
  <c r="F39"/>
  <c r="G38" s="1"/>
  <c r="D40"/>
  <c r="E39" s="1"/>
  <c r="U38"/>
  <c r="Q40" l="1"/>
  <c r="T40"/>
  <c r="R41"/>
  <c r="S40" s="1"/>
  <c r="N40"/>
  <c r="O39" s="1"/>
  <c r="M41"/>
  <c r="J40"/>
  <c r="K39" s="1"/>
  <c r="H41"/>
  <c r="I40" s="1"/>
  <c r="F40"/>
  <c r="G39" s="1"/>
  <c r="D41"/>
  <c r="E40" s="1"/>
  <c r="U39"/>
  <c r="Q41" l="1"/>
  <c r="T41"/>
  <c r="R42"/>
  <c r="S41" s="1"/>
  <c r="N41"/>
  <c r="O40" s="1"/>
  <c r="M42"/>
  <c r="J41"/>
  <c r="K40" s="1"/>
  <c r="H42"/>
  <c r="I41" s="1"/>
  <c r="F41"/>
  <c r="G40" s="1"/>
  <c r="D42"/>
  <c r="E41" s="1"/>
  <c r="U40"/>
  <c r="Q44" l="1"/>
  <c r="Q42"/>
  <c r="T42"/>
  <c r="R43"/>
  <c r="S42" s="1"/>
  <c r="N42"/>
  <c r="O41" s="1"/>
  <c r="M43"/>
  <c r="M44"/>
  <c r="J42"/>
  <c r="K41" s="1"/>
  <c r="H43"/>
  <c r="I42" s="1"/>
  <c r="F42"/>
  <c r="G41" s="1"/>
  <c r="D43"/>
  <c r="E42" s="1"/>
  <c r="U41"/>
  <c r="Q43" l="1"/>
  <c r="T43"/>
  <c r="R44"/>
  <c r="S44" s="1"/>
  <c r="N43"/>
  <c r="O42" s="1"/>
  <c r="J43"/>
  <c r="K42" s="1"/>
  <c r="H44"/>
  <c r="I44" s="1"/>
  <c r="F43"/>
  <c r="G42" s="1"/>
  <c r="D44"/>
  <c r="E44" s="1"/>
  <c r="U42"/>
  <c r="S43" l="1"/>
  <c r="T44"/>
  <c r="N44"/>
  <c r="O44" s="1"/>
  <c r="J44"/>
  <c r="K44" s="1"/>
  <c r="I43"/>
  <c r="F44"/>
  <c r="G44" s="1"/>
  <c r="E43"/>
  <c r="U44"/>
  <c r="O43" l="1"/>
  <c r="K43"/>
  <c r="G43"/>
  <c r="U43"/>
</calcChain>
</file>

<file path=xl/comments1.xml><?xml version="1.0" encoding="utf-8"?>
<comments xmlns="http://schemas.openxmlformats.org/spreadsheetml/2006/main">
  <authors>
    <author>TonyAdmin</author>
    <author>Tony</author>
    <author>Tony C.</author>
  </authors>
  <commentList>
    <comment ref="A2" authorId="0">
      <text>
        <r>
          <rPr>
            <b/>
            <sz val="8"/>
            <color indexed="81"/>
            <rFont val="Tahoma"/>
            <family val="2"/>
          </rPr>
          <t xml:space="preserve">Vertex 1 Name
</t>
        </r>
        <r>
          <rPr>
            <sz val="8"/>
            <color indexed="81"/>
            <rFont val="Tahoma"/>
            <family val="2"/>
          </rPr>
          <t xml:space="preserve">
Enter the name of the edge's first vertex.
</t>
        </r>
        <r>
          <rPr>
            <u/>
            <sz val="8"/>
            <color indexed="81"/>
            <rFont val="Tahoma"/>
            <family val="2"/>
          </rPr>
          <t>Worksheet Overview</t>
        </r>
        <r>
          <rPr>
            <sz val="8"/>
            <color indexed="81"/>
            <rFont val="Tahoma"/>
            <family val="2"/>
          </rPr>
          <t xml:space="preserve">
To create a NodeXL graph in Excel 2007, enter the graph's edges on this worksheet, one row per edge.  The first two columns are required; the other columns can be used to customize the edge's appearance.
To customize the appearance of an individual vertex or add an isolated vertex not connected to an edge, click the "Vertices" tab near Excel's lower-left corner.
After you have entered the edges, click the "Show Graph" button in the NodeXL tab in Excel's Ribbon.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
</t>
        </r>
      </text>
    </comment>
    <comment ref="B2" authorId="0">
      <text>
        <r>
          <rPr>
            <b/>
            <sz val="8"/>
            <color indexed="81"/>
            <rFont val="Tahoma"/>
            <family val="2"/>
          </rPr>
          <t xml:space="preserve">Vertex 2 Name
</t>
        </r>
        <r>
          <rPr>
            <sz val="8"/>
            <color indexed="81"/>
            <rFont val="Tahoma"/>
            <family val="2"/>
          </rPr>
          <t xml:space="preserve">
Enter the name of the edge's second vertex.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t>
        </r>
      </text>
    </comment>
    <comment ref="C2" authorId="0">
      <text>
        <r>
          <rPr>
            <b/>
            <sz val="8"/>
            <color indexed="81"/>
            <rFont val="Tahoma"/>
            <family val="2"/>
          </rPr>
          <t xml:space="preserve">Edge Color
</t>
        </r>
        <r>
          <rPr>
            <sz val="8"/>
            <color indexed="81"/>
            <rFont val="Tahoma"/>
            <family val="2"/>
          </rPr>
          <t xml:space="preserve">
To select an optional edge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D2" authorId="0">
      <text>
        <r>
          <rPr>
            <b/>
            <sz val="8"/>
            <color indexed="81"/>
            <rFont val="Tahoma"/>
            <family val="2"/>
          </rPr>
          <t xml:space="preserve">Edge Width
</t>
        </r>
        <r>
          <rPr>
            <sz val="8"/>
            <color indexed="81"/>
            <rFont val="Tahoma"/>
            <family val="2"/>
          </rPr>
          <t xml:space="preserve">
Enter an optional edge width between 1 and 10.</t>
        </r>
      </text>
    </comment>
    <comment ref="E2" authorId="1">
      <text>
        <r>
          <rPr>
            <b/>
            <sz val="8"/>
            <color indexed="81"/>
            <rFont val="Tahoma"/>
            <family val="2"/>
          </rPr>
          <t>Edge Style</t>
        </r>
        <r>
          <rPr>
            <b/>
            <sz val="9"/>
            <color indexed="81"/>
            <rFont val="Tahoma"/>
            <charset val="1"/>
          </rPr>
          <t xml:space="preserve">
</t>
        </r>
        <r>
          <rPr>
            <sz val="8"/>
            <color indexed="81"/>
            <rFont val="Tahoma"/>
            <family val="2"/>
          </rPr>
          <t xml:space="preserve">Select an optional edge style.
</t>
        </r>
        <r>
          <rPr>
            <u/>
            <sz val="8"/>
            <color indexed="81"/>
            <rFont val="Tahoma"/>
            <family val="2"/>
          </rPr>
          <t>Formulas</t>
        </r>
        <r>
          <rPr>
            <sz val="8"/>
            <color indexed="81"/>
            <rFont val="Tahoma"/>
            <family val="2"/>
          </rPr>
          <t xml:space="preserve">
If you are using Excel formulas to compute the styles, you may find it helpful to use the numerical options instead of text:
1 = Solid
2 = Dash
3 = Dot
4 = Dash Dot
5 = Dash Dot Dot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b/>
            <sz val="8"/>
            <color indexed="81"/>
            <rFont val="Tahoma"/>
            <family val="2"/>
          </rPr>
          <t xml:space="preserve">
</t>
        </r>
        <r>
          <rPr>
            <sz val="8"/>
            <color indexed="81"/>
            <rFont val="Tahoma"/>
            <family val="2"/>
          </rPr>
          <t xml:space="preserve">
</t>
        </r>
      </text>
    </comment>
    <comment ref="F2" authorId="0">
      <text>
        <r>
          <rPr>
            <b/>
            <sz val="8"/>
            <color indexed="81"/>
            <rFont val="Tahoma"/>
            <family val="2"/>
          </rPr>
          <t xml:space="preserve">Edge Opacity
</t>
        </r>
        <r>
          <rPr>
            <sz val="8"/>
            <color indexed="81"/>
            <rFont val="Tahoma"/>
            <family val="2"/>
          </rPr>
          <t xml:space="preserve">
Enter an optional edge opacity between 0 (transparent) and 100 (opaque).</t>
        </r>
      </text>
    </comment>
    <comment ref="G2" authorId="0">
      <text>
        <r>
          <rPr>
            <b/>
            <sz val="8"/>
            <color indexed="81"/>
            <rFont val="Tahoma"/>
            <family val="2"/>
          </rPr>
          <t xml:space="preserve">Edge Visibility
</t>
        </r>
        <r>
          <rPr>
            <sz val="8"/>
            <color indexed="81"/>
            <rFont val="Tahoma"/>
            <family val="2"/>
          </rPr>
          <t xml:space="preserve">
Select an optional edge visibility.
</t>
        </r>
        <r>
          <rPr>
            <b/>
            <sz val="8"/>
            <color indexed="81"/>
            <rFont val="Tahoma"/>
            <family val="2"/>
          </rPr>
          <t>Show</t>
        </r>
        <r>
          <rPr>
            <sz val="8"/>
            <color indexed="81"/>
            <rFont val="Tahoma"/>
            <family val="2"/>
          </rPr>
          <t xml:space="preserve">
Show the edge when the graph is refreshed.  This is the default.
</t>
        </r>
        <r>
          <rPr>
            <b/>
            <sz val="8"/>
            <color indexed="81"/>
            <rFont val="Tahoma"/>
            <family val="2"/>
          </rPr>
          <t>Skip</t>
        </r>
        <r>
          <rPr>
            <sz val="8"/>
            <color indexed="81"/>
            <rFont val="Tahoma"/>
            <family val="2"/>
          </rPr>
          <t xml:space="preserve">
Skip the edge row.
</t>
        </r>
        <r>
          <rPr>
            <b/>
            <sz val="8"/>
            <color indexed="81"/>
            <rFont val="Tahoma"/>
            <family val="2"/>
          </rPr>
          <t>Hide</t>
        </r>
        <r>
          <rPr>
            <sz val="8"/>
            <color indexed="81"/>
            <rFont val="Tahoma"/>
            <family val="2"/>
          </rPr>
          <t xml:space="preserve">
Use the edge when laying out the graph but then hide it.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2" authorId="2">
      <text>
        <r>
          <rPr>
            <b/>
            <sz val="8"/>
            <color indexed="81"/>
            <rFont val="Tahoma"/>
            <family val="2"/>
          </rPr>
          <t xml:space="preserve">Edge Label
</t>
        </r>
        <r>
          <rPr>
            <sz val="8"/>
            <color indexed="81"/>
            <rFont val="Tahoma"/>
            <family val="2"/>
          </rPr>
          <t xml:space="preserve">Enter an optional edge label.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text>
    </comment>
    <comment ref="I2" authorId="1">
      <text>
        <r>
          <rPr>
            <b/>
            <sz val="8"/>
            <color indexed="81"/>
            <rFont val="Tahoma"/>
            <family val="2"/>
          </rPr>
          <t xml:space="preserve">Edge Label Text Color
</t>
        </r>
        <r>
          <rPr>
            <sz val="8"/>
            <color indexed="81"/>
            <rFont val="Tahoma"/>
            <family val="2"/>
          </rPr>
          <t xml:space="preserve">
To select an optional label text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J2" authorId="1">
      <text>
        <r>
          <rPr>
            <b/>
            <sz val="8"/>
            <color indexed="81"/>
            <rFont val="Tahoma"/>
            <family val="2"/>
          </rPr>
          <t xml:space="preserve">Edge Label Font Size
</t>
        </r>
        <r>
          <rPr>
            <sz val="8"/>
            <color indexed="81"/>
            <rFont val="Tahoma"/>
            <family val="2"/>
          </rPr>
          <t>Enter an optional label font size between 8 and 72.</t>
        </r>
        <r>
          <rPr>
            <b/>
            <sz val="8"/>
            <color indexed="81"/>
            <rFont val="Tahoma"/>
            <family val="2"/>
          </rPr>
          <t xml:space="preserve">
</t>
        </r>
      </text>
    </comment>
    <comment ref="K2" authorId="1">
      <text>
        <r>
          <rPr>
            <b/>
            <sz val="8"/>
            <color indexed="81"/>
            <rFont val="Tahoma"/>
            <family val="2"/>
          </rPr>
          <t xml:space="preserve">Edge Reciprocated?
</t>
        </r>
        <r>
          <rPr>
            <sz val="8"/>
            <color indexed="81"/>
            <rFont val="Tahoma"/>
            <family val="2"/>
          </rPr>
          <t xml:space="preserve">
You can tell NodeXL to calculate this and other graph metrics by going to NodeXL, Analysis, Graph Metrics in the Ribbon.</t>
        </r>
        <r>
          <rPr>
            <sz val="9"/>
            <color indexed="81"/>
            <rFont val="Tahoma"/>
            <charset val="1"/>
          </rPr>
          <t xml:space="preserve">
</t>
        </r>
      </text>
    </comment>
    <comment ref="L2" authorId="0">
      <text>
        <r>
          <rPr>
            <b/>
            <sz val="8"/>
            <color indexed="81"/>
            <rFont val="Tahoma"/>
            <family val="2"/>
          </rPr>
          <t xml:space="preserve">Edge ID
</t>
        </r>
        <r>
          <rPr>
            <sz val="8"/>
            <color indexed="81"/>
            <rFont val="Tahoma"/>
            <family val="2"/>
          </rPr>
          <t>This is a unique ID that gets filled in automatically.  Do not edit this column.</t>
        </r>
      </text>
    </comment>
    <comment ref="N2" authorId="0">
      <text>
        <r>
          <rPr>
            <b/>
            <sz val="8"/>
            <color indexed="81"/>
            <rFont val="Tahoma"/>
            <family val="2"/>
          </rPr>
          <t xml:space="preserve">How to Add Your Own Columns
</t>
        </r>
        <r>
          <rPr>
            <sz val="8"/>
            <color indexed="81"/>
            <rFont val="Tahoma"/>
            <family val="2"/>
          </rPr>
          <t>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r>
          <rPr>
            <sz val="8"/>
            <color indexed="81"/>
            <rFont val="Tahoma"/>
            <family val="2"/>
          </rPr>
          <t xml:space="preserve">
</t>
        </r>
      </text>
    </comment>
  </commentList>
</comments>
</file>

<file path=xl/comments2.xml><?xml version="1.0" encoding="utf-8"?>
<comments xmlns="http://schemas.openxmlformats.org/spreadsheetml/2006/main">
  <authors>
    <author>TonyAdmin</author>
    <author>Tony C.</author>
    <author>Tony</author>
  </authors>
  <commentList>
    <comment ref="A2" authorId="0">
      <text>
        <r>
          <rPr>
            <b/>
            <sz val="8"/>
            <color indexed="81"/>
            <rFont val="Tahoma"/>
            <family val="2"/>
          </rPr>
          <t xml:space="preserve">Vertex Name
</t>
        </r>
        <r>
          <rPr>
            <sz val="8"/>
            <color indexed="81"/>
            <rFont val="Tahoma"/>
            <family val="2"/>
          </rPr>
          <t xml:space="preserve">
Enter the name of the vertex.
</t>
        </r>
        <r>
          <rPr>
            <u/>
            <sz val="8"/>
            <color indexed="81"/>
            <rFont val="Tahoma"/>
            <family val="2"/>
          </rPr>
          <t>Worksheet Overview</t>
        </r>
        <r>
          <rPr>
            <sz val="8"/>
            <color indexed="81"/>
            <rFont val="Tahoma"/>
            <family val="2"/>
          </rPr>
          <t xml:space="preserve">
Use this worksheet to customize the appearance of the graph's vertices and to add isolated vertices that are not connected to edges.  You do not have to enter anything on this worksheet if you don't need either of these features.
</t>
        </r>
        <r>
          <rPr>
            <u/>
            <sz val="8"/>
            <color indexed="81"/>
            <rFont val="Tahoma"/>
            <family val="2"/>
          </rPr>
          <t>Isolated Vertices</t>
        </r>
        <r>
          <rPr>
            <sz val="8"/>
            <color indexed="81"/>
            <rFont val="Tahoma"/>
            <family val="2"/>
          </rPr>
          <t xml:space="preserve">
To add an isolated vertex that is not connected to any edges, enter it on this worksheet and set its Visibility cell to "Show."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t>
        </r>
        <r>
          <rPr>
            <sz val="8"/>
            <color indexed="81"/>
            <rFont val="Tahoma"/>
            <family val="2"/>
          </rPr>
          <t xml:space="preserve">
The Vertex column is frozen, meaning that it remains visible even if you scroll the worksheet to the right.  To unfreeze it,  use View, Freeze Panes, Unfreeze Panes in the Excel Ribbon.</t>
        </r>
      </text>
    </comment>
    <comment ref="B2" authorId="0">
      <text>
        <r>
          <rPr>
            <b/>
            <sz val="8"/>
            <color indexed="81"/>
            <rFont val="Tahoma"/>
            <family val="2"/>
          </rPr>
          <t xml:space="preserve">Vertex Color
</t>
        </r>
        <r>
          <rPr>
            <sz val="8"/>
            <color indexed="81"/>
            <rFont val="Tahoma"/>
            <family val="2"/>
          </rPr>
          <t xml:space="preserve">
To select an optional vertex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
</t>
        </r>
      </text>
    </comment>
    <comment ref="C2" authorId="0">
      <text>
        <r>
          <rPr>
            <b/>
            <sz val="8"/>
            <color indexed="81"/>
            <rFont val="Tahoma"/>
            <family val="2"/>
          </rPr>
          <t xml:space="preserve">Vertex Shape
</t>
        </r>
        <r>
          <rPr>
            <sz val="8"/>
            <color indexed="81"/>
            <rFont val="Tahoma"/>
            <family val="2"/>
          </rPr>
          <t xml:space="preserve">
Select an optional vertex shape.
</t>
        </r>
        <r>
          <rPr>
            <u/>
            <sz val="8"/>
            <color indexed="81"/>
            <rFont val="Tahoma"/>
            <family val="2"/>
          </rPr>
          <t>Formulas</t>
        </r>
        <r>
          <rPr>
            <sz val="8"/>
            <color indexed="81"/>
            <rFont val="Tahoma"/>
            <family val="2"/>
          </rPr>
          <t xml:space="preserve">
If you are using Excel formulas to compute the shapes, you may find it helpful to use the numerical options instead of text:
1 = Circle
2 = Disk
3 = Sphere
4 = Square
5 = Solid Square
6 = Diamond
7 = Solid Diamond
8 = Triangle
9 = Solid Triangle
10 = Label
11 = Image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D2" authorId="0">
      <text>
        <r>
          <rPr>
            <b/>
            <sz val="8"/>
            <color indexed="81"/>
            <rFont val="Tahoma"/>
            <family val="2"/>
          </rPr>
          <t xml:space="preserve">Vertex Size
</t>
        </r>
        <r>
          <rPr>
            <sz val="8"/>
            <color indexed="81"/>
            <rFont val="Tahoma"/>
            <family val="2"/>
          </rPr>
          <t xml:space="preserve">
Enter an optional vertex size between 1 and 1,000.</t>
        </r>
      </text>
    </comment>
    <comment ref="E2" authorId="0">
      <text>
        <r>
          <rPr>
            <b/>
            <sz val="8"/>
            <color indexed="81"/>
            <rFont val="Tahoma"/>
            <family val="2"/>
          </rPr>
          <t xml:space="preserve">Vertex Opacity
</t>
        </r>
        <r>
          <rPr>
            <sz val="8"/>
            <color indexed="81"/>
            <rFont val="Tahoma"/>
            <family val="2"/>
          </rPr>
          <t xml:space="preserve">
Enter an optional vertex opacity between 0 (transparent) and 100 (opaque).</t>
        </r>
      </text>
    </comment>
    <comment ref="F2" authorId="0">
      <text>
        <r>
          <rPr>
            <b/>
            <sz val="8"/>
            <color indexed="81"/>
            <rFont val="Tahoma"/>
            <family val="2"/>
          </rPr>
          <t>Vertex Image File</t>
        </r>
        <r>
          <rPr>
            <sz val="8"/>
            <color indexed="81"/>
            <rFont val="Tahoma"/>
            <family val="2"/>
          </rPr>
          <t xml:space="preserve">
To show a vertex as an image, set the Shape to Image and enter one of the following into the Image File column:
* The full path to an image file on your computer or local network.  Example: "C:\MyImages\Image.jpg".
* If the workbook has been saved, a path that is relative to the saved workbook file.  Example: "Images\Image.jpg"
* An URL to an image on the Internet.  Example: "http://www.somesite.com/Image.jpg".</t>
        </r>
      </text>
    </comment>
    <comment ref="G2" authorId="0">
      <text>
        <r>
          <rPr>
            <b/>
            <sz val="8"/>
            <color indexed="81"/>
            <rFont val="Tahoma"/>
            <family val="2"/>
          </rPr>
          <t xml:space="preserve">Vertex Visibility
</t>
        </r>
        <r>
          <rPr>
            <sz val="8"/>
            <color indexed="81"/>
            <rFont val="Tahoma"/>
            <family val="2"/>
          </rPr>
          <t xml:space="preserve">
Select an optional vertex visibility
</t>
        </r>
        <r>
          <rPr>
            <b/>
            <sz val="8"/>
            <color indexed="81"/>
            <rFont val="Tahoma"/>
            <family val="2"/>
          </rPr>
          <t>Show if in an Edge</t>
        </r>
        <r>
          <rPr>
            <sz val="8"/>
            <color indexed="81"/>
            <rFont val="Tahoma"/>
            <family val="2"/>
          </rPr>
          <t xml:space="preserve">
Show the vertex when the graph is refreshed if it is part of an edge.  Otherwise, ignore the vertex row.  This is the default.
</t>
        </r>
        <r>
          <rPr>
            <b/>
            <sz val="8"/>
            <color indexed="81"/>
            <rFont val="Tahoma"/>
            <family val="2"/>
          </rPr>
          <t>Skip</t>
        </r>
        <r>
          <rPr>
            <sz val="8"/>
            <color indexed="81"/>
            <rFont val="Tahoma"/>
            <family val="2"/>
          </rPr>
          <t xml:space="preserve">
Skip the vertex row and any edge rows that use the vertex.
</t>
        </r>
        <r>
          <rPr>
            <b/>
            <sz val="8"/>
            <color indexed="81"/>
            <rFont val="Tahoma"/>
            <family val="2"/>
          </rPr>
          <t>Hide</t>
        </r>
        <r>
          <rPr>
            <sz val="8"/>
            <color indexed="81"/>
            <rFont val="Tahoma"/>
            <family val="2"/>
          </rPr>
          <t xml:space="preserve">
If the vertex is part of an edge, use it when laying out the graph but then hide it.  Otherwise, ignore the vertex row.
</t>
        </r>
        <r>
          <rPr>
            <b/>
            <sz val="8"/>
            <color indexed="81"/>
            <rFont val="Tahoma"/>
            <family val="2"/>
          </rPr>
          <t>Show</t>
        </r>
        <r>
          <rPr>
            <sz val="8"/>
            <color indexed="81"/>
            <rFont val="Tahoma"/>
            <family val="2"/>
          </rPr>
          <t xml:space="preserve">
Show the vertex regardless of whether it is part of an edge.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if in an Edge
0 = Skip
2 = Hide
4 = Show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2" authorId="0">
      <text>
        <r>
          <rPr>
            <b/>
            <sz val="8"/>
            <color indexed="81"/>
            <rFont val="Tahoma"/>
            <family val="2"/>
          </rPr>
          <t xml:space="preserve">Vertex Label
</t>
        </r>
        <r>
          <rPr>
            <sz val="8"/>
            <color indexed="81"/>
            <rFont val="Tahoma"/>
            <family val="2"/>
          </rPr>
          <t xml:space="preserve">
To show a vertex as a box containing text, set the Shape to Label and enter the text into the Label column.  To annotate another shape with text, set the Shape to something else and enter the annotation text into the Label column.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I2" authorId="0">
      <text>
        <r>
          <rPr>
            <b/>
            <sz val="8"/>
            <color indexed="81"/>
            <rFont val="Tahoma"/>
            <family val="2"/>
          </rPr>
          <t xml:space="preserve">Vertex Label Fill Color
</t>
        </r>
        <r>
          <rPr>
            <sz val="8"/>
            <color indexed="81"/>
            <rFont val="Tahoma"/>
            <family val="2"/>
          </rPr>
          <t>To select an optional fill color for the Label shape,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J2" authorId="1">
      <text>
        <r>
          <rPr>
            <b/>
            <sz val="8"/>
            <color indexed="81"/>
            <rFont val="Tahoma"/>
            <family val="2"/>
          </rPr>
          <t xml:space="preserve">Vertex Label Position
</t>
        </r>
        <r>
          <rPr>
            <sz val="8"/>
            <color indexed="81"/>
            <rFont val="Tahoma"/>
            <family val="2"/>
          </rPr>
          <t xml:space="preserve">Select an optional vertex label position.  This is used only when the label annotates the vertex, not when the vertex Shape is Label.  Hover the mouse over the Label column header for more details.
</t>
        </r>
        <r>
          <rPr>
            <u/>
            <sz val="8"/>
            <color indexed="81"/>
            <rFont val="Tahoma"/>
            <family val="2"/>
          </rPr>
          <t>Formulas</t>
        </r>
        <r>
          <rPr>
            <sz val="8"/>
            <color indexed="81"/>
            <rFont val="Tahoma"/>
            <family val="2"/>
          </rPr>
          <t xml:space="preserve">
If you are using Excel formulas to compute the positions, you may find it helpful to use the numerical options instead of text:
0 = Nowhere
1 = Top Left
2 = Top Center
3 = Top Right
4 = Middle Left
5 = Middle Center
6 = Middle Right
7 = Bottom Left
8 = Bottom Center
9 = Bottom Right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text>
    </comment>
    <comment ref="K2" authorId="0">
      <text>
        <r>
          <rPr>
            <b/>
            <sz val="8"/>
            <color indexed="81"/>
            <rFont val="Tahoma"/>
            <family val="2"/>
          </rPr>
          <t xml:space="preserve">Vertex Tooltip
</t>
        </r>
        <r>
          <rPr>
            <sz val="8"/>
            <color indexed="81"/>
            <rFont val="Tahoma"/>
            <family val="2"/>
          </rPr>
          <t xml:space="preserve">
Enter optional text that will pop up when the mouse is hovered over the vertex in the graph pane.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L2" authorId="0">
      <text>
        <r>
          <rPr>
            <b/>
            <sz val="8"/>
            <color indexed="81"/>
            <rFont val="Tahoma"/>
            <family val="2"/>
          </rPr>
          <t xml:space="preserve">Vertex Layout Order
</t>
        </r>
        <r>
          <rPr>
            <sz val="8"/>
            <color indexed="81"/>
            <rFont val="Tahoma"/>
            <family val="2"/>
          </rPr>
          <t xml:space="preserve">Enter an optional number to control the order in which the vertices are laid out in the graph when a geometric layout algorithm (Circle, Spiral and so on) is used.  This also controls the vertex stacking order when vertices overlap.  Vertices with larger numbers are stacked on top of vertices with smaller numbers.
</t>
        </r>
      </text>
    </comment>
    <comment ref="M2" authorId="0">
      <text>
        <r>
          <rPr>
            <b/>
            <sz val="8"/>
            <color indexed="81"/>
            <rFont val="Tahoma"/>
            <family val="2"/>
          </rPr>
          <t xml:space="preserve">Vertex Location
</t>
        </r>
        <r>
          <rPr>
            <sz val="8"/>
            <color indexed="81"/>
            <rFont val="Tahoma"/>
            <family val="2"/>
          </rPr>
          <t xml:space="preserve">
Enter an optional vertex location.
X and Y values should be between 0 and 9,999.  If you enter X and Y values, you should set NodeXL, Graph, Layout to "None" to prevent NodeXL from overwriting your values when you show the graph.</t>
        </r>
      </text>
    </comment>
    <comment ref="N2" authorId="0">
      <text>
        <r>
          <rPr>
            <b/>
            <sz val="8"/>
            <color indexed="81"/>
            <rFont val="Tahoma"/>
            <family val="2"/>
          </rPr>
          <t xml:space="preserve">Vertex Location
</t>
        </r>
        <r>
          <rPr>
            <sz val="8"/>
            <color indexed="81"/>
            <rFont val="Tahoma"/>
            <family val="2"/>
          </rPr>
          <t xml:space="preserve">
Enter an optional vertex location.
X and Y values should be between 0 and 9,999.  If you enter X and Y values, you should set NodeXL, Graph, Layout to "None" to prevent NodeXL from overwriting your values when you show the graph.</t>
        </r>
      </text>
    </comment>
    <comment ref="O2" authorId="0">
      <text>
        <r>
          <rPr>
            <b/>
            <sz val="8"/>
            <color indexed="81"/>
            <rFont val="Tahoma"/>
            <family val="2"/>
          </rPr>
          <t xml:space="preserve">Vertex Locked?
</t>
        </r>
        <r>
          <rPr>
            <sz val="8"/>
            <color indexed="81"/>
            <rFont val="Tahoma"/>
            <family val="2"/>
          </rPr>
          <t xml:space="preserve">
Set to Yes to lock the vertex at its current location.
</t>
        </r>
        <r>
          <rPr>
            <u/>
            <sz val="8"/>
            <color indexed="81"/>
            <rFont val="Tahoma"/>
            <family val="2"/>
          </rPr>
          <t>Formulas</t>
        </r>
        <r>
          <rPr>
            <sz val="8"/>
            <color indexed="81"/>
            <rFont val="Tahoma"/>
            <family val="2"/>
          </rPr>
          <t xml:space="preserve">
If you are using Excel formulas to compute the locked values, you may find it helpful to use the numerical options instead of text:
0 = No
1 = Yes
</t>
        </r>
        <r>
          <rPr>
            <u/>
            <sz val="8"/>
            <color indexed="81"/>
            <rFont val="Tahoma"/>
            <family val="2"/>
          </rPr>
          <t xml:space="preserve">Pasting
</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P2" authorId="0">
      <text>
        <r>
          <rPr>
            <b/>
            <sz val="8"/>
            <color indexed="81"/>
            <rFont val="Tahoma"/>
            <family val="2"/>
          </rPr>
          <t xml:space="preserve">Vertex Polar R
</t>
        </r>
        <r>
          <rPr>
            <sz val="8"/>
            <color indexed="81"/>
            <rFont val="Tahoma"/>
            <family val="2"/>
          </rPr>
          <t xml:space="preserve">
Enter an optional vertex polar radial coordinate.  This is used only when the Layout is set to Polar or Polar Absolute in the graph pane.
</t>
        </r>
        <r>
          <rPr>
            <u/>
            <sz val="8"/>
            <color indexed="81"/>
            <rFont val="Tahoma"/>
            <family val="2"/>
          </rPr>
          <t>For the Polar Layout</t>
        </r>
        <r>
          <rPr>
            <sz val="8"/>
            <color indexed="81"/>
            <rFont val="Tahoma"/>
            <family val="2"/>
          </rPr>
          <t xml:space="preserve">
0.0 represents the polar origin, which is the center of the graph pane, while 1.0 represents one-half the graph pane's width or height, whichever is smaller.
Polar R values less than 0.0 are allowed, but they have the same effect as the value 0.0.  Similarly, polar R values greater than 1.0 are allowed, but they have the same effect as the value 1.0.
Any vertex that is missing polar coordinates is placed at the polar origin.
</t>
        </r>
        <r>
          <rPr>
            <u/>
            <sz val="8"/>
            <color indexed="81"/>
            <rFont val="Tahoma"/>
            <family val="2"/>
          </rPr>
          <t>For the Polar Absolute Layout</t>
        </r>
        <r>
          <rPr>
            <sz val="8"/>
            <color indexed="81"/>
            <rFont val="Tahoma"/>
            <family val="2"/>
          </rPr>
          <t xml:space="preserve">
0.0 represents the polar origin, which is the center of the graph pane, while 1.0 represents an absolute distance of about 1/96 inch.
There are no limits on Polar R values when using the Polar Absolute layout.  Negative values have the effect of adding 180 degrees to the specified Polar Angle.
Any vertex that is missing polar coordinates is placed at the polar origin.
</t>
        </r>
      </text>
    </comment>
    <comment ref="Q2" authorId="0">
      <text>
        <r>
          <rPr>
            <b/>
            <sz val="8"/>
            <color indexed="81"/>
            <rFont val="Tahoma"/>
            <family val="2"/>
          </rPr>
          <t xml:space="preserve">Vertex Polar Angle
</t>
        </r>
        <r>
          <rPr>
            <sz val="8"/>
            <color indexed="81"/>
            <rFont val="Tahoma"/>
            <family val="2"/>
          </rPr>
          <t>Enter an optional vertex polar angle coordinate, in degrees.  This is used only when the Layout is set to Polar or Polar Absolute in the graph pane.
0.0 degrees is to the right, 90.0 degrees is up, 180.0 degrees is to the left, and 270.0 degrees is down.  Angles less than 0 are allowed: -1.0 is the same as 359.0, for example.  Similarly, angles greater than 360.0 are allowed: 361.0 is the same as 1.0, for example.
Any vertex that is missing polar coordinates is placed at the polar origin.</t>
        </r>
        <r>
          <rPr>
            <b/>
            <sz val="8"/>
            <color indexed="81"/>
            <rFont val="Tahoma"/>
            <family val="2"/>
          </rPr>
          <t xml:space="preserve">
</t>
        </r>
      </text>
    </comment>
    <comment ref="R2" authorId="0">
      <text>
        <r>
          <rPr>
            <b/>
            <sz val="8"/>
            <color indexed="81"/>
            <rFont val="Tahoma"/>
            <family val="2"/>
          </rPr>
          <t>Vertex Degree</t>
        </r>
        <r>
          <rPr>
            <sz val="8"/>
            <color indexed="81"/>
            <rFont val="Tahoma"/>
            <family val="2"/>
          </rPr>
          <t xml:space="preserve">
You can tell NodeXL to calculate this and other graph metrics by going to NodeXL, Analysis, Graph Metrics in the Ribbon.
</t>
        </r>
      </text>
    </comment>
    <comment ref="S2" authorId="0">
      <text>
        <r>
          <rPr>
            <b/>
            <sz val="8"/>
            <color indexed="81"/>
            <rFont val="Tahoma"/>
            <family val="2"/>
          </rPr>
          <t xml:space="preserve">Vertex In-Degree
</t>
        </r>
        <r>
          <rPr>
            <sz val="8"/>
            <color indexed="81"/>
            <rFont val="Tahoma"/>
            <family val="2"/>
          </rPr>
          <t xml:space="preserve">You can tell NodeXL to calculate this and other graph metrics by going to NodeXL, Analysis, Graph Metrics in the Ribbon.
</t>
        </r>
      </text>
    </comment>
    <comment ref="T2" authorId="0">
      <text>
        <r>
          <rPr>
            <b/>
            <sz val="8"/>
            <color indexed="81"/>
            <rFont val="Tahoma"/>
            <family val="2"/>
          </rPr>
          <t xml:space="preserve">Vertex Out-Degree
</t>
        </r>
        <r>
          <rPr>
            <sz val="8"/>
            <color indexed="81"/>
            <rFont val="Tahoma"/>
            <family val="2"/>
          </rPr>
          <t xml:space="preserve">You can tell NodeXL to calculate this and other graph metrics by going to NodeXL, Analysis, Graph Metrics in the Ribbon.
</t>
        </r>
      </text>
    </comment>
    <comment ref="U2" authorId="0">
      <text>
        <r>
          <rPr>
            <b/>
            <sz val="8"/>
            <color indexed="81"/>
            <rFont val="Tahoma"/>
            <family val="2"/>
          </rPr>
          <t xml:space="preserve">Vertex Betweenness Centrality
</t>
        </r>
        <r>
          <rPr>
            <sz val="8"/>
            <color indexed="81"/>
            <rFont val="Tahoma"/>
            <family val="2"/>
          </rPr>
          <t xml:space="preserve">You can tell NodeXL to calculate this and other graph metrics by going to NodeXL, Analysis, Graph Metrics in the Ribbon.
</t>
        </r>
      </text>
    </comment>
    <comment ref="V2" authorId="0">
      <text>
        <r>
          <rPr>
            <b/>
            <sz val="8"/>
            <color indexed="81"/>
            <rFont val="Tahoma"/>
            <family val="2"/>
          </rPr>
          <t xml:space="preserve">Vertex Closeness Centrality
</t>
        </r>
        <r>
          <rPr>
            <sz val="8"/>
            <color indexed="81"/>
            <rFont val="Tahoma"/>
            <family val="2"/>
          </rPr>
          <t xml:space="preserve">You can tell NodeXL to calculate this and other graph metrics by going to NodeXL, Analysis, Graph Metrics in the Ribbon.
</t>
        </r>
      </text>
    </comment>
    <comment ref="W2" authorId="0">
      <text>
        <r>
          <rPr>
            <b/>
            <sz val="8"/>
            <color indexed="81"/>
            <rFont val="Tahoma"/>
            <family val="2"/>
          </rPr>
          <t xml:space="preserve">Vertex Eigenvector Centrality
</t>
        </r>
        <r>
          <rPr>
            <sz val="8"/>
            <color indexed="81"/>
            <rFont val="Tahoma"/>
            <family val="2"/>
          </rPr>
          <t xml:space="preserve">You can tell NodeXL to calculate this and other graph metrics by going to NodeXL, Analysis, Graph Metrics in the Ribbon.
</t>
        </r>
      </text>
    </comment>
    <comment ref="X2" authorId="2">
      <text>
        <r>
          <rPr>
            <b/>
            <sz val="8"/>
            <color indexed="81"/>
            <rFont val="Tahoma"/>
            <family val="2"/>
          </rPr>
          <t xml:space="preserve">Vertex PageRank
</t>
        </r>
        <r>
          <rPr>
            <sz val="8"/>
            <color indexed="81"/>
            <rFont val="Tahoma"/>
            <family val="2"/>
          </rPr>
          <t>You can tell NodeXL to calculate this and other graph metrics by going to NodeXL, Analysis, Graph Metrics in the Ribbon.</t>
        </r>
      </text>
    </comment>
    <comment ref="Y2" authorId="0">
      <text>
        <r>
          <rPr>
            <b/>
            <sz val="8"/>
            <color indexed="81"/>
            <rFont val="Tahoma"/>
            <family val="2"/>
          </rPr>
          <t xml:space="preserve">Vertex Clustering Coefficient
</t>
        </r>
        <r>
          <rPr>
            <sz val="8"/>
            <color indexed="81"/>
            <rFont val="Tahoma"/>
            <family val="2"/>
          </rPr>
          <t xml:space="preserve">You can tell NodeXL to calculate this and other graph metrics by going to NodeXL, Analysis, Graph Metrics in the Ribbon.
</t>
        </r>
      </text>
    </comment>
    <comment ref="Z2" authorId="2">
      <text>
        <r>
          <rPr>
            <b/>
            <sz val="8"/>
            <color indexed="81"/>
            <rFont val="Tahoma"/>
            <family val="2"/>
          </rPr>
          <t>Vertex Reciprocated Pair Ratio</t>
        </r>
        <r>
          <rPr>
            <sz val="8"/>
            <color indexed="81"/>
            <rFont val="Tahoma"/>
            <family val="2"/>
          </rPr>
          <t xml:space="preserve">
You can tell NodeXL to calculate this and other graph metrics by going to NodeXL, Analysis, Graph Metrics in the Ribbon.</t>
        </r>
      </text>
    </comment>
    <comment ref="AA2" authorId="0">
      <text>
        <r>
          <rPr>
            <b/>
            <sz val="8"/>
            <color indexed="81"/>
            <rFont val="Tahoma"/>
            <family val="2"/>
          </rPr>
          <t xml:space="preserve">Vertex ID
</t>
        </r>
        <r>
          <rPr>
            <sz val="8"/>
            <color indexed="81"/>
            <rFont val="Tahoma"/>
            <family val="2"/>
          </rPr>
          <t xml:space="preserve">
This is a unique ID that gets filled in automatically.  Do not edit this column.</t>
        </r>
      </text>
    </comment>
    <comment ref="AC2" authorId="0">
      <text>
        <r>
          <rPr>
            <b/>
            <sz val="8"/>
            <color indexed="81"/>
            <rFont val="Tahoma"/>
            <family val="2"/>
          </rPr>
          <t>How to Add Your Own Columns</t>
        </r>
        <r>
          <rPr>
            <sz val="8"/>
            <color indexed="81"/>
            <rFont val="Tahoma"/>
            <family val="2"/>
          </rPr>
          <t xml:space="preserve">
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text>
    </comment>
  </commentList>
</comments>
</file>

<file path=xl/comments3.xml><?xml version="1.0" encoding="utf-8"?>
<comments xmlns="http://schemas.openxmlformats.org/spreadsheetml/2006/main">
  <authors>
    <author>TonyAdmin</author>
    <author>Tony</author>
  </authors>
  <commentList>
    <comment ref="A2" authorId="0">
      <text>
        <r>
          <rPr>
            <b/>
            <sz val="8"/>
            <color indexed="81"/>
            <rFont val="Tahoma"/>
            <family val="2"/>
          </rPr>
          <t>Group Name</t>
        </r>
        <r>
          <rPr>
            <sz val="8"/>
            <color indexed="81"/>
            <rFont val="Tahoma"/>
            <family val="2"/>
          </rPr>
          <t xml:space="preserve">
(In most cases, you should not edit this worksheet.  Instead, use the items on the NodeXL, Analysis, Groups menu to create and work with groups.)
Enter the name of the group.
</t>
        </r>
        <r>
          <rPr>
            <u/>
            <sz val="8"/>
            <color indexed="81"/>
            <rFont val="Tahoma"/>
            <family val="2"/>
          </rPr>
          <t xml:space="preserve">
Worksheet Overview</t>
        </r>
        <r>
          <rPr>
            <sz val="8"/>
            <color indexed="81"/>
            <rFont val="Tahoma"/>
            <family val="2"/>
          </rPr>
          <t xml:space="preserve">
A group is a set of related vertices.  Groups are usually indicated by vertex color and shape when the graph is refreshed.  All the vertices in one group might be blue disks, for example.
You can control how groups are shown using NodeXL, Analysis, Groups, Group Options.</t>
        </r>
        <r>
          <rPr>
            <b/>
            <sz val="8"/>
            <color indexed="81"/>
            <rFont val="Tahoma"/>
            <family val="2"/>
          </rPr>
          <t xml:space="preserve">
</t>
        </r>
      </text>
    </comment>
    <comment ref="B2" authorId="0">
      <text>
        <r>
          <rPr>
            <b/>
            <sz val="8"/>
            <color indexed="81"/>
            <rFont val="Tahoma"/>
            <family val="2"/>
          </rPr>
          <t xml:space="preserve">Group Vertex Color
</t>
        </r>
        <r>
          <rPr>
            <sz val="8"/>
            <color indexed="81"/>
            <rFont val="Tahoma"/>
            <family val="2"/>
          </rPr>
          <t xml:space="preserve">
(In most cases, you should not edit this worksheet.  Instead, use the items on the NodeXL, Analysis, Groups menu to create and work with groups.)
To select a color to use for all vertices in the group,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C2" authorId="0">
      <text>
        <r>
          <rPr>
            <b/>
            <sz val="8"/>
            <color indexed="81"/>
            <rFont val="Tahoma"/>
            <family val="2"/>
          </rPr>
          <t>Group Vertex Shape</t>
        </r>
        <r>
          <rPr>
            <sz val="8"/>
            <color indexed="81"/>
            <rFont val="Tahoma"/>
            <family val="2"/>
          </rPr>
          <t xml:space="preserve">
(In most cases, you should not edit this worksheet.  Instead, use the items on the NodeXL, Analysis, Groups menu to create and work with groups.)
Select a shape to use for all vertices in the group.
</t>
        </r>
        <r>
          <rPr>
            <u/>
            <sz val="8"/>
            <color indexed="81"/>
            <rFont val="Tahoma"/>
            <family val="2"/>
          </rPr>
          <t>Pasting</t>
        </r>
        <r>
          <rPr>
            <sz val="8"/>
            <color indexed="81"/>
            <rFont val="Tahoma"/>
            <family val="2"/>
          </rPr>
          <t xml:space="preserve">
If you want to paste shapes into this column, do not use the standard Paste command (Ctrl-V).  The standard Paste command removes the shape drop-downs from the column.  Instead, use Home, Paste, Paste Values in the Excel Ribbon.</t>
        </r>
      </text>
    </comment>
    <comment ref="D2" authorId="1">
      <text>
        <r>
          <rPr>
            <b/>
            <sz val="8"/>
            <color indexed="81"/>
            <rFont val="Tahoma"/>
            <family val="2"/>
          </rPr>
          <t>Group Visibility</t>
        </r>
        <r>
          <rPr>
            <sz val="8"/>
            <color indexed="81"/>
            <rFont val="Tahoma"/>
            <family val="2"/>
          </rPr>
          <t xml:space="preserve">
Select an optional group visibility.
</t>
        </r>
        <r>
          <rPr>
            <b/>
            <sz val="8"/>
            <color indexed="81"/>
            <rFont val="Tahoma"/>
            <family val="2"/>
          </rPr>
          <t>Show</t>
        </r>
        <r>
          <rPr>
            <sz val="8"/>
            <color indexed="81"/>
            <rFont val="Tahoma"/>
            <family val="2"/>
          </rPr>
          <t xml:space="preserve">
Show the group's vertices and edges when the graph is refreshed.  This is the default.
</t>
        </r>
        <r>
          <rPr>
            <b/>
            <sz val="8"/>
            <color indexed="81"/>
            <rFont val="Tahoma"/>
            <family val="2"/>
          </rPr>
          <t>Skip</t>
        </r>
        <r>
          <rPr>
            <sz val="8"/>
            <color indexed="81"/>
            <rFont val="Tahoma"/>
            <family val="2"/>
          </rPr>
          <t xml:space="preserve">
Skip the group's vertices and edges.
</t>
        </r>
        <r>
          <rPr>
            <b/>
            <sz val="8"/>
            <color indexed="81"/>
            <rFont val="Tahoma"/>
            <family val="2"/>
          </rPr>
          <t>Hide</t>
        </r>
        <r>
          <rPr>
            <sz val="8"/>
            <color indexed="81"/>
            <rFont val="Tahoma"/>
            <family val="2"/>
          </rPr>
          <t xml:space="preserve">
Use the group's vertices and edges when laying out the graph, but then hide the group's vertices and edges.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E2" authorId="1">
      <text>
        <r>
          <rPr>
            <b/>
            <sz val="8"/>
            <color indexed="81"/>
            <rFont val="Tahoma"/>
            <family val="2"/>
          </rPr>
          <t xml:space="preserve">Group Collapsed?
</t>
        </r>
        <r>
          <rPr>
            <sz val="8"/>
            <color indexed="81"/>
            <rFont val="Tahoma"/>
            <family val="2"/>
          </rPr>
          <t>(In most cases, you should not edit this worksheet.  Instead, use the items on the NodeXL, Analysis, Groups menu to create and work with groups.)</t>
        </r>
        <r>
          <rPr>
            <b/>
            <sz val="8"/>
            <color indexed="81"/>
            <rFont val="Tahoma"/>
            <family val="2"/>
          </rPr>
          <t xml:space="preserve">
</t>
        </r>
        <r>
          <rPr>
            <sz val="8"/>
            <color indexed="81"/>
            <rFont val="Tahoma"/>
            <family val="2"/>
          </rPr>
          <t xml:space="preserve">Set to Yes to collapse the group.
</t>
        </r>
        <r>
          <rPr>
            <u/>
            <sz val="8"/>
            <color indexed="81"/>
            <rFont val="Tahoma"/>
            <family val="2"/>
          </rPr>
          <t>Formulas</t>
        </r>
        <r>
          <rPr>
            <sz val="8"/>
            <color indexed="81"/>
            <rFont val="Tahoma"/>
            <family val="2"/>
          </rPr>
          <t xml:space="preserve">
If you are using Excel formulas to compute the collapsed values, you may find it helpful to use the numerical options instead of text:
0 = No
1 = Yes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sz val="9"/>
            <color indexed="81"/>
            <rFont val="Tahoma"/>
            <family val="2"/>
          </rPr>
          <t xml:space="preserve">
</t>
        </r>
      </text>
    </comment>
    <comment ref="F2" authorId="1">
      <text>
        <r>
          <rPr>
            <b/>
            <sz val="8"/>
            <color indexed="81"/>
            <rFont val="Tahoma"/>
            <family val="2"/>
          </rPr>
          <t>Group Label</t>
        </r>
        <r>
          <rPr>
            <sz val="8"/>
            <color indexed="81"/>
            <rFont val="Tahoma"/>
            <family val="2"/>
          </rPr>
          <t xml:space="preserve">
Enter an optional group label.
Group labels are used when you choose to lay out each of the graph's groups in its own box (NodeXL, Graph, Layout, Layout Options), and when you collapse a group (NodeXL, Analysis, Groups, Collapse Selected Groups).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r>
          <rPr>
            <sz val="9"/>
            <color indexed="81"/>
            <rFont val="Tahoma"/>
            <charset val="1"/>
          </rPr>
          <t xml:space="preserve">
</t>
        </r>
      </text>
    </comment>
    <comment ref="G2" authorId="1">
      <text>
        <r>
          <rPr>
            <b/>
            <sz val="8"/>
            <color indexed="81"/>
            <rFont val="Tahoma"/>
            <family val="2"/>
          </rPr>
          <t xml:space="preserve">Collapsed Location
</t>
        </r>
        <r>
          <rPr>
            <sz val="8"/>
            <color indexed="81"/>
            <rFont val="Tahoma"/>
            <family val="2"/>
          </rPr>
          <t xml:space="preserve">
(In most cases, you should not edit this worksheet.  Instead, use the items on the NodeXL, Analysis, Groups menu to create and work with groups.)</t>
        </r>
        <r>
          <rPr>
            <b/>
            <sz val="8"/>
            <color indexed="81"/>
            <rFont val="Tahoma"/>
            <family val="2"/>
          </rPr>
          <t xml:space="preserve">
</t>
        </r>
        <r>
          <rPr>
            <sz val="8"/>
            <color indexed="81"/>
            <rFont val="Tahoma"/>
            <family val="2"/>
          </rPr>
          <t>Enter an optional location for the group when it is collapsed.
Collapsed X and Collapsed Y values should be between 0 and 9,999.  If you enter Collapsed X and Collapsed Y values, you should set NodeXL, Graph, Layout to "None" to prevent NodeXL from overwriting your values when you show the graph.</t>
        </r>
      </text>
    </comment>
    <comment ref="H2" authorId="1">
      <text>
        <r>
          <rPr>
            <b/>
            <sz val="8"/>
            <color indexed="81"/>
            <rFont val="Tahoma"/>
            <family val="2"/>
          </rPr>
          <t xml:space="preserve">Collapsed Location
</t>
        </r>
        <r>
          <rPr>
            <sz val="8"/>
            <color indexed="81"/>
            <rFont val="Tahoma"/>
            <family val="2"/>
          </rPr>
          <t>(In most cases, you should not edit this worksheet.  Instead, use the items on the NodeXL, Analysis, Groups menu to create and work with groups.)
Enter an optional location for the group when it is collapsed.
Collapsed X and Collapsed Y values should be between 0 and 9,999.  If you enter Collapsed X and Collapsed Y values, you should set NodeXL, Graph, Layout to "None" to prevent NodeXL from overwriting your values when you show the graph.</t>
        </r>
      </text>
    </comment>
    <comment ref="K2" authorId="1">
      <text>
        <r>
          <rPr>
            <b/>
            <sz val="8"/>
            <color indexed="81"/>
            <rFont val="Tahoma"/>
            <family val="2"/>
          </rPr>
          <t xml:space="preserve">Group Vertices
</t>
        </r>
        <r>
          <rPr>
            <sz val="8"/>
            <color indexed="81"/>
            <rFont val="Tahoma"/>
            <family val="2"/>
          </rPr>
          <t xml:space="preserve">
You can tell NodeXL to calculate this and other graph metrics by going to NodeXL, Analysis, Graph Metrics in the Ribbon.</t>
        </r>
        <r>
          <rPr>
            <b/>
            <sz val="9"/>
            <color indexed="81"/>
            <rFont val="Tahoma"/>
            <charset val="1"/>
          </rPr>
          <t xml:space="preserve">
</t>
        </r>
        <r>
          <rPr>
            <sz val="9"/>
            <color indexed="81"/>
            <rFont val="Tahoma"/>
            <charset val="1"/>
          </rPr>
          <t xml:space="preserve">
</t>
        </r>
      </text>
    </comment>
    <comment ref="L2" authorId="1">
      <text>
        <r>
          <rPr>
            <b/>
            <sz val="8"/>
            <color indexed="81"/>
            <rFont val="Tahoma"/>
            <family val="2"/>
          </rPr>
          <t>Group Unique Edges</t>
        </r>
        <r>
          <rPr>
            <sz val="8"/>
            <color indexed="81"/>
            <rFont val="Tahoma"/>
            <family val="2"/>
          </rPr>
          <t xml:space="preserve">
You can tell NodeXL to calculate this and other graph metrics by going to NodeXL, Analysis, Graph Metrics in the Ribbon.</t>
        </r>
      </text>
    </comment>
    <comment ref="M2" authorId="1">
      <text>
        <r>
          <rPr>
            <b/>
            <sz val="8"/>
            <color indexed="81"/>
            <rFont val="Tahoma"/>
            <family val="2"/>
          </rPr>
          <t>Group Edges With Duplicates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N2" authorId="1">
      <text>
        <r>
          <rPr>
            <b/>
            <sz val="8"/>
            <color indexed="81"/>
            <rFont val="Tahoma"/>
            <family val="2"/>
          </rPr>
          <t>Group Total Edges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O2" authorId="1">
      <text>
        <r>
          <rPr>
            <b/>
            <sz val="8"/>
            <color indexed="81"/>
            <rFont val="Tahoma"/>
            <family val="2"/>
          </rPr>
          <t>Group Self-Loops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P2" authorId="1">
      <text>
        <r>
          <rPr>
            <b/>
            <sz val="8"/>
            <color indexed="81"/>
            <rFont val="Tahoma"/>
            <family val="2"/>
          </rPr>
          <t xml:space="preserve">Group Reciprocated Vertex Pair Ratio
</t>
        </r>
        <r>
          <rPr>
            <sz val="8"/>
            <color indexed="81"/>
            <rFont val="Tahoma"/>
            <family val="2"/>
          </rPr>
          <t>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Q2" authorId="1">
      <text>
        <r>
          <rPr>
            <b/>
            <sz val="8"/>
            <color indexed="81"/>
            <rFont val="Tahoma"/>
            <family val="2"/>
          </rPr>
          <t xml:space="preserve">Group Reciprocated Edge Ratio
</t>
        </r>
        <r>
          <rPr>
            <sz val="8"/>
            <color indexed="81"/>
            <rFont val="Tahoma"/>
            <family val="2"/>
          </rPr>
          <t>You can tell NodeXL to calculate this and other graph metrics by going to NodeXL, Analysis, Graph Metrics in the Ribbon.</t>
        </r>
      </text>
    </comment>
    <comment ref="R2" authorId="1">
      <text>
        <r>
          <rPr>
            <b/>
            <sz val="8"/>
            <color indexed="81"/>
            <rFont val="Tahoma"/>
            <family val="2"/>
          </rPr>
          <t>Group Connected Components</t>
        </r>
        <r>
          <rPr>
            <sz val="8"/>
            <color indexed="81"/>
            <rFont val="Tahoma"/>
            <family val="2"/>
          </rPr>
          <t xml:space="preserve">
You can tell NodeXL to calculate this and other graph metrics by going to NodeXL, Analysis, Graph Metrics in the Ribbon.</t>
        </r>
        <r>
          <rPr>
            <b/>
            <sz val="8"/>
            <color indexed="81"/>
            <rFont val="Tahoma"/>
            <family val="2"/>
          </rPr>
          <t xml:space="preserve">
</t>
        </r>
      </text>
    </comment>
    <comment ref="S2" authorId="1">
      <text>
        <r>
          <rPr>
            <b/>
            <sz val="8"/>
            <color indexed="81"/>
            <rFont val="Tahoma"/>
            <family val="2"/>
          </rPr>
          <t>Group Single-Vertex Connected Components</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T2" authorId="1">
      <text>
        <r>
          <rPr>
            <b/>
            <sz val="8"/>
            <color indexed="81"/>
            <rFont val="Tahoma"/>
            <family val="2"/>
          </rPr>
          <t>Group Maximum Vertices in a Connected Component</t>
        </r>
        <r>
          <rPr>
            <sz val="8"/>
            <color indexed="81"/>
            <rFont val="Tahoma"/>
            <family val="2"/>
          </rPr>
          <t xml:space="preserve">
You can tell NodeXL to calculate this and other graph metrics by going to NodeXL, Analysis, Graph Metrics in the Ribbon.
</t>
        </r>
        <r>
          <rPr>
            <sz val="9"/>
            <color indexed="81"/>
            <rFont val="Tahoma"/>
            <family val="2"/>
          </rPr>
          <t xml:space="preserve">
</t>
        </r>
      </text>
    </comment>
    <comment ref="U2" authorId="1">
      <text>
        <r>
          <rPr>
            <b/>
            <sz val="8"/>
            <color indexed="81"/>
            <rFont val="Tahoma"/>
            <family val="2"/>
          </rPr>
          <t>Group Maximum Edges in a Connected Component</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text>
    </comment>
    <comment ref="V2" authorId="1">
      <text>
        <r>
          <rPr>
            <b/>
            <sz val="8"/>
            <color indexed="81"/>
            <rFont val="Tahoma"/>
            <family val="2"/>
          </rPr>
          <t>Group Maximum Geodesic Distance (Diameter)</t>
        </r>
        <r>
          <rPr>
            <sz val="8"/>
            <color indexed="81"/>
            <rFont val="Tahoma"/>
            <family val="2"/>
          </rPr>
          <t xml:space="preserve">
You can tell NodeXL to calculate this and other graph metrics by going to NodeXL, Analysis, Graph Metrics in the Ribbon.</t>
        </r>
      </text>
    </comment>
    <comment ref="W2" authorId="1">
      <text>
        <r>
          <rPr>
            <b/>
            <sz val="8"/>
            <color indexed="81"/>
            <rFont val="Tahoma"/>
            <family val="2"/>
          </rPr>
          <t>Group Average Geodesic Distance</t>
        </r>
        <r>
          <rPr>
            <sz val="8"/>
            <color indexed="81"/>
            <rFont val="Tahoma"/>
            <family val="2"/>
          </rPr>
          <t xml:space="preserve">
You can tell NodeXL to calculate this and other graph metrics by going to NodeXL, Analysis, Graph Metrics in the Ribbon.</t>
        </r>
      </text>
    </comment>
    <comment ref="X2" authorId="1">
      <text>
        <r>
          <rPr>
            <b/>
            <sz val="8"/>
            <color indexed="81"/>
            <rFont val="Tahoma"/>
            <family val="2"/>
          </rPr>
          <t>Group Graph Density</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text>
    </comment>
  </commentList>
</comments>
</file>

<file path=xl/comments4.xml><?xml version="1.0" encoding="utf-8"?>
<comments xmlns="http://schemas.openxmlformats.org/spreadsheetml/2006/main">
  <authors>
    <author>TonyAdmin</author>
    <author>Tony</author>
  </authors>
  <commentList>
    <comment ref="A1" authorId="0">
      <text>
        <r>
          <rPr>
            <b/>
            <sz val="8"/>
            <color indexed="81"/>
            <rFont val="Tahoma"/>
            <family val="2"/>
          </rPr>
          <t>Group Name</t>
        </r>
        <r>
          <rPr>
            <sz val="8"/>
            <color indexed="81"/>
            <rFont val="Tahoma"/>
            <family val="2"/>
          </rPr>
          <t xml:space="preserve">
(In most cases, you should not edit this worksheet.  Instead, use the items on the NodeXL, Analysis, Groups menu to create and work with groups.)
Enter the name of the group.  The group name must also be entered on the Groups worksheet.
</t>
        </r>
        <r>
          <rPr>
            <u/>
            <sz val="8"/>
            <color indexed="81"/>
            <rFont val="Tahoma"/>
            <family val="2"/>
          </rPr>
          <t>Worksheet Overview</t>
        </r>
        <r>
          <rPr>
            <sz val="8"/>
            <color indexed="81"/>
            <rFont val="Tahoma"/>
            <family val="2"/>
          </rPr>
          <t xml:space="preserve">
A group is a set of related vertices.  Groups are usually indicated by vertex color and shape when the graph is refreshed.  All the vertices in one group might be blue disks, for example.
You can control how groups are shown using NodeXL, Analysis, Groups, Group Options.</t>
        </r>
        <r>
          <rPr>
            <b/>
            <sz val="8"/>
            <color indexed="81"/>
            <rFont val="Tahoma"/>
            <family val="2"/>
          </rPr>
          <t xml:space="preserve">
</t>
        </r>
      </text>
    </comment>
    <comment ref="B1" authorId="0">
      <text>
        <r>
          <rPr>
            <b/>
            <sz val="8"/>
            <color indexed="81"/>
            <rFont val="Tahoma"/>
            <family val="2"/>
          </rPr>
          <t>Vertex Name</t>
        </r>
        <r>
          <rPr>
            <sz val="8"/>
            <color indexed="81"/>
            <rFont val="Tahoma"/>
            <family val="2"/>
          </rPr>
          <t xml:space="preserve">
(In most cases, you should not edit this worksheet.  Instead, use the items on the NodeXL, Analysis, Groups menu to create and work with groups.)
Enter the name of a vertex to include in this group.</t>
        </r>
      </text>
    </comment>
    <comment ref="C1" authorId="1">
      <text>
        <r>
          <rPr>
            <b/>
            <sz val="8"/>
            <color indexed="81"/>
            <rFont val="Tahoma"/>
            <family val="2"/>
          </rPr>
          <t xml:space="preserve">Vertex ID
</t>
        </r>
        <r>
          <rPr>
            <sz val="8"/>
            <color indexed="81"/>
            <rFont val="Tahoma"/>
            <family val="2"/>
          </rPr>
          <t xml:space="preserve">
This gets filled in by the items on the NodeXL, Analysis, Groups menu.</t>
        </r>
        <r>
          <rPr>
            <b/>
            <sz val="9"/>
            <color indexed="81"/>
            <rFont val="Tahoma"/>
            <charset val="1"/>
          </rPr>
          <t xml:space="preserve">
</t>
        </r>
        <r>
          <rPr>
            <sz val="9"/>
            <color indexed="81"/>
            <rFont val="Tahoma"/>
            <charset val="1"/>
          </rPr>
          <t xml:space="preserve">
</t>
        </r>
      </text>
    </comment>
  </commentList>
</comments>
</file>

<file path=xl/comments5.xml><?xml version="1.0" encoding="utf-8"?>
<comments xmlns="http://schemas.openxmlformats.org/spreadsheetml/2006/main">
  <authors>
    <author>TonyAdmin</author>
  </authors>
  <commentList>
    <comment ref="A1" authorId="0">
      <text>
        <r>
          <rPr>
            <b/>
            <sz val="8"/>
            <color indexed="81"/>
            <rFont val="Tahoma"/>
            <family val="2"/>
          </rPr>
          <t>Overall Metrics</t>
        </r>
        <r>
          <rPr>
            <sz val="8"/>
            <color indexed="81"/>
            <rFont val="Tahoma"/>
            <family val="2"/>
          </rPr>
          <t xml:space="preserve">
</t>
        </r>
        <r>
          <rPr>
            <u/>
            <sz val="8"/>
            <color indexed="81"/>
            <rFont val="Tahoma"/>
            <family val="2"/>
          </rPr>
          <t>Worksheet Overview</t>
        </r>
        <r>
          <rPr>
            <sz val="8"/>
            <color indexed="81"/>
            <rFont val="Tahoma"/>
            <family val="2"/>
          </rPr>
          <t xml:space="preserve">
This worksheet displays overall graph metrics, which can be calculated using NodeXL, Analysis, Graph Metrics in the Ribbon.  It also displays overall readability metrics, which can be calculated using NodeXL, Graph, Layout, Calculate Readability Metrics.</t>
        </r>
      </text>
    </comment>
  </commentList>
</comments>
</file>

<file path=xl/sharedStrings.xml><?xml version="1.0" encoding="utf-8"?>
<sst xmlns="http://schemas.openxmlformats.org/spreadsheetml/2006/main" count="2692" uniqueCount="750">
  <si>
    <t>Vertex 1</t>
  </si>
  <si>
    <t>Vertex 2</t>
  </si>
  <si>
    <t>Color</t>
  </si>
  <si>
    <t>Width</t>
  </si>
  <si>
    <t>Opacity</t>
  </si>
  <si>
    <t>Vertex</t>
  </si>
  <si>
    <t>Valid Edge Visibilities</t>
  </si>
  <si>
    <t>Valid Vertex Visibilities</t>
  </si>
  <si>
    <t>Shape</t>
  </si>
  <si>
    <t>Valid Vertex Shapes</t>
  </si>
  <si>
    <t>Tooltip</t>
  </si>
  <si>
    <t>Visibility</t>
  </si>
  <si>
    <t>ID</t>
  </si>
  <si>
    <t>Locked?</t>
  </si>
  <si>
    <t>Valid Booleans Default False</t>
  </si>
  <si>
    <t>X</t>
  </si>
  <si>
    <t>Y</t>
  </si>
  <si>
    <t>Value</t>
  </si>
  <si>
    <t>Per-Workbook Setting</t>
  </si>
  <si>
    <t>Vertex Shape</t>
  </si>
  <si>
    <t>Vertex Color</t>
  </si>
  <si>
    <t>Table Name</t>
  </si>
  <si>
    <t>Column Name</t>
  </si>
  <si>
    <t>Selected Minimum</t>
  </si>
  <si>
    <t>Selected Maximum</t>
  </si>
  <si>
    <t>Add Your Own Columns Here</t>
  </si>
  <si>
    <t>Layout Order</t>
  </si>
  <si>
    <t>Polar R</t>
  </si>
  <si>
    <t>Polar Angle</t>
  </si>
  <si>
    <t>Undirected</t>
  </si>
  <si>
    <t>Degree</t>
  </si>
  <si>
    <t>In-Degree</t>
  </si>
  <si>
    <t>Out-Degree</t>
  </si>
  <si>
    <t>Betweenness Centrality</t>
  </si>
  <si>
    <t>Closeness Centrality</t>
  </si>
  <si>
    <t>Eigenvector Centrality</t>
  </si>
  <si>
    <t>Clustering Coefficient</t>
  </si>
  <si>
    <t>Dynamic Filter</t>
  </si>
  <si>
    <t>Visual Properties</t>
  </si>
  <si>
    <t>Do Not Edit</t>
  </si>
  <si>
    <t>Other Columns</t>
  </si>
  <si>
    <t>Graph Metrics</t>
  </si>
  <si>
    <t>Labels</t>
  </si>
  <si>
    <t>Layout</t>
  </si>
  <si>
    <t>Size</t>
  </si>
  <si>
    <t>Label</t>
  </si>
  <si>
    <t>Label Fill Color</t>
  </si>
  <si>
    <t>Image File</t>
  </si>
  <si>
    <t>This worksheet is no longer used but is retained to allow older versions of NodeXL to open workbooks created with NodeXL version 1.0.1.96 or later.</t>
  </si>
  <si>
    <t>Do not delete this worksheet.</t>
  </si>
  <si>
    <t>Show</t>
  </si>
  <si>
    <t>Skip</t>
  </si>
  <si>
    <t>Hide</t>
  </si>
  <si>
    <t>Show if in an Edge</t>
  </si>
  <si>
    <t>Circle</t>
  </si>
  <si>
    <t>Disk</t>
  </si>
  <si>
    <t>Sphere</t>
  </si>
  <si>
    <t>Square</t>
  </si>
  <si>
    <t>Solid Square</t>
  </si>
  <si>
    <t>Diamond</t>
  </si>
  <si>
    <t>Solid Diamond</t>
  </si>
  <si>
    <t>Triangle</t>
  </si>
  <si>
    <t>Solid Triangle</t>
  </si>
  <si>
    <t>Image</t>
  </si>
  <si>
    <t>No</t>
  </si>
  <si>
    <t>Yes</t>
  </si>
  <si>
    <t>Valid Vertex Label Positions</t>
  </si>
  <si>
    <t>Top Left</t>
  </si>
  <si>
    <t>Top Center</t>
  </si>
  <si>
    <t>Top Right</t>
  </si>
  <si>
    <t>Middle Left</t>
  </si>
  <si>
    <t>Middle Center</t>
  </si>
  <si>
    <t>Middle Right</t>
  </si>
  <si>
    <t>Bottom Left</t>
  </si>
  <si>
    <t>Bottom Center</t>
  </si>
  <si>
    <t>Bottom Right</t>
  </si>
  <si>
    <t>Label Position</t>
  </si>
  <si>
    <t>Degree Bin</t>
  </si>
  <si>
    <t>Degree Frequency</t>
  </si>
  <si>
    <t>Minimum Degree</t>
  </si>
  <si>
    <t>Maximum Degree</t>
  </si>
  <si>
    <t>Average Degree</t>
  </si>
  <si>
    <t>Median Degree</t>
  </si>
  <si>
    <t>Not Available</t>
  </si>
  <si>
    <t>In-Degree Bin</t>
  </si>
  <si>
    <t>In-Degree Frequency</t>
  </si>
  <si>
    <t>Minimum In-Degree</t>
  </si>
  <si>
    <t>Maximum In-Degree</t>
  </si>
  <si>
    <t>Average In-Degree</t>
  </si>
  <si>
    <t>Median In-Degree</t>
  </si>
  <si>
    <t>Out-Degree Bin</t>
  </si>
  <si>
    <t>Out-Degree Frequency</t>
  </si>
  <si>
    <t>Minimum Out-Degree</t>
  </si>
  <si>
    <t>Maximum Out-Degree</t>
  </si>
  <si>
    <t>Average Out-Degree</t>
  </si>
  <si>
    <t>Median Out-Degree</t>
  </si>
  <si>
    <t>Betweenness Centrality Bin</t>
  </si>
  <si>
    <t>Betweenness Centrality Frequency</t>
  </si>
  <si>
    <t>Minimum Betweenness Centrality</t>
  </si>
  <si>
    <t>Maximum Betweenness Centrality</t>
  </si>
  <si>
    <t>Average Betweenness Centrality</t>
  </si>
  <si>
    <t>Median Betweenness Centrality</t>
  </si>
  <si>
    <t>Closeness Centrality Bin</t>
  </si>
  <si>
    <t>Closeness Centrality Frequency</t>
  </si>
  <si>
    <t>Minimum Closeness Centrality</t>
  </si>
  <si>
    <t>Maximum Closeness Centrality</t>
  </si>
  <si>
    <t>Average Closeness Centrality</t>
  </si>
  <si>
    <t>Median Closeness Centrality</t>
  </si>
  <si>
    <t>Eigenvector Centrality Bin</t>
  </si>
  <si>
    <t>Eigenvector Centrality Frequency</t>
  </si>
  <si>
    <t>Minimum Eigenvector Centrality</t>
  </si>
  <si>
    <t>Maximum Eigenvector Centrality</t>
  </si>
  <si>
    <t>Average Eigenvector Centrality</t>
  </si>
  <si>
    <t>Median Eigenvector Centrality</t>
  </si>
  <si>
    <t>Clustering Coefficient Bin</t>
  </si>
  <si>
    <t>Clustering Coefficient Frequency</t>
  </si>
  <si>
    <t>Minimum Clustering Coefficient</t>
  </si>
  <si>
    <t>Maximum Clustering Coefficient</t>
  </si>
  <si>
    <t>Average Clustering Coefficient</t>
  </si>
  <si>
    <t>Median Clustering Coefficient</t>
  </si>
  <si>
    <t>Dynamic Filter Bin</t>
  </si>
  <si>
    <t>Dynamic Filter Frequency</t>
  </si>
  <si>
    <t>Bin Divisor</t>
  </si>
  <si>
    <t>No Metric Message</t>
  </si>
  <si>
    <t>Dynamic Filter Source Column Range</t>
  </si>
  <si>
    <t>Histogram Property</t>
  </si>
  <si>
    <t>TableName[ColumnName]</t>
  </si>
  <si>
    <t xml:space="preserve">The empty chart above is used to create histogram images for dynamic filters.  It is associated with two columns in the HistogramBins table on the Overall Metrics worksheet, and on the HistogramProperties table on that worksheet.  The chart is on this worksheet instead of the more logical Overall Metrics worksheet because the chart must be visible for a histogram image to be created.  If the chart where in Overall Metrics in a visible range the user would see it, whereas the user never sees this Misc worksheet because the entire worksheet is hidden. </t>
  </si>
  <si>
    <t>Style</t>
  </si>
  <si>
    <t>Valid Edge Styles</t>
  </si>
  <si>
    <t>Solid</t>
  </si>
  <si>
    <t>Dash</t>
  </si>
  <si>
    <t>Dot</t>
  </si>
  <si>
    <t>Dash Dot</t>
  </si>
  <si>
    <t>Dash Dot Dot</t>
  </si>
  <si>
    <t>PageRank</t>
  </si>
  <si>
    <t>PageRank Bin</t>
  </si>
  <si>
    <t>PageRank Frequency</t>
  </si>
  <si>
    <t>Minimum PageRank</t>
  </si>
  <si>
    <t>Maximum PageRank</t>
  </si>
  <si>
    <t>Average PageRank</t>
  </si>
  <si>
    <t>Median PageRank</t>
  </si>
  <si>
    <t>Group</t>
  </si>
  <si>
    <t>Collapsed?</t>
  </si>
  <si>
    <t>Vertices</t>
  </si>
  <si>
    <t>Vertex ID</t>
  </si>
  <si>
    <t>Unique Edges</t>
  </si>
  <si>
    <t>Edges With Duplicates</t>
  </si>
  <si>
    <t>Total Edges</t>
  </si>
  <si>
    <t>Self-Loops</t>
  </si>
  <si>
    <t>Connected Components</t>
  </si>
  <si>
    <t>Single-Vertex Connected Components</t>
  </si>
  <si>
    <t>Maximum Vertices in a Connected Component</t>
  </si>
  <si>
    <t>Maximum Edges in a Connected Component</t>
  </si>
  <si>
    <t>Maximum Geodesic Distance (Diameter)</t>
  </si>
  <si>
    <t>Average Geodesic Distance</t>
  </si>
  <si>
    <t>Graph Density</t>
  </si>
  <si>
    <t>Nowhere</t>
  </si>
  <si>
    <t>Label Text Color</t>
  </si>
  <si>
    <t>Label Font Size</t>
  </si>
  <si>
    <t>Graph Metric</t>
  </si>
  <si>
    <t>Readability Metric</t>
  </si>
  <si>
    <t>Valid Group Shapes</t>
  </si>
  <si>
    <t>Reciprocated?</t>
  </si>
  <si>
    <t>Collapsed Properties</t>
  </si>
  <si>
    <t>Collapsed X</t>
  </si>
  <si>
    <t>Collapsed Y</t>
  </si>
  <si>
    <t>Valid Group Visibilities</t>
  </si>
  <si>
    <t>Reciprocated Vertex Pair Ratio</t>
  </si>
  <si>
    <t>Reciprocated Edge Ratio</t>
  </si>
  <si>
    <t>V1</t>
  </si>
  <si>
    <t>V79</t>
  </si>
  <si>
    <t>V2</t>
  </si>
  <si>
    <t>V9</t>
  </si>
  <si>
    <t>V37</t>
  </si>
  <si>
    <t>V48</t>
  </si>
  <si>
    <t>V4</t>
  </si>
  <si>
    <t>V10</t>
  </si>
  <si>
    <t>V22</t>
  </si>
  <si>
    <t>V31</t>
  </si>
  <si>
    <t>V64</t>
  </si>
  <si>
    <t>V73</t>
  </si>
  <si>
    <t>V92</t>
  </si>
  <si>
    <t>V7</t>
  </si>
  <si>
    <t>V14</t>
  </si>
  <si>
    <t>V52</t>
  </si>
  <si>
    <t>V15</t>
  </si>
  <si>
    <t>V57</t>
  </si>
  <si>
    <t>V374</t>
  </si>
  <si>
    <t>V539</t>
  </si>
  <si>
    <t>V20</t>
  </si>
  <si>
    <t>V522</t>
  </si>
  <si>
    <t>V23</t>
  </si>
  <si>
    <t>V36</t>
  </si>
  <si>
    <t>V53</t>
  </si>
  <si>
    <t>V24</t>
  </si>
  <si>
    <t>V196</t>
  </si>
  <si>
    <t>V26</t>
  </si>
  <si>
    <t>V27</t>
  </si>
  <si>
    <t>V33</t>
  </si>
  <si>
    <t>V50</t>
  </si>
  <si>
    <t>V81</t>
  </si>
  <si>
    <t>V99</t>
  </si>
  <si>
    <t>V28</t>
  </si>
  <si>
    <t>V512</t>
  </si>
  <si>
    <t>V30</t>
  </si>
  <si>
    <t>V45</t>
  </si>
  <si>
    <t>V77</t>
  </si>
  <si>
    <t>V40</t>
  </si>
  <si>
    <t>V82</t>
  </si>
  <si>
    <t>V11</t>
  </si>
  <si>
    <t>V18</t>
  </si>
  <si>
    <t>V87</t>
  </si>
  <si>
    <t>V54</t>
  </si>
  <si>
    <t>V55</t>
  </si>
  <si>
    <t>V56</t>
  </si>
  <si>
    <t>V43</t>
  </si>
  <si>
    <t>V60</t>
  </si>
  <si>
    <t>V61</t>
  </si>
  <si>
    <t>V97</t>
  </si>
  <si>
    <t>V62</t>
  </si>
  <si>
    <t>V8</t>
  </si>
  <si>
    <t>V63</t>
  </si>
  <si>
    <t>V411</t>
  </si>
  <si>
    <t>V65</t>
  </si>
  <si>
    <t>V66</t>
  </si>
  <si>
    <t>V68</t>
  </si>
  <si>
    <t>V100</t>
  </si>
  <si>
    <t>V67</t>
  </si>
  <si>
    <t>V243</t>
  </si>
  <si>
    <t>V70</t>
  </si>
  <si>
    <t>V71</t>
  </si>
  <si>
    <t>V75</t>
  </si>
  <si>
    <t>V448</t>
  </si>
  <si>
    <t>V76</t>
  </si>
  <si>
    <t>V3</t>
  </si>
  <si>
    <t>V95</t>
  </si>
  <si>
    <t>V111</t>
  </si>
  <si>
    <t>V96</t>
  </si>
  <si>
    <t>V142</t>
  </si>
  <si>
    <t>V89</t>
  </si>
  <si>
    <t>V106</t>
  </si>
  <si>
    <t>V184</t>
  </si>
  <si>
    <t>V333</t>
  </si>
  <si>
    <t>V351</t>
  </si>
  <si>
    <t>V372</t>
  </si>
  <si>
    <t>V107</t>
  </si>
  <si>
    <t>V487</t>
  </si>
  <si>
    <t>V114</t>
  </si>
  <si>
    <t>V430</t>
  </si>
  <si>
    <t>V442</t>
  </si>
  <si>
    <t>V118</t>
  </si>
  <si>
    <t>V426</t>
  </si>
  <si>
    <t>V122</t>
  </si>
  <si>
    <t>V172</t>
  </si>
  <si>
    <t>V194</t>
  </si>
  <si>
    <t>V363</t>
  </si>
  <si>
    <t>V121</t>
  </si>
  <si>
    <t>V151</t>
  </si>
  <si>
    <t>V224</t>
  </si>
  <si>
    <t>V321</t>
  </si>
  <si>
    <t>V391</t>
  </si>
  <si>
    <t>V424</t>
  </si>
  <si>
    <t>V509</t>
  </si>
  <si>
    <t>V146</t>
  </si>
  <si>
    <t>V166</t>
  </si>
  <si>
    <t>V149</t>
  </si>
  <si>
    <t>V453</t>
  </si>
  <si>
    <t>V504</t>
  </si>
  <si>
    <t>V153</t>
  </si>
  <si>
    <t>V204</t>
  </si>
  <si>
    <t>V253</t>
  </si>
  <si>
    <t>V340</t>
  </si>
  <si>
    <t>V433</t>
  </si>
  <si>
    <t>V515</t>
  </si>
  <si>
    <t>V154</t>
  </si>
  <si>
    <t>V162</t>
  </si>
  <si>
    <t>V527</t>
  </si>
  <si>
    <t>V167</t>
  </si>
  <si>
    <t>V275</t>
  </si>
  <si>
    <t>V285</t>
  </si>
  <si>
    <t>V326</t>
  </si>
  <si>
    <t>V171</t>
  </si>
  <si>
    <t>V477</t>
  </si>
  <si>
    <t>V126</t>
  </si>
  <si>
    <t>V176</t>
  </si>
  <si>
    <t>V13</t>
  </si>
  <si>
    <t>V308</t>
  </si>
  <si>
    <t>V339</t>
  </si>
  <si>
    <t>V440</t>
  </si>
  <si>
    <t>V179</t>
  </si>
  <si>
    <t>V110</t>
  </si>
  <si>
    <t>V180</t>
  </si>
  <si>
    <t>V328</t>
  </si>
  <si>
    <t>V183</t>
  </si>
  <si>
    <t>V441</t>
  </si>
  <si>
    <t>V187</t>
  </si>
  <si>
    <t>V191</t>
  </si>
  <si>
    <t>V156</t>
  </si>
  <si>
    <t>V304</t>
  </si>
  <si>
    <t>V199</t>
  </si>
  <si>
    <t>V202</t>
  </si>
  <si>
    <t>V209</t>
  </si>
  <si>
    <t>V212</t>
  </si>
  <si>
    <t>V503</t>
  </si>
  <si>
    <t>V213</t>
  </si>
  <si>
    <t>V216</t>
  </si>
  <si>
    <t>V404</t>
  </si>
  <si>
    <t>V244</t>
  </si>
  <si>
    <t>V249</t>
  </si>
  <si>
    <t>V514</t>
  </si>
  <si>
    <t>V254</t>
  </si>
  <si>
    <t>V255</t>
  </si>
  <si>
    <t>V258</t>
  </si>
  <si>
    <t>V263</t>
  </si>
  <si>
    <t>V223</t>
  </si>
  <si>
    <t>V268</t>
  </si>
  <si>
    <t>V306</t>
  </si>
  <si>
    <t>V317</t>
  </si>
  <si>
    <t>V271</t>
  </si>
  <si>
    <t>V178</t>
  </si>
  <si>
    <t>V315</t>
  </si>
  <si>
    <t>V272</t>
  </si>
  <si>
    <t>V273</t>
  </si>
  <si>
    <t>V460</t>
  </si>
  <si>
    <t>V274</t>
  </si>
  <si>
    <t>V373</t>
  </si>
  <si>
    <t>V281</t>
  </si>
  <si>
    <t>V289</t>
  </si>
  <si>
    <t>V282</t>
  </si>
  <si>
    <t>V135</t>
  </si>
  <si>
    <t>V283</t>
  </si>
  <si>
    <t>V286</t>
  </si>
  <si>
    <t>V195</t>
  </si>
  <si>
    <t>V369</t>
  </si>
  <si>
    <t>V295</t>
  </si>
  <si>
    <t>V300</t>
  </si>
  <si>
    <t>V302</t>
  </si>
  <si>
    <t>V303</t>
  </si>
  <si>
    <t>V131</t>
  </si>
  <si>
    <t>V350</t>
  </si>
  <si>
    <t>V397</t>
  </si>
  <si>
    <t>V307</t>
  </si>
  <si>
    <t>V486</t>
  </si>
  <si>
    <t>V310</t>
  </si>
  <si>
    <t>V311</t>
  </si>
  <si>
    <t>V313</t>
  </si>
  <si>
    <t>V412</t>
  </si>
  <si>
    <t>V316</t>
  </si>
  <si>
    <t>V361</t>
  </si>
  <si>
    <t>V318</t>
  </si>
  <si>
    <t>V164</t>
  </si>
  <si>
    <t>V174</t>
  </si>
  <si>
    <t>V319</t>
  </si>
  <si>
    <t>V323</t>
  </si>
  <si>
    <t>V496</t>
  </si>
  <si>
    <t>V327</t>
  </si>
  <si>
    <t>V332</t>
  </si>
  <si>
    <t>V370</t>
  </si>
  <si>
    <t>V334</t>
  </si>
  <si>
    <t>V125</t>
  </si>
  <si>
    <t>V217</t>
  </si>
  <si>
    <t>V265</t>
  </si>
  <si>
    <t>V377</t>
  </si>
  <si>
    <t>V380</t>
  </si>
  <si>
    <t>V402</t>
  </si>
  <si>
    <t>V410</t>
  </si>
  <si>
    <t>V421</t>
  </si>
  <si>
    <t>V452</t>
  </si>
  <si>
    <t>V338</t>
  </si>
  <si>
    <t>V528</t>
  </si>
  <si>
    <t>V341</t>
  </si>
  <si>
    <t>V467</t>
  </si>
  <si>
    <t>V472</t>
  </si>
  <si>
    <t>V345</t>
  </si>
  <si>
    <t>V220</t>
  </si>
  <si>
    <t>V383</t>
  </si>
  <si>
    <t>V422</t>
  </si>
  <si>
    <t>V347</t>
  </si>
  <si>
    <t>V348</t>
  </si>
  <si>
    <t>V353</t>
  </si>
  <si>
    <t>V354</t>
  </si>
  <si>
    <t>V356</t>
  </si>
  <si>
    <t>V25</t>
  </si>
  <si>
    <t>V85</t>
  </si>
  <si>
    <t>V366</t>
  </si>
  <si>
    <t>V371</t>
  </si>
  <si>
    <t>V211</t>
  </si>
  <si>
    <t>V382</t>
  </si>
  <si>
    <t>V384</t>
  </si>
  <si>
    <t>V385</t>
  </si>
  <si>
    <t>V388</t>
  </si>
  <si>
    <t>V389</t>
  </si>
  <si>
    <t>V406</t>
  </si>
  <si>
    <t>V463</t>
  </si>
  <si>
    <t>V476</t>
  </si>
  <si>
    <t>V479</t>
  </si>
  <si>
    <t>V392</t>
  </si>
  <si>
    <t>V395</t>
  </si>
  <si>
    <t>V396</t>
  </si>
  <si>
    <t>V192</t>
  </si>
  <si>
    <t>V431</t>
  </si>
  <si>
    <t>V425</t>
  </si>
  <si>
    <t>V427</t>
  </si>
  <si>
    <t>V438</t>
  </si>
  <si>
    <t>V457</t>
  </si>
  <si>
    <t>V105</t>
  </si>
  <si>
    <t>V461</t>
  </si>
  <si>
    <t>V466</t>
  </si>
  <si>
    <t>V203</t>
  </si>
  <si>
    <t>V464</t>
  </si>
  <si>
    <t>V473</t>
  </si>
  <si>
    <t>V474</t>
  </si>
  <si>
    <t>V432</t>
  </si>
  <si>
    <t>V480</t>
  </si>
  <si>
    <t>V483</t>
  </si>
  <si>
    <t>V484</t>
  </si>
  <si>
    <t>V489</t>
  </si>
  <si>
    <t>V492</t>
  </si>
  <si>
    <t>V495</t>
  </si>
  <si>
    <t>V537</t>
  </si>
  <si>
    <t>V475</t>
  </si>
  <si>
    <t>V498</t>
  </si>
  <si>
    <t>V501</t>
  </si>
  <si>
    <t>V502</t>
  </si>
  <si>
    <t>V415</t>
  </si>
  <si>
    <t>V494</t>
  </si>
  <si>
    <t>V58</t>
  </si>
  <si>
    <t>V247</t>
  </si>
  <si>
    <t>V399</t>
  </si>
  <si>
    <t>V520</t>
  </si>
  <si>
    <t>V228</t>
  </si>
  <si>
    <t>V390</t>
  </si>
  <si>
    <t>V525</t>
  </si>
  <si>
    <t>V343</t>
  </si>
  <si>
    <t>V529</t>
  </si>
  <si>
    <t>V128</t>
  </si>
  <si>
    <t>V206</t>
  </si>
  <si>
    <t>V530</t>
  </si>
  <si>
    <t>V538</t>
  </si>
  <si>
    <t>V401</t>
  </si>
  <si>
    <t>V541</t>
  </si>
  <si>
    <t>R</t>
  </si>
  <si>
    <t>D</t>
  </si>
  <si>
    <t>V5</t>
  </si>
  <si>
    <t>V6</t>
  </si>
  <si>
    <t>V12</t>
  </si>
  <si>
    <t>V16</t>
  </si>
  <si>
    <t>V17</t>
  </si>
  <si>
    <t>V19</t>
  </si>
  <si>
    <t>V21</t>
  </si>
  <si>
    <t>V29</t>
  </si>
  <si>
    <t>V32</t>
  </si>
  <si>
    <t>V34</t>
  </si>
  <si>
    <t>V35</t>
  </si>
  <si>
    <t>V38</t>
  </si>
  <si>
    <t>V39</t>
  </si>
  <si>
    <t>V41</t>
  </si>
  <si>
    <t>V42</t>
  </si>
  <si>
    <t>V44</t>
  </si>
  <si>
    <t>V46</t>
  </si>
  <si>
    <t>V47</t>
  </si>
  <si>
    <t>V49</t>
  </si>
  <si>
    <t>V51</t>
  </si>
  <si>
    <t>I</t>
  </si>
  <si>
    <t>V59</t>
  </si>
  <si>
    <t>V69</t>
  </si>
  <si>
    <t>V72</t>
  </si>
  <si>
    <t>V74</t>
  </si>
  <si>
    <t>V78</t>
  </si>
  <si>
    <t>V80</t>
  </si>
  <si>
    <t>V83</t>
  </si>
  <si>
    <t>V88</t>
  </si>
  <si>
    <t>V90</t>
  </si>
  <si>
    <t>V91</t>
  </si>
  <si>
    <t>V93</t>
  </si>
  <si>
    <t>V94</t>
  </si>
  <si>
    <t>V98</t>
  </si>
  <si>
    <t>V101</t>
  </si>
  <si>
    <t>V102</t>
  </si>
  <si>
    <t>V103</t>
  </si>
  <si>
    <t>V104</t>
  </si>
  <si>
    <t>V108</t>
  </si>
  <si>
    <t>V109</t>
  </si>
  <si>
    <t>V112</t>
  </si>
  <si>
    <t>V113</t>
  </si>
  <si>
    <t>V115</t>
  </si>
  <si>
    <t>V116</t>
  </si>
  <si>
    <t>V117</t>
  </si>
  <si>
    <t>V119</t>
  </si>
  <si>
    <t>V120</t>
  </si>
  <si>
    <t>V123</t>
  </si>
  <si>
    <t>V124</t>
  </si>
  <si>
    <t>V127</t>
  </si>
  <si>
    <t>V129</t>
  </si>
  <si>
    <t>V130</t>
  </si>
  <si>
    <t>V132</t>
  </si>
  <si>
    <t>V133</t>
  </si>
  <si>
    <t>V134</t>
  </si>
  <si>
    <t>V136</t>
  </si>
  <si>
    <t>V137</t>
  </si>
  <si>
    <t>V138</t>
  </si>
  <si>
    <t>V139</t>
  </si>
  <si>
    <t>V140</t>
  </si>
  <si>
    <t>V141</t>
  </si>
  <si>
    <t>V143</t>
  </si>
  <si>
    <t>V144</t>
  </si>
  <si>
    <t>V145</t>
  </si>
  <si>
    <t>V147</t>
  </si>
  <si>
    <t>V148</t>
  </si>
  <si>
    <t>V150</t>
  </si>
  <si>
    <t>V152</t>
  </si>
  <si>
    <t>V155</t>
  </si>
  <si>
    <t>V157</t>
  </si>
  <si>
    <t>V158</t>
  </si>
  <si>
    <t>V159</t>
  </si>
  <si>
    <t>V160</t>
  </si>
  <si>
    <t>V161</t>
  </si>
  <si>
    <t>V163</t>
  </si>
  <si>
    <t>V165</t>
  </si>
  <si>
    <t>V168</t>
  </si>
  <si>
    <t>V169</t>
  </si>
  <si>
    <t>V170</t>
  </si>
  <si>
    <t>V173</t>
  </si>
  <si>
    <t>V175</t>
  </si>
  <si>
    <t>V177</t>
  </si>
  <si>
    <t>V181</t>
  </si>
  <si>
    <t>V182</t>
  </si>
  <si>
    <t>V185</t>
  </si>
  <si>
    <t>V186</t>
  </si>
  <si>
    <t>V188</t>
  </si>
  <si>
    <t>V189</t>
  </si>
  <si>
    <t>V190</t>
  </si>
  <si>
    <t>V193</t>
  </si>
  <si>
    <t>V197</t>
  </si>
  <si>
    <t>V198</t>
  </si>
  <si>
    <t>V200</t>
  </si>
  <si>
    <t>V201</t>
  </si>
  <si>
    <t>V205</t>
  </si>
  <si>
    <t>V207</t>
  </si>
  <si>
    <t>V208</t>
  </si>
  <si>
    <t>V210</t>
  </si>
  <si>
    <t>V214</t>
  </si>
  <si>
    <t>V215</t>
  </si>
  <si>
    <t>V218</t>
  </si>
  <si>
    <t>V219</t>
  </si>
  <si>
    <t>V221</t>
  </si>
  <si>
    <t>V222</t>
  </si>
  <si>
    <t>V225</t>
  </si>
  <si>
    <t>V226</t>
  </si>
  <si>
    <t>V227</t>
  </si>
  <si>
    <t>V245</t>
  </si>
  <si>
    <t>V246</t>
  </si>
  <si>
    <t>V248</t>
  </si>
  <si>
    <t>V250</t>
  </si>
  <si>
    <t>V251</t>
  </si>
  <si>
    <t>V252</t>
  </si>
  <si>
    <t>V256</t>
  </si>
  <si>
    <t>V257</t>
  </si>
  <si>
    <t>V259</t>
  </si>
  <si>
    <t>V260</t>
  </si>
  <si>
    <t>V261</t>
  </si>
  <si>
    <t>V262</t>
  </si>
  <si>
    <t>V264</t>
  </si>
  <si>
    <t>V266</t>
  </si>
  <si>
    <t>V267</t>
  </si>
  <si>
    <t>V269</t>
  </si>
  <si>
    <t>V270</t>
  </si>
  <si>
    <t>V276</t>
  </si>
  <si>
    <t>V277</t>
  </si>
  <si>
    <t>V278</t>
  </si>
  <si>
    <t>V279</t>
  </si>
  <si>
    <t>V280</t>
  </si>
  <si>
    <t>V284</t>
  </si>
  <si>
    <t>V287</t>
  </si>
  <si>
    <t>V288</t>
  </si>
  <si>
    <t>V290</t>
  </si>
  <si>
    <t>V291</t>
  </si>
  <si>
    <t>V292</t>
  </si>
  <si>
    <t>V293</t>
  </si>
  <si>
    <t>V294</t>
  </si>
  <si>
    <t>V296</t>
  </si>
  <si>
    <t>V297</t>
  </si>
  <si>
    <t>V298</t>
  </si>
  <si>
    <t>V299</t>
  </si>
  <si>
    <t>V301</t>
  </si>
  <si>
    <t>V305</t>
  </si>
  <si>
    <t>V309</t>
  </si>
  <si>
    <t>V312</t>
  </si>
  <si>
    <t>V314</t>
  </si>
  <si>
    <t>V320</t>
  </si>
  <si>
    <t>V322</t>
  </si>
  <si>
    <t>V324</t>
  </si>
  <si>
    <t>V325</t>
  </si>
  <si>
    <t>V329</t>
  </si>
  <si>
    <t>V330</t>
  </si>
  <si>
    <t>V331</t>
  </si>
  <si>
    <t>V335</t>
  </si>
  <si>
    <t>V336</t>
  </si>
  <si>
    <t>V337</t>
  </si>
  <si>
    <t>V342</t>
  </si>
  <si>
    <t>V344</t>
  </si>
  <si>
    <t>V346</t>
  </si>
  <si>
    <t>V349</t>
  </si>
  <si>
    <t>V352</t>
  </si>
  <si>
    <t>V355</t>
  </si>
  <si>
    <t>V357</t>
  </si>
  <si>
    <t>V358</t>
  </si>
  <si>
    <t>V359</t>
  </si>
  <si>
    <t>V360</t>
  </si>
  <si>
    <t>V362</t>
  </si>
  <si>
    <t>V364</t>
  </si>
  <si>
    <t>V365</t>
  </si>
  <si>
    <t>V367</t>
  </si>
  <si>
    <t>V368</t>
  </si>
  <si>
    <t>V375</t>
  </si>
  <si>
    <t>V376</t>
  </si>
  <si>
    <t>V378</t>
  </si>
  <si>
    <t>V379</t>
  </si>
  <si>
    <t>V381</t>
  </si>
  <si>
    <t>V386</t>
  </si>
  <si>
    <t>V387</t>
  </si>
  <si>
    <t>V393</t>
  </si>
  <si>
    <t>V394</t>
  </si>
  <si>
    <t>V398</t>
  </si>
  <si>
    <t>V400</t>
  </si>
  <si>
    <t>V403</t>
  </si>
  <si>
    <t>V405</t>
  </si>
  <si>
    <t>V407</t>
  </si>
  <si>
    <t>V408</t>
  </si>
  <si>
    <t>V409</t>
  </si>
  <si>
    <t>V413</t>
  </si>
  <si>
    <t>V414</t>
  </si>
  <si>
    <t>V416</t>
  </si>
  <si>
    <t>V417</t>
  </si>
  <si>
    <t>V418</t>
  </si>
  <si>
    <t>V419</t>
  </si>
  <si>
    <t>V420</t>
  </si>
  <si>
    <t>V423</t>
  </si>
  <si>
    <t>V428</t>
  </si>
  <si>
    <t>V429</t>
  </si>
  <si>
    <t>V434</t>
  </si>
  <si>
    <t>V435</t>
  </si>
  <si>
    <t>V436</t>
  </si>
  <si>
    <t>V437</t>
  </si>
  <si>
    <t>V439</t>
  </si>
  <si>
    <t>V443</t>
  </si>
  <si>
    <t>V444</t>
  </si>
  <si>
    <t>V445</t>
  </si>
  <si>
    <t>V446</t>
  </si>
  <si>
    <t>V447</t>
  </si>
  <si>
    <t>V449</t>
  </si>
  <si>
    <t>V450</t>
  </si>
  <si>
    <t>V451</t>
  </si>
  <si>
    <t>V454</t>
  </si>
  <si>
    <t>V455</t>
  </si>
  <si>
    <t>V456</t>
  </si>
  <si>
    <t>V458</t>
  </si>
  <si>
    <t>V459</t>
  </si>
  <si>
    <t>V462</t>
  </si>
  <si>
    <t>V465</t>
  </si>
  <si>
    <t>V468</t>
  </si>
  <si>
    <t>V469</t>
  </si>
  <si>
    <t>V470</t>
  </si>
  <si>
    <t>V471</t>
  </si>
  <si>
    <t>V478</t>
  </si>
  <si>
    <t>V481</t>
  </si>
  <si>
    <t>V482</t>
  </si>
  <si>
    <t>V485</t>
  </si>
  <si>
    <t>V488</t>
  </si>
  <si>
    <t>V490</t>
  </si>
  <si>
    <t>V491</t>
  </si>
  <si>
    <t>V493</t>
  </si>
  <si>
    <t>V497</t>
  </si>
  <si>
    <t>V499</t>
  </si>
  <si>
    <t>V500</t>
  </si>
  <si>
    <t>V505</t>
  </si>
  <si>
    <t>V506</t>
  </si>
  <si>
    <t>V507</t>
  </si>
  <si>
    <t>V508</t>
  </si>
  <si>
    <t>V510</t>
  </si>
  <si>
    <t>V511</t>
  </si>
  <si>
    <t>V513</t>
  </si>
  <si>
    <t>V516</t>
  </si>
  <si>
    <t>V517</t>
  </si>
  <si>
    <t>V518</t>
  </si>
  <si>
    <t>V519</t>
  </si>
  <si>
    <t>V521</t>
  </si>
  <si>
    <t>V523</t>
  </si>
  <si>
    <t>V524</t>
  </si>
  <si>
    <t>V526</t>
  </si>
  <si>
    <t>V531</t>
  </si>
  <si>
    <t>V532</t>
  </si>
  <si>
    <t>V533</t>
  </si>
  <si>
    <t>V534</t>
  </si>
  <si>
    <t>V535</t>
  </si>
  <si>
    <t>V536</t>
  </si>
  <si>
    <t>V540</t>
  </si>
  <si>
    <t>Graph Type</t>
  </si>
  <si>
    <t>NodeXL Version</t>
  </si>
  <si>
    <t>1.0.1.169</t>
  </si>
  <si>
    <t>Edge Weight</t>
    <phoneticPr fontId="13" type="noConversion"/>
  </si>
  <si>
    <t>G1</t>
  </si>
  <si>
    <t>G2</t>
  </si>
  <si>
    <t>G3</t>
  </si>
  <si>
    <t>G4</t>
  </si>
  <si>
    <t>G5</t>
  </si>
  <si>
    <t>G6</t>
  </si>
  <si>
    <t>G7</t>
  </si>
  <si>
    <t>G8</t>
  </si>
  <si>
    <t>G9</t>
  </si>
  <si>
    <t>G10</t>
  </si>
  <si>
    <t>G11</t>
  </si>
  <si>
    <t>G12</t>
  </si>
  <si>
    <t>G13</t>
  </si>
  <si>
    <t>G14</t>
  </si>
  <si>
    <t>G15</t>
  </si>
  <si>
    <t>G16</t>
  </si>
  <si>
    <t>G17</t>
  </si>
  <si>
    <t>0, 12, 96</t>
  </si>
  <si>
    <t>0, 136, 227</t>
  </si>
  <si>
    <t>0, 100, 50</t>
  </si>
  <si>
    <t>0, 176, 22</t>
  </si>
  <si>
    <t>191, 0, 0</t>
  </si>
  <si>
    <t>230, 120, 0</t>
  </si>
  <si>
    <t>255, 191, 0</t>
  </si>
  <si>
    <t>150, 200, 0</t>
  </si>
  <si>
    <t>200, 0, 120</t>
  </si>
  <si>
    <t>77, 0, 96</t>
  </si>
  <si>
    <t>91, 0, 191</t>
  </si>
  <si>
    <t>0, 98, 130</t>
  </si>
  <si>
    <t>Subgraph</t>
    <phoneticPr fontId="13" type="noConversion"/>
  </si>
  <si>
    <t>None</t>
  </si>
  <si>
    <t>V84</t>
  </si>
  <si>
    <t>V86</t>
  </si>
  <si>
    <t>▓0▓0▓0▓True▓Black▓Black▓▓▓0▓0▓0▓0▓0▓▓0▓0▓0▓0▓0▓▓0▓0▓0▓True▓Black▓Black▓▓▓0▓0▓0▓0▓0▓▓0▓0▓0▓0▓0▓▓0▓0▓0▓0▓0▓▓0▓0▓0▓0▓0</t>
  </si>
  <si>
    <t>&lt;?xml version="1.0" encoding="utf-8"?&gt;_x000D_
&lt;configuration&gt;_x000D_
  &lt;configSections&gt;_x000D_
    &lt;sectionGroup name="userSettings" type="System.Configuration.UserSettingsGroup, System, Version=2.0.0.0, Culture=neutral, PublicKeyToken=b77a5c561934e089"&gt;_x000D_
      &lt;section name="GroupUserSettings" type="System.Configuration.ClientSettingsSection, System, Version=2.0.0.0, Culture=neutral, PublicKeyToken=b77a5c561934e089" allowExeDefinition="MachineToLocalUser" requirePermission="false" /&gt;_x000D_
      &lt;section name="AutomateTasksUserSettings" type="System.Configuration.ClientSettingsSection, System, Version=2.0.0.0, Culture=neutral, PublicKeyToken=b77a5c561934e089" allowExeDefinition="MachineToLocalUser" requirePermission="false" /&gt;_x000D_
      &lt;section name="AutoFillUserSettings3" type="System.Configuration.ClientSettingsSection, System, Version=2.0.0.0, Culture=neutral, PublicKeyToken=b77a5c561934e089" allowExeDefinition="MachineToLocalUser" requirePermission="false" /&gt;_x000D_
      &lt;section name="GraphMetricUserSettings" type="System.Configuration.ClientSettingsSection, System, Version=2.0.0.0, Culture=neutral, PublicKeyToken=b77a5c561934e089" allowExeDefinition="MachineToLocalUser" requirePermission="false" /&gt;_x000D_
      &lt;section name="LayoutUserSettings" type="System.Configuration.ClientSettingsSection, System, Version=2.0.0.0, Culture=neutral, PublicKeyToken=b77a5c561934e089" allowExeDefinition="MachineToLocalUser" requirePermission="false" /&gt;_x000D_
      &lt;section name="GraphZoomAndScaleUserSettings" type="System.Configuration.ClientSettingsSection, System, Version=2.0.0.0, Culture=neutral, PublicKeyToken=b77a5c561934e089" allowExeDefinition="MachineToLocalUser" requirePermission="false" /&gt;_x000D_
      &lt;section name="GeneralUserSettings4" type="System.Configuration.ClientSettingsSection, System, Version=2.0.0.0, Culture=neutral, PublicKeyToken=b77a5c561934e089" allowExeDefinition="MachineToLocalUser" requirePermission="false" /&gt;_x000D_
    &lt;/sectionGroup&gt;_x000D_
  &lt;/configSections&gt;_x000D_
  &lt;userSettings&gt;_x000D_
    &lt;AutoFillUserSettings3&gt;_x000D_
      &lt;setting name="VertexYDetails" serializeAs="String"&gt;_x000D_
        &lt;value&gt;False	False	0	0	0	9999	False	False&lt;/value&gt;_x000D_
      &lt;/setting&gt;_x000D_
      &lt;setting name="VertexXSourceColumnName" serializeAs="String"&gt;_x000D_
        &lt;value /&gt;_x000D_
      &lt;/setting&gt;_x000D_
      &lt;setting name="VertexLayoutOrderDetails" serializeAs="String"&gt;_x000D_
        &lt;value&gt;False	False	0	0	1	9999	False	False&lt;/value&gt;_x000D_
      &lt;/setting&gt;_x000D_
      &lt;setting name="VertexPolarRSourceColumnName" serializeAs="String"&gt;_x000D_
        &lt;value /&gt;_x000D_
      &lt;/setting&gt;_x000D_
      &lt;setting name="VertexPolarAngleSourceColumnName" serializeAs="String"&gt;_x000D_
        &lt;value /&gt;_x000D_
      &lt;/setting&gt;_x000D_
      &lt;setting name="EdgeWidthSourceColumnName" serializeAs="String"&gt;_x000D_
        &lt;value /&gt;_x000D_
      &lt;/setting&gt;_x000D_
      &lt;setting name="VertexLabelFillColorSourceColumnName" serializeAs="String"&gt;_x000D_
        &lt;value /&gt;_x000D_
      &lt;/setting&gt;_x000D_
      &lt;setting name="VertexColorDetails" serializeAs="String"&gt;_x000D_
        &lt;value&gt;False	False	0	10	Red	Green	False	False	True&lt;/value&gt;_x000D_
      &lt;/setting&gt;_x000D_
      &lt;setting name="VertexColorSourceColumnName" serializeAs="String"&gt;_x000D_
        &lt;value /&gt;_x000D_
      &lt;/setting&gt;_x000D_
      &lt;setting name="EdgeAlphaDetails" serializeAs="String"&gt;_x000D_
        &lt;value&gt;False	False	0	100	10	100	False	False&lt;/value&gt;_x000D_
      &lt;/setting&gt;_x000D_
      &lt;setting name="VertexLabelPositionDetails" serializeAs="String"&gt;_x000D_
        &lt;value&gt;GreaterThan	0	Bottom Center	Nowhere&lt;/value&gt;_x000D_
      &lt;/setting&gt;_x000D_
      &lt;setting name="EdgeVisibilitySourceColumnName" serializeAs="String"&gt;_x000D_
        &lt;value /&gt;_x000D_
      &lt;/setting&gt;_x000D_
      &lt;setting name="VertexVisibilityDetails" serializeAs="String"&gt;_x000D_
        &lt;value&gt;GreaterThan	0	Show if in an Edge	Skip&lt;/value&gt;_x000D_
      &lt;/setting&gt;_x000D_
      &lt;setting name="VertexLabelPositionSourceColumnName" serializeAs="String"&gt;_x000D_
        &lt;value /&gt;_x000D_
      &lt;/setting&gt;_x000D_
      &lt;setting name="VertexToolTipSourceColumnName" serializeAs="String"&gt;_x000D_
        &lt;value /&gt;_x000D_
      &lt;/setting&gt;_x000D_
      &lt;setting name="GroupCollapsedSourceColumnName" serializeAs="String"&gt;_x000D_
        &lt;value /&gt;_x000D_
      &lt;/setting&gt;_x000D_
      &lt;setting name="VertexShapeSourceColumnName" serializeAs="String"&gt;_x000D_
        &lt;value /&gt;_x000D_
      &lt;/setting&gt;_x000D_
      &lt;setting name="VertexPolarAngleDetails" serializeAs="String"&gt;_x000D_
        &lt;value&gt;False	False	0	0	0	359	False	False&lt;/value&gt;_x000D_
      &lt;/setting&gt;_x000D_
      &lt;setting name="VertexAlphaSourceColumnName" serializeAs="String"&gt;_x000D_
        &lt;value /&gt;_x000D_
      &lt;/setting&gt;_x000D_
      &lt;setting name="VertexAlphaDetails" serializeAs="String"&gt;_x000D_
        &lt;value&gt;False	False	0	100	10	100	False	False&lt;/value&gt;_x000D_
      &lt;/setting&gt;_x000D_
      &lt;setting name="EdgeWidthDetails" serializeAs="String"&gt;_x000D_
        &lt;value&gt;False	False	1	10	1	10	False	False&lt;/value&gt;_x000D_
      &lt;/setting&gt;_x000D_
      &lt;setting name="VertexVisibilitySourceColumnName" serializeAs="String"&gt;_x000D_
        &lt;value /&gt;_x000D_
      &lt;/setting&gt;_x000D_
      &lt;setting name="GroupCollapsedDetails" serializeAs="String"&gt;_x000D_
        &lt;value&gt;GreaterThan	0	Yes	No&lt;/value&gt;_x000D_
      &lt;/setting&gt;_x000D_
      &lt;setting name="VertexRadiusDetails" serializeAs="String"&gt;_x000D_
        &lt;value&gt;False	False	1	10	1.5	10	False	False&lt;/value&gt;_x000D_
      &lt;/setting&gt;_x000D_
      &lt;setting name="EdgeLabelSourceColumnName" serializeAs="String"&gt;_x000D_
        &lt;value /&gt;_x000D_
      &lt;/setting&gt;_x000D_
      &lt;setting name="VertexRadiusSourceColumnName" serializeAs="String"&gt;_x000D_
        &lt;value /&gt;_x000D_
      &lt;/setting&gt;_x000D_
      &lt;setting name="EdgeAlphaSourceColumnName" serializeAs="String"&gt;_x000D_
        &lt;value /&gt;_x000D_
      &lt;/setting&gt;_x000D_
      &lt;setting name="VertexShapeDetails" serializeAs="String"&gt;_x000D_
        &lt;value&gt;GreaterThan	0	Solid Square	Disk&lt;/value&gt;_x000D_
      &lt;/setting&gt;_x000D_
      &lt;setting name="VertexXDetails" serializeAs="String"&gt;_x000D_
        &lt;value&gt;False	False	0	0	0	9999	False	False&lt;/value&gt;_x000D_
      &lt;/setting&gt;_x000D_
      &lt;setting name="VertexLabelSourceColumnName" serializeAs="String"&gt;_x000D_
        &lt;value /&gt;_x000D_
      &lt;/setting&gt;_x000D_
      &lt;setting name="EdgeColorDetails" serializeAs="String"&gt;_x000D_
        &lt;value&gt;False	False	0	10	Red	Green	False	False	True&lt;/value&gt;_x000D_
      &lt;/setting&gt;_x000D_
      &lt;setting name="VertexLabelFillColorDetails" serializeAs="String"&gt;_x000D_
        &lt;value&gt;False	False	0</t>
  </si>
  <si>
    <t xml:space="preserve">	10	Red	Green	False	False	True&lt;/value&gt;_x000D_
      &lt;/setting&gt;_x000D_
      &lt;setting name="EdgeVisibilityDetails" serializeAs="String"&gt;_x000D_
        &lt;value&gt;GreaterThan	0	Show	Skip&lt;/value&gt;_x000D_
      &lt;/setting&gt;_x000D_
      &lt;setting name="VertexYSourceColumnName" serializeAs="String"&gt;_x000D_
        &lt;value /&gt;_x000D_
      &lt;/setting&gt;_x000D_
      &lt;setting name="VertexLayoutOrderSourceColumnName" serializeAs="String"&gt;_x000D_
        &lt;value /&gt;_x000D_
      &lt;/setting&gt;_x000D_
      &lt;setting name="EdgeColorSourceColumnName" serializeAs="String"&gt;_x000D_
        &lt;value /&gt;_x000D_
      &lt;/setting&gt;_x000D_
      &lt;setting name="VertexPolarRDetails" serializeAs="String"&gt;_x000D_
        &lt;value&gt;False	False	0	0	0	1	False	False&lt;/value&gt;_x000D_
      &lt;/setting&gt;_x000D_
    &lt;/AutoFillUserSettings3&gt;_x000D_
    &lt;GroupUserSettings&gt;_x000D_
      &lt;setting name="ReadGroups" serializeAs="String"&gt;_x000D_
        &lt;value&gt;True&lt;/value&gt;_x000D_
      &lt;/setting&gt;_x000D_
    &lt;/GroupUserSettings&gt;_x000D_
    &lt;AutomateTasksUserSettings&gt;_x000D_
      &lt;setting name="FolderToAutomate" serializeAs="String"&gt;_x000D_
        &lt;value /&gt;_x000D_
      &lt;/setting&gt;_x000D_
      &lt;setting name="TasksToRun" serializeAs="String"&gt;_x000D_
        &lt;value&gt;MergeDuplicateEdges, CalculateGraphMetrics, AutoFillWorkbook, CreateSubgraphImages, CalculateClusters, ReadWorkbook&lt;/value&gt;_x000D_
      &lt;/setting&gt;_x000D_
      &lt;setting name="AutomateThisWorkbookOnly" serializeAs="String"&gt;_x000D_
        &lt;value&gt;True&lt;/value&gt;_x000D_
      &lt;/setting&gt;_x000D_
    &lt;/AutomateTasksUserSettings&gt;_x000D_
    &lt;GraphMetricUserSettings&gt;_x000D_
      &lt;setting name="GraphMetricsToCalculate" serializeAs="String"&gt;_x000D_
        &lt;value&gt;InDegree, OutDegree, Degree, ClusteringCoefficient, BrandesFastCentralities, EigenvectorCentrality, PageRank, OverallMetrics, GroupMetrics&lt;/value&gt;_x000D_
      &lt;/setting&gt;_x000D_
    &lt;/GraphMetricUserSettings&gt;_x000D_
    &lt;LayoutUserSettings&gt;_x000D_
      &lt;setting name="Layout" serializeAs="String"&gt;_x000D_
        &lt;value&gt;HarelKorenFastMultiscale&lt;/value&gt;_x000D_
      &lt;/setting&gt;_x000D_
    &lt;/LayoutUserSettings&gt;_x000D_
    &lt;GraphZoomAndScaleUserSettings&gt;_x000D_
      &lt;setting name="GraphScale" serializeAs="String"&gt;_x000D_
        &lt;value&gt;1&lt;/value&gt;_x000D_
      &lt;/setting&gt;_x000D_
    &lt;/GraphZoomAndScaleUserSettings&gt;_x000D_
    &lt;GeneralUserSettings4&gt;_x000D_
      &lt;setting name="ReadEdgeLabels" serializeAs="String"&gt;_x000D_
        &lt;value&gt;True&lt;/value&gt;_x000D_
      &lt;/setting&gt;_x000D_
      &lt;setting name="ShowGraphLegend" serializeAs="String"&gt;_x000D_
        &lt;value&gt;False&lt;/value&gt;_x000D_
      &lt;/setting&gt;_x000D_
      &lt;setting name="ShowGraphAxes" serializeAs="String"&gt;_x000D_
        &lt;value&gt;False&lt;/value&gt;_x000D_
      &lt;/setting&gt;_x000D_
      &lt;setting name="ReadVertexLabels" serializeAs="String"&gt;_x000D_
        &lt;value&gt;True&lt;/value&gt;_x000D_
      &lt;/setting&gt;_x000D_
      &lt;setting name="ClearTablesBeforeImport" serializeAs="String"&gt;_x000D_
        &lt;value&gt;True&lt;/value&gt;_x000D_
      &lt;/setting&gt;_x000D_
      &lt;setting name="ClusterAlgorithm" serializeAs="String"&gt;_x000D_
        &lt;value&gt;ClausetNewmanMoore&lt;/value&gt;_x000D_
      &lt;/setting&gt;_x000D_
    &lt;/GeneralUserSettings4&gt;_x000D_
  &lt;/userSettings&gt;_x000D_
&lt;/configuration&gt;</t>
  </si>
  <si>
    <t>128, 255, 128</t>
  </si>
  <si>
    <t>V1</t>
    <phoneticPr fontId="13" type="noConversion"/>
  </si>
  <si>
    <t>Template Version</t>
    <phoneticPr fontId="13" type="noConversion"/>
  </si>
  <si>
    <t>Graph Directedness</t>
    <phoneticPr fontId="13" type="noConversion"/>
  </si>
  <si>
    <t>Auto Layout on Open</t>
    <phoneticPr fontId="13" type="noConversion"/>
  </si>
  <si>
    <t>Workbook Settings 1</t>
    <phoneticPr fontId="13" type="noConversion"/>
  </si>
  <si>
    <t>Workbook Settings Cell Count</t>
    <phoneticPr fontId="13" type="noConversion"/>
  </si>
  <si>
    <t>Show Vertex Graph Metrics</t>
    <phoneticPr fontId="13" type="noConversion"/>
  </si>
  <si>
    <t>Show Group Graph Metrics</t>
    <phoneticPr fontId="13" type="noConversion"/>
  </si>
  <si>
    <t>Workbook Settings 2</t>
    <phoneticPr fontId="13" type="noConversion"/>
  </si>
  <si>
    <t>Autofill Workbook Results</t>
    <phoneticPr fontId="13" type="noConversion"/>
  </si>
  <si>
    <t>Autofill Workbook With Scheme Results</t>
    <phoneticPr fontId="13" type="noConversion"/>
  </si>
</sst>
</file>

<file path=xl/styles.xml><?xml version="1.0" encoding="utf-8"?>
<styleSheet xmlns="http://schemas.openxmlformats.org/spreadsheetml/2006/main">
  <numFmts count="4">
    <numFmt numFmtId="176" formatCode="0.0"/>
    <numFmt numFmtId="177" formatCode="#,##0.0"/>
    <numFmt numFmtId="178" formatCode="#,##0.000"/>
    <numFmt numFmtId="179" formatCode="0.000"/>
  </numFmts>
  <fonts count="16">
    <font>
      <sz val="11"/>
      <color theme="1"/>
      <name val="宋体"/>
      <family val="2"/>
      <scheme val="minor"/>
    </font>
    <font>
      <b/>
      <sz val="11"/>
      <color theme="1"/>
      <name val="宋体"/>
      <family val="2"/>
      <scheme val="minor"/>
    </font>
    <font>
      <b/>
      <sz val="8"/>
      <color indexed="81"/>
      <name val="Tahoma"/>
      <family val="2"/>
    </font>
    <font>
      <sz val="8"/>
      <color indexed="81"/>
      <name val="Tahoma"/>
      <family val="2"/>
    </font>
    <font>
      <u/>
      <sz val="8"/>
      <color indexed="81"/>
      <name val="Tahoma"/>
      <family val="2"/>
    </font>
    <font>
      <sz val="11"/>
      <color theme="1"/>
      <name val="宋体"/>
      <family val="2"/>
      <scheme val="minor"/>
    </font>
    <font>
      <sz val="11"/>
      <color theme="0"/>
      <name val="宋体"/>
      <family val="2"/>
      <scheme val="minor"/>
    </font>
    <font>
      <b/>
      <sz val="11"/>
      <color theme="0"/>
      <name val="宋体"/>
      <family val="2"/>
      <scheme val="minor"/>
    </font>
    <font>
      <b/>
      <sz val="9"/>
      <color indexed="81"/>
      <name val="Tahoma"/>
      <charset val="1"/>
    </font>
    <font>
      <sz val="9"/>
      <color indexed="81"/>
      <name val="Tahoma"/>
      <family val="2"/>
    </font>
    <font>
      <sz val="9"/>
      <color indexed="81"/>
      <name val="Tahoma"/>
      <charset val="1"/>
    </font>
    <font>
      <sz val="11"/>
      <color theme="1"/>
      <name val="宋体"/>
      <charset val="134"/>
      <scheme val="minor"/>
    </font>
    <font>
      <b/>
      <sz val="9"/>
      <color indexed="81"/>
      <name val="Tahoma"/>
      <family val="2"/>
    </font>
    <font>
      <sz val="9"/>
      <name val="宋体"/>
      <family val="3"/>
      <charset val="134"/>
      <scheme val="minor"/>
    </font>
    <font>
      <sz val="11"/>
      <color theme="1"/>
      <name val="宋体"/>
      <family val="3"/>
      <charset val="134"/>
      <scheme val="minor"/>
    </font>
    <font>
      <sz val="11"/>
      <color theme="1"/>
      <name val="宋体"/>
      <charset val="134"/>
      <scheme val="minor"/>
    </font>
  </fonts>
  <fills count="10">
    <fill>
      <patternFill patternType="none"/>
    </fill>
    <fill>
      <patternFill patternType="gray125"/>
    </fill>
    <fill>
      <patternFill patternType="solid">
        <fgColor theme="1" tint="0.49998474074526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tint="0.79998168889431442"/>
        <bgColor indexed="64"/>
      </patternFill>
    </fill>
    <fill>
      <patternFill patternType="solid">
        <fgColor theme="4" tint="-0.24994659260841701"/>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2">
    <border>
      <left/>
      <right/>
      <top/>
      <bottom/>
      <diagonal/>
    </border>
    <border>
      <left style="thin">
        <color theme="0"/>
      </left>
      <right style="thin">
        <color theme="0"/>
      </right>
      <top style="thin">
        <color theme="0"/>
      </top>
      <bottom style="thin">
        <color theme="0"/>
      </bottom>
      <diagonal/>
    </border>
    <border>
      <left style="thin">
        <color theme="0"/>
      </left>
      <right/>
      <top/>
      <bottom/>
      <diagonal/>
    </border>
    <border>
      <left/>
      <right style="thin">
        <color theme="0"/>
      </right>
      <top/>
      <bottom style="thick">
        <color theme="0"/>
      </bottom>
      <diagonal/>
    </border>
    <border>
      <left/>
      <right/>
      <top/>
      <bottom style="thick">
        <color theme="0"/>
      </bottom>
      <diagonal/>
    </border>
    <border>
      <left/>
      <right style="thin">
        <color theme="0"/>
      </right>
      <top/>
      <bottom style="thin">
        <color theme="0"/>
      </bottom>
      <diagonal/>
    </border>
    <border>
      <left/>
      <right/>
      <top/>
      <bottom style="thin">
        <color theme="0"/>
      </bottom>
      <diagonal/>
    </border>
    <border>
      <left/>
      <right style="thin">
        <color theme="0"/>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9">
    <xf numFmtId="0" fontId="0" fillId="0" borderId="0"/>
    <xf numFmtId="49" fontId="5" fillId="2" borderId="1" applyNumberFormat="0" applyFont="0" applyAlignment="0" applyProtection="0"/>
    <xf numFmtId="0" fontId="5" fillId="0" borderId="0" applyNumberFormat="0" applyFont="0" applyFill="0" applyBorder="0" applyAlignment="0" applyProtection="0"/>
    <xf numFmtId="0" fontId="5" fillId="0" borderId="0" applyNumberFormat="0" applyFont="0" applyBorder="0" applyAlignment="0" applyProtection="0"/>
    <xf numFmtId="49" fontId="5" fillId="5" borderId="1" applyNumberFormat="0" applyFont="0" applyAlignment="0" applyProtection="0"/>
    <xf numFmtId="49" fontId="5" fillId="4" borderId="1" applyNumberFormat="0" applyAlignment="0" applyProtection="0"/>
    <xf numFmtId="0" fontId="6" fillId="6" borderId="1" applyNumberFormat="0" applyAlignment="0" applyProtection="0"/>
    <xf numFmtId="176" fontId="5" fillId="3" borderId="1" applyNumberFormat="0" applyFont="0" applyAlignment="0" applyProtection="0"/>
    <xf numFmtId="49" fontId="5" fillId="5" borderId="1" applyNumberFormat="0" applyFont="0" applyAlignment="0" applyProtection="0"/>
  </cellStyleXfs>
  <cellXfs count="121">
    <xf numFmtId="0" fontId="0" fillId="0" borderId="0" xfId="0"/>
    <xf numFmtId="49" fontId="0" fillId="0" borderId="0" xfId="0" applyNumberFormat="1"/>
    <xf numFmtId="1" fontId="0" fillId="0" borderId="0" xfId="0" applyNumberFormat="1"/>
    <xf numFmtId="0" fontId="0" fillId="0" borderId="0" xfId="0" applyNumberFormat="1"/>
    <xf numFmtId="0" fontId="1" fillId="0" borderId="0" xfId="0" applyFont="1" applyAlignment="1">
      <alignment wrapText="1"/>
    </xf>
    <xf numFmtId="49" fontId="1" fillId="0" borderId="0" xfId="0" applyNumberFormat="1" applyFont="1" applyAlignment="1">
      <alignment wrapText="1"/>
    </xf>
    <xf numFmtId="176" fontId="0" fillId="0" borderId="0" xfId="0" applyNumberFormat="1"/>
    <xf numFmtId="0" fontId="0" fillId="0" borderId="0" xfId="0" applyAlignment="1">
      <alignment vertical="top" wrapText="1"/>
    </xf>
    <xf numFmtId="0" fontId="0" fillId="0" borderId="0" xfId="0" applyNumberFormat="1" applyAlignment="1">
      <alignment wrapText="1"/>
    </xf>
    <xf numFmtId="176" fontId="0" fillId="0" borderId="0" xfId="0" applyNumberFormat="1" applyAlignment="1">
      <alignment wrapText="1"/>
    </xf>
    <xf numFmtId="1" fontId="0" fillId="0" borderId="0" xfId="0" applyNumberFormat="1" applyAlignment="1">
      <alignment wrapText="1"/>
    </xf>
    <xf numFmtId="49" fontId="0" fillId="0" borderId="0" xfId="0" applyNumberFormat="1" applyAlignment="1">
      <alignment wrapText="1"/>
    </xf>
    <xf numFmtId="0" fontId="0" fillId="0" borderId="0" xfId="0" applyBorder="1"/>
    <xf numFmtId="0" fontId="0" fillId="0" borderId="0" xfId="0" applyAlignment="1">
      <alignment wrapText="1"/>
    </xf>
    <xf numFmtId="0" fontId="0" fillId="5" borderId="1" xfId="4" applyNumberFormat="1" applyFont="1"/>
    <xf numFmtId="49" fontId="6" fillId="6" borderId="1" xfId="6" applyNumberFormat="1"/>
    <xf numFmtId="0" fontId="0" fillId="0" borderId="0" xfId="2" applyFont="1"/>
    <xf numFmtId="0" fontId="0" fillId="5" borderId="0" xfId="4" applyNumberFormat="1" applyFont="1" applyBorder="1"/>
    <xf numFmtId="1" fontId="0" fillId="5" borderId="0" xfId="4" applyNumberFormat="1" applyFont="1" applyBorder="1"/>
    <xf numFmtId="0" fontId="0" fillId="2" borderId="0" xfId="1" applyNumberFormat="1" applyFont="1" applyBorder="1"/>
    <xf numFmtId="0" fontId="5" fillId="4" borderId="0" xfId="5" applyNumberFormat="1" applyBorder="1"/>
    <xf numFmtId="176" fontId="5" fillId="4" borderId="0" xfId="5" applyNumberFormat="1" applyBorder="1"/>
    <xf numFmtId="1" fontId="5" fillId="4" borderId="0" xfId="5" applyNumberFormat="1" applyBorder="1"/>
    <xf numFmtId="0" fontId="5" fillId="4" borderId="2" xfId="5" applyNumberFormat="1" applyBorder="1"/>
    <xf numFmtId="0" fontId="0" fillId="5" borderId="2" xfId="4" applyNumberFormat="1" applyFont="1" applyBorder="1"/>
    <xf numFmtId="0" fontId="6" fillId="6" borderId="0" xfId="6" applyBorder="1"/>
    <xf numFmtId="0" fontId="6" fillId="6" borderId="2" xfId="6" applyBorder="1"/>
    <xf numFmtId="0" fontId="0" fillId="3" borderId="0" xfId="7" applyNumberFormat="1" applyFont="1" applyBorder="1"/>
    <xf numFmtId="0" fontId="0" fillId="3" borderId="2" xfId="7" applyNumberFormat="1" applyFont="1" applyBorder="1"/>
    <xf numFmtId="0" fontId="0" fillId="2" borderId="2" xfId="1" applyNumberFormat="1" applyFont="1" applyBorder="1"/>
    <xf numFmtId="0" fontId="0" fillId="0" borderId="2" xfId="2" applyFont="1" applyBorder="1"/>
    <xf numFmtId="0" fontId="1" fillId="0" borderId="0" xfId="0" applyNumberFormat="1" applyFont="1"/>
    <xf numFmtId="4" fontId="0" fillId="0" borderId="0" xfId="0" applyNumberFormat="1"/>
    <xf numFmtId="4" fontId="0" fillId="0" borderId="0" xfId="0" applyNumberFormat="1" applyBorder="1"/>
    <xf numFmtId="0" fontId="5" fillId="4" borderId="1" xfId="5" applyNumberFormat="1"/>
    <xf numFmtId="0" fontId="5" fillId="4" borderId="1" xfId="5" applyNumberFormat="1" applyAlignment="1"/>
    <xf numFmtId="0" fontId="7" fillId="7" borderId="3" xfId="0" applyFont="1" applyFill="1" applyBorder="1"/>
    <xf numFmtId="0" fontId="7" fillId="7" borderId="4" xfId="0" applyFont="1" applyFill="1" applyBorder="1"/>
    <xf numFmtId="4" fontId="0" fillId="8" borderId="5" xfId="0" applyNumberFormat="1" applyFont="1" applyFill="1" applyBorder="1"/>
    <xf numFmtId="0" fontId="0" fillId="8" borderId="6" xfId="0" applyNumberFormat="1" applyFont="1" applyFill="1" applyBorder="1"/>
    <xf numFmtId="4" fontId="0" fillId="9" borderId="5" xfId="0" applyNumberFormat="1" applyFont="1" applyFill="1" applyBorder="1"/>
    <xf numFmtId="0" fontId="0" fillId="9" borderId="6" xfId="0" applyNumberFormat="1" applyFont="1" applyFill="1" applyBorder="1"/>
    <xf numFmtId="4" fontId="0" fillId="9" borderId="7" xfId="0" applyNumberFormat="1" applyFont="1" applyFill="1" applyBorder="1"/>
    <xf numFmtId="0" fontId="0" fillId="9" borderId="0" xfId="0" applyNumberFormat="1" applyFont="1" applyFill="1"/>
    <xf numFmtId="0" fontId="0" fillId="8" borderId="5" xfId="0" applyNumberFormat="1" applyFont="1" applyFill="1" applyBorder="1"/>
    <xf numFmtId="0" fontId="0" fillId="9" borderId="5" xfId="0" applyNumberFormat="1" applyFont="1" applyFill="1" applyBorder="1"/>
    <xf numFmtId="0" fontId="0" fillId="9" borderId="7" xfId="0" applyNumberFormat="1" applyFont="1" applyFill="1" applyBorder="1"/>
    <xf numFmtId="1" fontId="5" fillId="4" borderId="1" xfId="5" applyNumberFormat="1"/>
    <xf numFmtId="179" fontId="5" fillId="4" borderId="1" xfId="5" applyNumberFormat="1"/>
    <xf numFmtId="1" fontId="5" fillId="4" borderId="1" xfId="5" applyNumberFormat="1" applyAlignment="1"/>
    <xf numFmtId="179" fontId="5" fillId="4" borderId="1" xfId="5" applyNumberFormat="1" applyAlignment="1"/>
    <xf numFmtId="0" fontId="0" fillId="5" borderId="1" xfId="4" applyNumberFormat="1" applyFont="1" applyAlignment="1">
      <alignment wrapText="1"/>
    </xf>
    <xf numFmtId="176" fontId="0" fillId="5" borderId="1" xfId="4" applyNumberFormat="1" applyFont="1" applyAlignment="1">
      <alignment wrapText="1"/>
    </xf>
    <xf numFmtId="1" fontId="0" fillId="5" borderId="1" xfId="4" applyNumberFormat="1" applyFont="1" applyAlignment="1">
      <alignment wrapText="1"/>
    </xf>
    <xf numFmtId="0" fontId="6" fillId="6" borderId="1" xfId="6" applyNumberFormat="1" applyAlignment="1">
      <alignment wrapText="1"/>
    </xf>
    <xf numFmtId="49" fontId="6" fillId="6" borderId="1" xfId="6" applyNumberFormat="1" applyAlignment="1">
      <alignment wrapText="1"/>
    </xf>
    <xf numFmtId="0" fontId="0" fillId="3" borderId="1" xfId="7" applyNumberFormat="1" applyFont="1" applyAlignment="1">
      <alignment wrapText="1"/>
    </xf>
    <xf numFmtId="176" fontId="0" fillId="3" borderId="1" xfId="7" applyNumberFormat="1" applyFont="1" applyAlignment="1">
      <alignment wrapText="1"/>
    </xf>
    <xf numFmtId="177" fontId="0" fillId="3" borderId="1" xfId="7" applyNumberFormat="1" applyFont="1" applyAlignment="1">
      <alignment wrapText="1"/>
    </xf>
    <xf numFmtId="178" fontId="0" fillId="3" borderId="1" xfId="7" applyNumberFormat="1" applyFont="1" applyAlignment="1">
      <alignment wrapText="1"/>
    </xf>
    <xf numFmtId="0" fontId="0" fillId="2" borderId="1" xfId="1" applyNumberFormat="1" applyFont="1" applyAlignment="1">
      <alignment wrapText="1"/>
    </xf>
    <xf numFmtId="0" fontId="0" fillId="0" borderId="0" xfId="2" applyNumberFormat="1" applyFont="1" applyAlignment="1">
      <alignment wrapText="1"/>
    </xf>
    <xf numFmtId="0" fontId="6" fillId="6" borderId="1" xfId="6"/>
    <xf numFmtId="0" fontId="11" fillId="5" borderId="1" xfId="4" applyNumberFormat="1" applyFont="1" applyAlignment="1">
      <alignment wrapText="1"/>
    </xf>
    <xf numFmtId="0" fontId="6" fillId="6" borderId="1" xfId="6" applyNumberFormat="1"/>
    <xf numFmtId="0" fontId="5" fillId="4" borderId="1" xfId="5" applyNumberFormat="1" applyAlignment="1">
      <alignment wrapText="1"/>
    </xf>
    <xf numFmtId="0" fontId="0" fillId="5" borderId="8" xfId="4" applyNumberFormat="1" applyFont="1" applyBorder="1"/>
    <xf numFmtId="0" fontId="0" fillId="5" borderId="9" xfId="4" applyNumberFormat="1" applyFont="1" applyBorder="1"/>
    <xf numFmtId="0" fontId="0" fillId="5" borderId="10" xfId="4" applyNumberFormat="1" applyFont="1" applyBorder="1"/>
    <xf numFmtId="0" fontId="0" fillId="3" borderId="8" xfId="7" applyNumberFormat="1" applyFont="1" applyBorder="1"/>
    <xf numFmtId="0" fontId="6" fillId="3" borderId="10" xfId="7" applyNumberFormat="1" applyFont="1" applyBorder="1"/>
    <xf numFmtId="0" fontId="5" fillId="2" borderId="8" xfId="1" applyNumberFormat="1" applyBorder="1"/>
    <xf numFmtId="0" fontId="5" fillId="2" borderId="10" xfId="1" applyNumberFormat="1" applyBorder="1"/>
    <xf numFmtId="0" fontId="5" fillId="4" borderId="8" xfId="5" applyNumberFormat="1" applyBorder="1"/>
    <xf numFmtId="0" fontId="5" fillId="4" borderId="9" xfId="5" applyNumberFormat="1" applyBorder="1"/>
    <xf numFmtId="0" fontId="0" fillId="3" borderId="1" xfId="7" applyNumberFormat="1" applyFont="1"/>
    <xf numFmtId="0" fontId="0" fillId="0" borderId="0" xfId="0" applyBorder="1" applyAlignment="1">
      <alignment wrapText="1"/>
    </xf>
    <xf numFmtId="0" fontId="0" fillId="0" borderId="0" xfId="0" applyAlignment="1">
      <alignment vertical="center"/>
    </xf>
    <xf numFmtId="1" fontId="0" fillId="5" borderId="1" xfId="4" applyNumberFormat="1" applyFont="1"/>
    <xf numFmtId="0" fontId="14" fillId="5" borderId="1" xfId="4" applyNumberFormat="1" applyFont="1" applyAlignment="1">
      <alignment wrapText="1"/>
    </xf>
    <xf numFmtId="0" fontId="0" fillId="2" borderId="1" xfId="1" applyNumberFormat="1" applyFont="1"/>
    <xf numFmtId="0" fontId="14" fillId="2" borderId="1" xfId="1" applyNumberFormat="1" applyFont="1" applyAlignment="1">
      <alignment wrapText="1"/>
    </xf>
    <xf numFmtId="176" fontId="0" fillId="5" borderId="1" xfId="4" applyNumberFormat="1" applyFont="1"/>
    <xf numFmtId="176" fontId="0" fillId="3" borderId="1" xfId="7" applyNumberFormat="1" applyFont="1"/>
    <xf numFmtId="177" fontId="0" fillId="3" borderId="1" xfId="7" applyNumberFormat="1" applyFont="1"/>
    <xf numFmtId="178" fontId="0" fillId="3" borderId="1" xfId="7" applyNumberFormat="1" applyFont="1"/>
    <xf numFmtId="1" fontId="15" fillId="4" borderId="1" xfId="5" applyNumberFormat="1" applyFont="1" applyAlignment="1"/>
    <xf numFmtId="0" fontId="0" fillId="0" borderId="0" xfId="0" applyAlignment="1"/>
    <xf numFmtId="0" fontId="5" fillId="5" borderId="1" xfId="8" applyNumberFormat="1" applyAlignment="1"/>
    <xf numFmtId="49" fontId="0" fillId="0" borderId="0" xfId="3" applyNumberFormat="1" applyFont="1" applyAlignment="1"/>
    <xf numFmtId="0" fontId="14" fillId="5" borderId="1" xfId="4" applyNumberFormat="1" applyFont="1"/>
    <xf numFmtId="0" fontId="14" fillId="2" borderId="1" xfId="1" applyNumberFormat="1" applyFont="1"/>
    <xf numFmtId="0" fontId="5" fillId="2" borderId="1" xfId="1" applyNumberFormat="1" applyBorder="1"/>
    <xf numFmtId="0" fontId="0" fillId="2" borderId="1" xfId="1" applyNumberFormat="1" applyFont="1" applyBorder="1"/>
    <xf numFmtId="1" fontId="5" fillId="4" borderId="1" xfId="5" applyNumberFormat="1" applyBorder="1"/>
    <xf numFmtId="179" fontId="5" fillId="4" borderId="1" xfId="5" applyNumberFormat="1" applyBorder="1" applyAlignment="1"/>
    <xf numFmtId="0" fontId="0" fillId="5" borderId="1" xfId="4" applyNumberFormat="1" applyFont="1" applyAlignment="1"/>
    <xf numFmtId="0" fontId="0" fillId="0" borderId="0" xfId="0" applyFill="1"/>
    <xf numFmtId="0" fontId="0" fillId="0" borderId="0" xfId="0" applyFill="1" applyAlignment="1"/>
    <xf numFmtId="0" fontId="0" fillId="0" borderId="0" xfId="0" applyFill="1" applyBorder="1" applyAlignment="1"/>
    <xf numFmtId="0" fontId="0" fillId="0" borderId="0" xfId="0" quotePrefix="1" applyAlignment="1"/>
    <xf numFmtId="0" fontId="0" fillId="0" borderId="0" xfId="0" applyNumberFormat="1" applyAlignment="1"/>
    <xf numFmtId="0" fontId="14" fillId="5" borderId="1" xfId="8" applyNumberFormat="1" applyFont="1" applyAlignment="1"/>
    <xf numFmtId="49" fontId="6" fillId="6" borderId="1" xfId="6" applyNumberFormat="1" applyAlignment="1">
      <alignment vertical="center"/>
    </xf>
    <xf numFmtId="178" fontId="0" fillId="3" borderId="1" xfId="7" applyNumberFormat="1" applyFont="1" applyBorder="1"/>
    <xf numFmtId="1" fontId="14" fillId="4" borderId="1" xfId="5" applyNumberFormat="1" applyFont="1" applyBorder="1" applyAlignment="1"/>
    <xf numFmtId="0" fontId="0" fillId="5" borderId="11" xfId="4" applyNumberFormat="1" applyFont="1" applyBorder="1"/>
    <xf numFmtId="176" fontId="0" fillId="5" borderId="11" xfId="4" applyNumberFormat="1" applyFont="1" applyBorder="1"/>
    <xf numFmtId="1" fontId="0" fillId="5" borderId="11" xfId="4" applyNumberFormat="1" applyFont="1" applyBorder="1"/>
    <xf numFmtId="49" fontId="6" fillId="6" borderId="11" xfId="6" applyNumberFormat="1" applyBorder="1" applyAlignment="1">
      <alignment vertical="center"/>
    </xf>
    <xf numFmtId="0" fontId="6" fillId="6" borderId="11" xfId="6" applyNumberFormat="1" applyBorder="1"/>
    <xf numFmtId="49" fontId="6" fillId="6" borderId="11" xfId="6" applyNumberFormat="1" applyBorder="1"/>
    <xf numFmtId="176" fontId="0" fillId="3" borderId="11" xfId="7" applyNumberFormat="1" applyFont="1" applyBorder="1"/>
    <xf numFmtId="177" fontId="0" fillId="3" borderId="11" xfId="7" applyNumberFormat="1" applyFont="1" applyBorder="1"/>
    <xf numFmtId="0" fontId="0" fillId="3" borderId="11" xfId="7" applyNumberFormat="1" applyFont="1" applyBorder="1"/>
    <xf numFmtId="178" fontId="0" fillId="3" borderId="11" xfId="7" applyNumberFormat="1" applyFont="1" applyBorder="1"/>
    <xf numFmtId="1" fontId="5" fillId="4" borderId="11" xfId="5" applyNumberFormat="1" applyBorder="1" applyAlignment="1"/>
    <xf numFmtId="1" fontId="14" fillId="4" borderId="11" xfId="5" applyNumberFormat="1" applyFont="1" applyBorder="1" applyAlignment="1"/>
    <xf numFmtId="179" fontId="5" fillId="4" borderId="11" xfId="5" applyNumberFormat="1" applyBorder="1" applyAlignment="1"/>
    <xf numFmtId="0" fontId="0" fillId="2" borderId="11" xfId="1" applyNumberFormat="1" applyFont="1" applyBorder="1"/>
    <xf numFmtId="0" fontId="0" fillId="0" borderId="0" xfId="0" applyFill="1" applyBorder="1"/>
  </cellXfs>
  <cellStyles count="9">
    <cellStyle name="NodeXL Do Not Edit" xfId="1"/>
    <cellStyle name="NodeXL Graph Metric" xfId="5"/>
    <cellStyle name="NodeXL Graph Metric Separator" xfId="8"/>
    <cellStyle name="NodeXL Label" xfId="6"/>
    <cellStyle name="NodeXL Layout" xfId="7"/>
    <cellStyle name="NodeXL Other Column" xfId="2"/>
    <cellStyle name="NodeXL Required" xfId="3"/>
    <cellStyle name="NodeXL Visual Property" xfId="4"/>
    <cellStyle name="Normal" xfId="0" builtinId="0"/>
  </cellStyles>
  <dxfs count="98">
    <dxf>
      <numFmt numFmtId="30" formatCode="@"/>
      <alignment horizontal="general" vertical="center" textRotation="0" wrapText="0" indent="0" relativeIndent="0" justifyLastLine="0" shrinkToFit="0" mergeCell="0" readingOrder="0"/>
    </dxf>
    <dxf>
      <numFmt numFmtId="0" formatCode="General"/>
      <alignment horizontal="general" vertical="center" textRotation="0" wrapText="0" indent="0" relativeIndent="0" justifyLastLine="0" shrinkToFit="0" mergeCell="0" readingOrder="0"/>
    </dxf>
    <dxf>
      <font>
        <b/>
        <i val="0"/>
        <strike val="0"/>
        <condense val="0"/>
        <extend val="0"/>
        <outline val="0"/>
        <shadow val="0"/>
        <u val="none"/>
        <vertAlign val="baseline"/>
        <sz val="11"/>
        <color theme="1"/>
        <name val="Calibri"/>
        <scheme val="minor"/>
      </font>
      <alignment horizontal="general" vertical="bottom" textRotation="0" wrapText="1" indent="0" relative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indent="0" relative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numFmt numFmtId="0" formatCode="General"/>
    </dxf>
    <dxf>
      <numFmt numFmtId="4" formatCode="#,##0.0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numFmt numFmtId="0" formatCode="General"/>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alignment horizontal="general" vertical="bottom" textRotation="0" wrapText="0" indent="0" relativeIndent="255" justifyLastLine="0" shrinkToFit="0" mergeCell="0" readingOrder="0"/>
    </dxf>
    <dxf>
      <numFmt numFmtId="30" formatCode="@"/>
    </dxf>
    <dxf>
      <numFmt numFmtId="30" formatCode="@"/>
    </dxf>
    <dxf>
      <numFmt numFmtId="179" formatCode="0.000"/>
      <alignment horizontal="general" vertical="bottom" textRotation="0" wrapText="0" indent="0" relativeIndent="255" justifyLastLine="0" shrinkToFit="0" mergeCell="0" readingOrder="0"/>
    </dxf>
    <dxf>
      <numFmt numFmtId="179" formatCode="0.000"/>
      <alignment horizontal="general" vertical="bottom" textRotation="0" wrapText="0" indent="0" relativeIndent="255" justifyLastLine="0" shrinkToFit="0" mergeCell="0" readingOrder="0"/>
      <border outline="0">
        <right style="thin">
          <color theme="0"/>
        </right>
      </border>
    </dxf>
    <dxf>
      <numFmt numFmtId="1" formatCode="0"/>
      <alignment horizontal="general" vertical="bottom" textRotation="0" wrapText="0" indent="0" relativeIndent="255" justifyLastLine="0" shrinkToFit="0" mergeCell="0" readingOrder="0"/>
      <border outline="0">
        <right style="thin">
          <color theme="0"/>
        </right>
      </border>
    </dxf>
    <dxf>
      <numFmt numFmtId="1" formatCode="0"/>
      <alignment horizontal="general" vertical="bottom" textRotation="0" wrapText="0" indent="0" relativeIndent="255" justifyLastLine="0" shrinkToFit="0" mergeCell="0" readingOrder="0"/>
      <border outline="0">
        <right style="thin">
          <color theme="0"/>
        </right>
      </border>
    </dxf>
    <dxf>
      <numFmt numFmtId="1" formatCode="0"/>
      <alignment horizontal="general" vertical="bottom" textRotation="0" wrapText="0" indent="0" relativeIndent="255" justifyLastLine="0" shrinkToFit="0" mergeCell="0" readingOrder="0"/>
      <border outline="0">
        <right style="thin">
          <color theme="0"/>
        </right>
      </border>
    </dxf>
    <dxf>
      <numFmt numFmtId="1" formatCode="0"/>
      <alignment horizontal="general" vertical="bottom" textRotation="0" wrapText="0" indent="0" relativeIndent="255" justifyLastLine="0" shrinkToFit="0" mergeCell="0" readingOrder="0"/>
      <border outline="0">
        <right style="thin">
          <color theme="0"/>
        </right>
      </border>
    </dxf>
    <dxf>
      <numFmt numFmtId="1" formatCode="0"/>
      <alignment horizontal="general" vertical="bottom" textRotation="0" wrapText="0" indent="0" relativeIndent="255" justifyLastLine="0" shrinkToFit="0" mergeCell="0" readingOrder="0"/>
      <border outline="0">
        <right style="thin">
          <color theme="0"/>
        </right>
      </border>
    </dxf>
    <dxf>
      <numFmt numFmtId="1" formatCode="0"/>
      <border outline="0">
        <right style="thin">
          <color theme="0"/>
        </right>
      </border>
    </dxf>
    <dxf>
      <numFmt numFmtId="1" formatCode="0"/>
      <border outline="0">
        <left style="thin">
          <color theme="0"/>
        </left>
      </border>
    </dxf>
    <dxf>
      <numFmt numFmtId="1" formatCode="0"/>
      <alignment horizontal="general" vertical="bottom" textRotation="0" wrapText="0" indent="0" relativeIndent="255" justifyLastLine="0" shrinkToFit="0" mergeCell="0" readingOrder="0"/>
    </dxf>
    <dxf>
      <numFmt numFmtId="1" formatCode="0"/>
      <alignment horizontal="general" vertical="bottom" textRotation="0" wrapText="0" indent="0" relativeIndent="255" justifyLastLine="0" shrinkToFit="0" mergeCell="0" readingOrder="0"/>
      <border outline="0">
        <right style="thin">
          <color theme="0"/>
        </right>
      </border>
    </dxf>
    <dxf>
      <numFmt numFmtId="1" formatCode="0"/>
      <alignment horizontal="general" vertical="bottom" textRotation="0" wrapText="0" indent="0" relativeIndent="255" justifyLastLine="0" shrinkToFit="0" mergeCell="0" readingOrder="0"/>
      <border outline="0">
        <right style="thin">
          <color theme="0"/>
        </right>
      </border>
    </dxf>
    <dxf>
      <numFmt numFmtId="1" formatCode="0"/>
      <alignment horizontal="general" vertical="bottom" textRotation="0" wrapText="0" indent="0" relativeIndent="255" justifyLastLine="0" shrinkToFit="0" mergeCell="0" readingOrder="0"/>
      <border outline="0">
        <right style="thin">
          <color theme="0"/>
        </right>
      </border>
    </dxf>
    <dxf>
      <numFmt numFmtId="1" formatCode="0"/>
      <alignment horizontal="general" vertical="bottom" textRotation="0" wrapText="0" indent="0" relativeIndent="255" justifyLastLine="0" shrinkToFit="0" mergeCell="0" readingOrder="0"/>
      <border outline="0">
        <right style="thin">
          <color theme="0"/>
        </right>
      </border>
    </dxf>
    <dxf>
      <numFmt numFmtId="0" formatCode="General"/>
      <border outline="0">
        <right style="thin">
          <color theme="0"/>
        </right>
      </border>
    </dxf>
    <dxf>
      <font>
        <b val="0"/>
        <i val="0"/>
        <strike val="0"/>
        <condense val="0"/>
        <extend val="0"/>
        <outline val="0"/>
        <shadow val="0"/>
        <u val="none"/>
        <vertAlign val="baseline"/>
        <sz val="11"/>
        <color theme="1"/>
        <name val="Calibri"/>
        <scheme val="minor"/>
      </font>
      <numFmt numFmtId="0" formatCode="General"/>
    </dxf>
    <dxf>
      <numFmt numFmtId="30" formatCode="@"/>
    </dxf>
    <dxf>
      <alignment horizontal="general" vertical="bottom" textRotation="0" wrapText="0" indent="0" relativeIndent="255" justifyLastLine="0" shrinkToFit="0" mergeCell="0" readingOrder="0"/>
    </dxf>
    <dxf>
      <font>
        <b val="0"/>
        <i val="0"/>
        <strike val="0"/>
        <condense val="0"/>
        <extend val="0"/>
        <outline val="0"/>
        <shadow val="0"/>
        <u val="none"/>
        <vertAlign val="baseline"/>
        <sz val="11"/>
        <color theme="1"/>
        <name val="Calibri"/>
        <scheme val="minor"/>
      </font>
      <numFmt numFmtId="0" formatCode="General"/>
    </dxf>
    <dxf>
      <numFmt numFmtId="0" formatCode="General"/>
      <alignment horizontal="general" vertical="bottom" textRotation="0" wrapText="0" indent="0" relativeIndent="255" justifyLastLine="0" shrinkToFit="0" mergeCell="0" readingOrder="0"/>
    </dxf>
    <dxf>
      <numFmt numFmtId="0" formatCode="General"/>
      <alignment horizontal="general" vertical="bottom" textRotation="0" wrapText="0" indent="0" relativeIndent="255" justifyLastLine="0" shrinkToFit="0" mergeCell="0" readingOrder="0"/>
    </dxf>
    <dxf>
      <numFmt numFmtId="30" formatCode="@"/>
      <alignment horizontal="general" vertical="bottom" textRotation="0" wrapText="0" indent="0" relativeIndent="255" justifyLastLine="0" shrinkToFit="0" mergeCell="0" readingOrder="0"/>
    </dxf>
    <dxf>
      <alignment horizontal="general" vertical="bottom" textRotation="0" wrapText="1" indent="0" relativeIndent="255" justifyLastLine="0" shrinkToFit="0" readingOrder="0"/>
    </dxf>
    <dxf>
      <numFmt numFmtId="0" formatCode="General"/>
    </dxf>
    <dxf>
      <numFmt numFmtId="0" formatCode="General"/>
    </dxf>
    <dxf>
      <numFmt numFmtId="179" formatCode="0.000"/>
      <alignment horizontal="general" vertical="bottom" textRotation="0" wrapText="0" indent="0" relativeIndent="0" justifyLastLine="0" shrinkToFit="0" readingOrder="0"/>
      <border outline="0">
        <left style="thin">
          <color theme="0"/>
        </left>
      </border>
    </dxf>
    <dxf>
      <numFmt numFmtId="179" formatCode="0.000"/>
      <alignment horizontal="general" vertical="bottom" textRotation="0" wrapText="0" indent="0" relativeIndent="255" justifyLastLine="0" shrinkToFit="0" mergeCell="0" readingOrder="0"/>
      <border outline="0">
        <left style="thin">
          <color theme="0"/>
        </left>
      </border>
    </dxf>
    <dxf>
      <numFmt numFmtId="179" formatCode="0.000"/>
      <alignment horizontal="general" vertical="bottom" textRotation="0" wrapText="0" indent="0" relativeIndent="255" justifyLastLine="0" shrinkToFit="0" mergeCell="0" readingOrder="0"/>
    </dxf>
    <dxf>
      <numFmt numFmtId="179" formatCode="0.000"/>
      <alignment horizontal="general" vertical="bottom" textRotation="0" wrapText="0" indent="0" relativeIndent="255" justifyLastLine="0" shrinkToFit="0" mergeCell="0" readingOrder="0"/>
      <border outline="0">
        <right style="thin">
          <color theme="0"/>
        </right>
      </border>
    </dxf>
    <dxf>
      <numFmt numFmtId="179" formatCode="0.000"/>
      <alignment horizontal="general" vertical="bottom" textRotation="0" wrapText="0" indent="0" relativeIndent="255" justifyLastLine="0" shrinkToFit="0" mergeCell="0" readingOrder="0"/>
      <border outline="0">
        <right style="thin">
          <color theme="0"/>
        </right>
      </border>
    </dxf>
    <dxf>
      <numFmt numFmtId="179" formatCode="0.000"/>
      <alignment horizontal="general" vertical="bottom" textRotation="0" wrapText="0" indent="0" relativeIndent="255" justifyLastLine="0" shrinkToFit="0" mergeCell="0" readingOrder="0"/>
      <border outline="0">
        <right style="thin">
          <color theme="0"/>
        </right>
      </border>
    </dxf>
    <dxf>
      <font>
        <b val="0"/>
        <i val="0"/>
        <strike val="0"/>
        <condense val="0"/>
        <extend val="0"/>
        <outline val="0"/>
        <shadow val="0"/>
        <u val="none"/>
        <vertAlign val="baseline"/>
        <sz val="11"/>
        <color theme="1"/>
        <name val="Calibri"/>
        <scheme val="minor"/>
      </font>
      <numFmt numFmtId="1" formatCode="0"/>
      <alignment horizontal="general" vertical="bottom" textRotation="0" wrapText="0" indent="0" relativeIndent="0" justifyLastLine="0" shrinkToFit="0" readingOrder="0"/>
      <border outline="0">
        <right style="thin">
          <color theme="0"/>
        </right>
      </border>
    </dxf>
    <dxf>
      <font>
        <b val="0"/>
        <i val="0"/>
        <strike val="0"/>
        <condense val="0"/>
        <extend val="0"/>
        <outline val="0"/>
        <shadow val="0"/>
        <u val="none"/>
        <vertAlign val="baseline"/>
        <sz val="11"/>
        <color theme="1"/>
        <name val="Calibri"/>
        <scheme val="minor"/>
      </font>
      <numFmt numFmtId="1" formatCode="0"/>
      <alignment horizontal="general" vertical="bottom" textRotation="0" wrapText="0" indent="0" relativeIndent="0" justifyLastLine="0" shrinkToFit="0" readingOrder="0"/>
      <border outline="0">
        <left style="thin">
          <color theme="0"/>
        </left>
      </border>
    </dxf>
    <dxf>
      <numFmt numFmtId="1" formatCode="0"/>
      <alignment horizontal="general" vertical="bottom" textRotation="0" wrapText="0" indent="0" relativeIndent="255" justifyLastLine="0" shrinkToFit="0" mergeCell="0" readingOrder="0"/>
    </dxf>
    <dxf>
      <numFmt numFmtId="178" formatCode="#,##0.000"/>
      <border outline="0">
        <right style="thin">
          <color theme="0"/>
        </right>
      </border>
    </dxf>
    <dxf>
      <numFmt numFmtId="178" formatCode="#,##0.000"/>
    </dxf>
    <dxf>
      <numFmt numFmtId="0" formatCode="General"/>
    </dxf>
    <dxf>
      <numFmt numFmtId="177" formatCode="#,##0.0"/>
    </dxf>
    <dxf>
      <numFmt numFmtId="177" formatCode="#,##0.0"/>
    </dxf>
    <dxf>
      <numFmt numFmtId="176" formatCode="0.0"/>
    </dxf>
    <dxf>
      <numFmt numFmtId="30" formatCode="@"/>
    </dxf>
    <dxf>
      <numFmt numFmtId="0" formatCode="General"/>
    </dxf>
    <dxf>
      <numFmt numFmtId="0" formatCode="General"/>
    </dxf>
    <dxf>
      <numFmt numFmtId="30" formatCode="@"/>
      <alignment horizontal="general" vertical="center" textRotation="0" wrapText="0" indent="0" relativeIndent="0" justifyLastLine="0" shrinkToFit="0" mergeCell="0" readingOrder="0"/>
    </dxf>
    <dxf>
      <numFmt numFmtId="0" formatCode="General"/>
    </dxf>
    <dxf>
      <numFmt numFmtId="0" formatCode="General"/>
    </dxf>
    <dxf>
      <numFmt numFmtId="1" formatCode="0"/>
    </dxf>
    <dxf>
      <numFmt numFmtId="176" formatCode="0.0"/>
    </dxf>
    <dxf>
      <numFmt numFmtId="0" formatCode="General"/>
    </dxf>
    <dxf>
      <numFmt numFmtId="0" formatCode="General"/>
      <alignment horizontal="general" vertical="center" textRotation="0" wrapText="0" indent="0" relativeIndent="0" justifyLastLine="0" shrinkToFit="0" mergeCell="0" readingOrder="0"/>
    </dxf>
    <dxf>
      <numFmt numFmtId="30" formatCode="@"/>
    </dxf>
    <dxf>
      <numFmt numFmtId="30" formatCode="@"/>
      <alignment horizontal="general" vertical="bottom" textRotation="0" wrapText="1" indent="0" relativeIndent="255" justifyLastLine="0" shrinkToFit="0" readingOrder="0"/>
    </dxf>
    <dxf>
      <numFmt numFmtId="0" formatCode="General"/>
      <alignment horizontal="general" vertical="bottom" textRotation="0" wrapText="1" indent="0" relativeIndent="255"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indent="0" relative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indent="0" relativeIndent="0" justifyLastLine="0" shrinkToFit="0" readingOrder="0"/>
    </dxf>
    <dxf>
      <numFmt numFmtId="0" formatCode="General"/>
      <alignment horizontal="general" vertical="bottom" textRotation="0" wrapText="1" indent="0" relativeIndent="0" justifyLastLine="0" shrinkToFit="0" readingOrder="0"/>
    </dxf>
    <dxf>
      <numFmt numFmtId="0" formatCode="General"/>
      <alignment horizontal="general" vertical="bottom" textRotation="0" wrapText="1" indent="0" relativeIndent="255" justifyLastLine="0" shrinkToFit="0" readingOrder="0"/>
    </dxf>
    <dxf>
      <numFmt numFmtId="0" formatCode="General"/>
      <alignment horizontal="general" vertical="bottom" textRotation="0" wrapText="1" indent="0" relativeIndent="255" justifyLastLine="0" shrinkToFit="0" readingOrder="0"/>
    </dxf>
    <dxf>
      <numFmt numFmtId="30" formatCode="@"/>
      <alignment horizontal="general" vertical="bottom" textRotation="0" wrapText="1" indent="0" relativeIndent="255" justifyLastLine="0" shrinkToFit="0" readingOrder="0"/>
    </dxf>
    <dxf>
      <numFmt numFmtId="0" formatCode="General"/>
      <alignment horizontal="general" vertical="bottom" textRotation="0" wrapText="1" indent="0" relativeIndent="255" justifyLastLine="0" shrinkToFit="0" readingOrder="0"/>
    </dxf>
    <dxf>
      <numFmt numFmtId="1" formatCode="0"/>
      <alignment horizontal="general" vertical="bottom" textRotation="0" wrapText="1" indent="0" relativeIndent="255"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indent="0" relativeIndent="255" justifyLastLine="0" shrinkToFit="0" readingOrder="0"/>
    </dxf>
    <dxf>
      <numFmt numFmtId="176" formatCode="0.0"/>
      <alignment horizontal="general" vertical="bottom" textRotation="0" wrapText="1" indent="0" relativeIndent="255" justifyLastLine="0" shrinkToFit="0" readingOrder="0"/>
    </dxf>
    <dxf>
      <numFmt numFmtId="0" formatCode="General"/>
      <alignment horizontal="general" vertical="bottom" textRotation="0" wrapText="1" indent="0" relativeIndent="255" justifyLastLine="0" shrinkToFit="0" readingOrder="0"/>
    </dxf>
    <dxf>
      <numFmt numFmtId="30" formatCode="@"/>
      <alignment horizontal="general" vertical="center" textRotation="0" wrapText="0" indent="0" relativeIndent="0" justifyLastLine="0" shrinkToFit="0" mergeCell="0" readingOrder="0"/>
    </dxf>
    <dxf>
      <numFmt numFmtId="30" formatCode="@"/>
      <alignment horizontal="general" vertical="center" textRotation="0" wrapText="0" indent="0" relativeIndent="0" justifyLastLine="0" shrinkToFit="0" mergeCell="0" readingOrder="0"/>
    </dxf>
    <dxf>
      <alignment horizontal="general" vertical="bottom" textRotation="0" wrapText="1" indent="0" relativeIndent="255" justifyLastLine="0" shrinkToFit="0" readingOrder="0"/>
    </dxf>
    <dxf>
      <alignment horizontal="general" vertical="bottom" textRotation="0" wrapText="1" indent="0" relativeIndent="255" justifyLastLine="0" shrinkToFit="0" readingOrder="0"/>
    </dxf>
    <dxf>
      <font>
        <color theme="0"/>
      </font>
      <fill>
        <patternFill>
          <bgColor theme="4"/>
        </patternFill>
      </fill>
      <border>
        <left style="thin">
          <color theme="0"/>
        </left>
        <right style="thin">
          <color theme="0"/>
        </right>
        <top style="thin">
          <color theme="0"/>
        </top>
        <bottom style="thin">
          <color theme="0"/>
        </bottom>
        <vertical style="thin">
          <color theme="0"/>
        </vertical>
        <horizontal style="thin">
          <color theme="0"/>
        </horizontal>
      </border>
    </dxf>
  </dxfs>
  <tableStyles count="1" defaultTableStyle="TableStyleMedium9" defaultPivotStyle="PivotStyleLight16">
    <tableStyle name="NodeXL Table" pivot="0" count="1">
      <tableStyleElement type="headerRow" dxfId="9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zh-CN"/>
  <c:chart>
    <c:autoTitleDeleted val="1"/>
    <c:plotArea>
      <c:layout/>
      <c:barChart>
        <c:barDir val="col"/>
        <c:grouping val="clustered"/>
        <c:ser>
          <c:idx val="1"/>
          <c:order val="0"/>
          <c:tx>
            <c:strRef>
              <c:f>'Overall Metrics'!$E$2</c:f>
              <c:strCache>
                <c:ptCount val="1"/>
                <c:pt idx="0">
                  <c:v>105</c:v>
                </c:pt>
              </c:strCache>
            </c:strRef>
          </c:tx>
          <c:spPr>
            <a:solidFill>
              <a:schemeClr val="accent1"/>
            </a:solidFill>
          </c:spPr>
          <c:cat>
            <c:numRef>
              <c:f>'Overall Metrics'!$D$2:$D$45</c:f>
              <c:numCache>
                <c:formatCode>#,##0.00</c:formatCode>
                <c:ptCount val="44"/>
                <c:pt idx="0">
                  <c:v>1</c:v>
                </c:pt>
                <c:pt idx="1">
                  <c:v>1.4883720930232558</c:v>
                </c:pt>
                <c:pt idx="2">
                  <c:v>1.9767441860465116</c:v>
                </c:pt>
                <c:pt idx="3">
                  <c:v>2.4651162790697674</c:v>
                </c:pt>
                <c:pt idx="4">
                  <c:v>2.9534883720930232</c:v>
                </c:pt>
                <c:pt idx="5">
                  <c:v>3.441860465116279</c:v>
                </c:pt>
                <c:pt idx="6">
                  <c:v>3.9302325581395348</c:v>
                </c:pt>
                <c:pt idx="7">
                  <c:v>4.4186046511627906</c:v>
                </c:pt>
                <c:pt idx="8">
                  <c:v>4.9069767441860463</c:v>
                </c:pt>
                <c:pt idx="9">
                  <c:v>5.3953488372093021</c:v>
                </c:pt>
                <c:pt idx="10">
                  <c:v>5.8837209302325579</c:v>
                </c:pt>
                <c:pt idx="11">
                  <c:v>6.3720930232558137</c:v>
                </c:pt>
                <c:pt idx="12">
                  <c:v>6.8604651162790695</c:v>
                </c:pt>
                <c:pt idx="13">
                  <c:v>7.3488372093023253</c:v>
                </c:pt>
                <c:pt idx="14">
                  <c:v>7.8372093023255811</c:v>
                </c:pt>
                <c:pt idx="15">
                  <c:v>8.3255813953488378</c:v>
                </c:pt>
                <c:pt idx="16">
                  <c:v>8.8139534883720927</c:v>
                </c:pt>
                <c:pt idx="17">
                  <c:v>9.3023255813953476</c:v>
                </c:pt>
                <c:pt idx="18">
                  <c:v>9.7906976744186025</c:v>
                </c:pt>
                <c:pt idx="19">
                  <c:v>10.279069767441857</c:v>
                </c:pt>
                <c:pt idx="20">
                  <c:v>10.767441860465112</c:v>
                </c:pt>
                <c:pt idx="21">
                  <c:v>11.255813953488367</c:v>
                </c:pt>
                <c:pt idx="22">
                  <c:v>11.744186046511622</c:v>
                </c:pt>
                <c:pt idx="23">
                  <c:v>12.232558139534877</c:v>
                </c:pt>
                <c:pt idx="24">
                  <c:v>12.720930232558132</c:v>
                </c:pt>
                <c:pt idx="25">
                  <c:v>13.209302325581387</c:v>
                </c:pt>
                <c:pt idx="26">
                  <c:v>13.697674418604642</c:v>
                </c:pt>
                <c:pt idx="27">
                  <c:v>14.186046511627897</c:v>
                </c:pt>
                <c:pt idx="28">
                  <c:v>14.674418604651152</c:v>
                </c:pt>
                <c:pt idx="29">
                  <c:v>15.162790697674406</c:v>
                </c:pt>
                <c:pt idx="30">
                  <c:v>15.651162790697661</c:v>
                </c:pt>
                <c:pt idx="31">
                  <c:v>16.139534883720916</c:v>
                </c:pt>
                <c:pt idx="32">
                  <c:v>16.627906976744171</c:v>
                </c:pt>
                <c:pt idx="33">
                  <c:v>17.116279069767426</c:v>
                </c:pt>
                <c:pt idx="34">
                  <c:v>17.604651162790681</c:v>
                </c:pt>
                <c:pt idx="35">
                  <c:v>18.093023255813936</c:v>
                </c:pt>
                <c:pt idx="36">
                  <c:v>18.581395348837191</c:v>
                </c:pt>
                <c:pt idx="37">
                  <c:v>19.069767441860446</c:v>
                </c:pt>
                <c:pt idx="38">
                  <c:v>19.558139534883701</c:v>
                </c:pt>
                <c:pt idx="39">
                  <c:v>20.046511627906956</c:v>
                </c:pt>
                <c:pt idx="40">
                  <c:v>20.53488372093021</c:v>
                </c:pt>
                <c:pt idx="41">
                  <c:v>21.023255813953465</c:v>
                </c:pt>
                <c:pt idx="42">
                  <c:v>21.51162790697672</c:v>
                </c:pt>
                <c:pt idx="43">
                  <c:v>22</c:v>
                </c:pt>
              </c:numCache>
            </c:numRef>
          </c:cat>
          <c:val>
            <c:numRef>
              <c:f>'Overall Metrics'!$E$2:$E$45</c:f>
              <c:numCache>
                <c:formatCode>General</c:formatCode>
                <c:ptCount val="44"/>
                <c:pt idx="0">
                  <c:v>105</c:v>
                </c:pt>
                <c:pt idx="1">
                  <c:v>0</c:v>
                </c:pt>
                <c:pt idx="2">
                  <c:v>63</c:v>
                </c:pt>
                <c:pt idx="3">
                  <c:v>0</c:v>
                </c:pt>
                <c:pt idx="4">
                  <c:v>30</c:v>
                </c:pt>
                <c:pt idx="5">
                  <c:v>0</c:v>
                </c:pt>
                <c:pt idx="6">
                  <c:v>23</c:v>
                </c:pt>
                <c:pt idx="7">
                  <c:v>0</c:v>
                </c:pt>
                <c:pt idx="8">
                  <c:v>13</c:v>
                </c:pt>
                <c:pt idx="9">
                  <c:v>0</c:v>
                </c:pt>
                <c:pt idx="10">
                  <c:v>12</c:v>
                </c:pt>
                <c:pt idx="11">
                  <c:v>0</c:v>
                </c:pt>
                <c:pt idx="12">
                  <c:v>6</c:v>
                </c:pt>
                <c:pt idx="13">
                  <c:v>0</c:v>
                </c:pt>
                <c:pt idx="14">
                  <c:v>9</c:v>
                </c:pt>
                <c:pt idx="15">
                  <c:v>0</c:v>
                </c:pt>
                <c:pt idx="16">
                  <c:v>1</c:v>
                </c:pt>
                <c:pt idx="17">
                  <c:v>0</c:v>
                </c:pt>
                <c:pt idx="18">
                  <c:v>1</c:v>
                </c:pt>
                <c:pt idx="19">
                  <c:v>0</c:v>
                </c:pt>
                <c:pt idx="20">
                  <c:v>3</c:v>
                </c:pt>
                <c:pt idx="21">
                  <c:v>0</c:v>
                </c:pt>
                <c:pt idx="22">
                  <c:v>1</c:v>
                </c:pt>
                <c:pt idx="23">
                  <c:v>0</c:v>
                </c:pt>
                <c:pt idx="24">
                  <c:v>0</c:v>
                </c:pt>
                <c:pt idx="25">
                  <c:v>0</c:v>
                </c:pt>
                <c:pt idx="26">
                  <c:v>2</c:v>
                </c:pt>
                <c:pt idx="27">
                  <c:v>0</c:v>
                </c:pt>
                <c:pt idx="28">
                  <c:v>0</c:v>
                </c:pt>
                <c:pt idx="29">
                  <c:v>0</c:v>
                </c:pt>
                <c:pt idx="30">
                  <c:v>0</c:v>
                </c:pt>
                <c:pt idx="31">
                  <c:v>0</c:v>
                </c:pt>
                <c:pt idx="32">
                  <c:v>0</c:v>
                </c:pt>
                <c:pt idx="33">
                  <c:v>0</c:v>
                </c:pt>
                <c:pt idx="34">
                  <c:v>0</c:v>
                </c:pt>
                <c:pt idx="35">
                  <c:v>0</c:v>
                </c:pt>
                <c:pt idx="36">
                  <c:v>1</c:v>
                </c:pt>
                <c:pt idx="37">
                  <c:v>0</c:v>
                </c:pt>
                <c:pt idx="38">
                  <c:v>0</c:v>
                </c:pt>
                <c:pt idx="39">
                  <c:v>0</c:v>
                </c:pt>
                <c:pt idx="40">
                  <c:v>0</c:v>
                </c:pt>
                <c:pt idx="41">
                  <c:v>0</c:v>
                </c:pt>
                <c:pt idx="42">
                  <c:v>0</c:v>
                </c:pt>
                <c:pt idx="43">
                  <c:v>1</c:v>
                </c:pt>
              </c:numCache>
            </c:numRef>
          </c:val>
        </c:ser>
        <c:gapWidth val="0"/>
        <c:axId val="175338624"/>
        <c:axId val="175340544"/>
      </c:barChart>
      <c:catAx>
        <c:axId val="175338624"/>
        <c:scaling>
          <c:orientation val="minMax"/>
        </c:scaling>
        <c:delete val="1"/>
        <c:axPos val="b"/>
        <c:title>
          <c:tx>
            <c:rich>
              <a:bodyPr/>
              <a:lstStyle/>
              <a:p>
                <a:pPr>
                  <a:defRPr/>
                </a:pPr>
                <a:r>
                  <a:rPr lang="en-US"/>
                  <a:t>Degree</a:t>
                </a:r>
              </a:p>
            </c:rich>
          </c:tx>
          <c:layout>
            <c:manualLayout>
              <c:xMode val="edge"/>
              <c:yMode val="edge"/>
              <c:x val="0.44107564559545148"/>
              <c:y val="0.83479536025738765"/>
            </c:manualLayout>
          </c:layout>
        </c:title>
        <c:numFmt formatCode="#,##0.00" sourceLinked="1"/>
        <c:tickLblPos val="none"/>
        <c:crossAx val="175340544"/>
        <c:crosses val="autoZero"/>
        <c:auto val="1"/>
        <c:lblAlgn val="ctr"/>
        <c:lblOffset val="100"/>
      </c:catAx>
      <c:valAx>
        <c:axId val="175340544"/>
        <c:scaling>
          <c:orientation val="minMax"/>
        </c:scaling>
        <c:axPos val="l"/>
        <c:majorGridlines/>
        <c:title>
          <c:tx>
            <c:rich>
              <a:bodyPr rot="-5400000" vert="horz"/>
              <a:lstStyle/>
              <a:p>
                <a:pPr>
                  <a:defRPr/>
                </a:pPr>
                <a:r>
                  <a:rPr lang="en-US"/>
                  <a:t>Frequency</a:t>
                </a:r>
              </a:p>
            </c:rich>
          </c:tx>
        </c:title>
        <c:numFmt formatCode="General" sourceLinked="1"/>
        <c:tickLblPos val="nextTo"/>
        <c:crossAx val="175338624"/>
        <c:crosses val="autoZero"/>
        <c:crossBetween val="between"/>
      </c:valAx>
    </c:plotArea>
    <c:dispBlanksAs val="gap"/>
  </c:chart>
  <c:printSettings>
    <c:headerFooter/>
    <c:pageMargins b="0.75000000000001465" l="0.70000000000000062" r="0.70000000000000062" t="0.7500000000000146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zh-CN"/>
  <c:chart>
    <c:autoTitleDeleted val="1"/>
    <c:plotArea>
      <c:layout/>
      <c:barChart>
        <c:barDir val="col"/>
        <c:grouping val="clustered"/>
        <c:ser>
          <c:idx val="1"/>
          <c:order val="0"/>
          <c:tx>
            <c:strRef>
              <c:f>'Overall Metrics'!$G$2</c:f>
              <c:strCache>
                <c:ptCount val="1"/>
                <c:pt idx="0">
                  <c:v>0</c:v>
                </c:pt>
              </c:strCache>
            </c:strRef>
          </c:tx>
          <c:spPr>
            <a:solidFill>
              <a:schemeClr val="accent1"/>
            </a:solidFill>
          </c:spPr>
          <c:cat>
            <c:numRef>
              <c:f>'Overall Metrics'!$F$2:$F$45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Metrics'!$G$2:$G$45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ser>
        <c:gapWidth val="0"/>
        <c:axId val="176033152"/>
        <c:axId val="176055808"/>
      </c:barChart>
      <c:catAx>
        <c:axId val="176033152"/>
        <c:scaling>
          <c:orientation val="minMax"/>
        </c:scaling>
        <c:delete val="1"/>
        <c:axPos val="b"/>
        <c:title>
          <c:tx>
            <c:rich>
              <a:bodyPr/>
              <a:lstStyle/>
              <a:p>
                <a:pPr>
                  <a:defRPr/>
                </a:pPr>
                <a:r>
                  <a:rPr lang="en-US"/>
                  <a:t>In-Degree</a:t>
                </a:r>
              </a:p>
            </c:rich>
          </c:tx>
          <c:layout>
            <c:manualLayout>
              <c:xMode val="edge"/>
              <c:yMode val="edge"/>
              <c:x val="0.43425552624336278"/>
              <c:y val="0.81759105918211861"/>
            </c:manualLayout>
          </c:layout>
        </c:title>
        <c:numFmt formatCode="#,##0.00" sourceLinked="1"/>
        <c:tickLblPos val="none"/>
        <c:crossAx val="176055808"/>
        <c:crosses val="autoZero"/>
        <c:auto val="1"/>
        <c:lblAlgn val="ctr"/>
        <c:lblOffset val="100"/>
      </c:catAx>
      <c:valAx>
        <c:axId val="176055808"/>
        <c:scaling>
          <c:orientation val="minMax"/>
        </c:scaling>
        <c:axPos val="l"/>
        <c:majorGridlines/>
        <c:title>
          <c:tx>
            <c:rich>
              <a:bodyPr rot="-5400000" vert="horz"/>
              <a:lstStyle/>
              <a:p>
                <a:pPr>
                  <a:defRPr/>
                </a:pPr>
                <a:r>
                  <a:rPr lang="en-US"/>
                  <a:t>Frequency</a:t>
                </a:r>
              </a:p>
            </c:rich>
          </c:tx>
        </c:title>
        <c:numFmt formatCode="General" sourceLinked="1"/>
        <c:tickLblPos val="nextTo"/>
        <c:crossAx val="176033152"/>
        <c:crosses val="autoZero"/>
        <c:crossBetween val="between"/>
      </c:valAx>
    </c:plotArea>
    <c:dispBlanksAs val="gap"/>
  </c:chart>
  <c:printSettings>
    <c:headerFooter/>
    <c:pageMargins b="0.75000000000001465" l="0.70000000000000062" r="0.70000000000000062" t="0.7500000000000146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zh-CN"/>
  <c:chart>
    <c:autoTitleDeleted val="1"/>
    <c:plotArea>
      <c:layout/>
      <c:barChart>
        <c:barDir val="col"/>
        <c:grouping val="clustered"/>
        <c:ser>
          <c:idx val="1"/>
          <c:order val="0"/>
          <c:tx>
            <c:strRef>
              <c:f>'Overall Metrics'!$I$2</c:f>
              <c:strCache>
                <c:ptCount val="1"/>
                <c:pt idx="0">
                  <c:v>0</c:v>
                </c:pt>
              </c:strCache>
            </c:strRef>
          </c:tx>
          <c:spPr>
            <a:solidFill>
              <a:schemeClr val="accent1"/>
            </a:solidFill>
          </c:spPr>
          <c:cat>
            <c:numRef>
              <c:f>'Overall Metrics'!$H$2:$H$45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Metrics'!$I$2:$I$45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ser>
        <c:gapWidth val="0"/>
        <c:axId val="176088960"/>
        <c:axId val="176619520"/>
      </c:barChart>
      <c:catAx>
        <c:axId val="176088960"/>
        <c:scaling>
          <c:orientation val="minMax"/>
        </c:scaling>
        <c:delete val="1"/>
        <c:axPos val="b"/>
        <c:title>
          <c:tx>
            <c:rich>
              <a:bodyPr/>
              <a:lstStyle/>
              <a:p>
                <a:pPr>
                  <a:defRPr/>
                </a:pPr>
                <a:r>
                  <a:rPr lang="en-US"/>
                  <a:t>Out-Degree</a:t>
                </a:r>
              </a:p>
            </c:rich>
          </c:tx>
          <c:layout>
            <c:manualLayout>
              <c:xMode val="edge"/>
              <c:yMode val="edge"/>
              <c:x val="0.41379516818709683"/>
              <c:y val="0.8089889086445029"/>
            </c:manualLayout>
          </c:layout>
        </c:title>
        <c:numFmt formatCode="#,##0.00" sourceLinked="1"/>
        <c:tickLblPos val="none"/>
        <c:crossAx val="176619520"/>
        <c:crosses val="autoZero"/>
        <c:auto val="1"/>
        <c:lblAlgn val="ctr"/>
        <c:lblOffset val="100"/>
      </c:catAx>
      <c:valAx>
        <c:axId val="176619520"/>
        <c:scaling>
          <c:orientation val="minMax"/>
        </c:scaling>
        <c:axPos val="l"/>
        <c:majorGridlines/>
        <c:title>
          <c:tx>
            <c:rich>
              <a:bodyPr rot="-5400000" vert="horz"/>
              <a:lstStyle/>
              <a:p>
                <a:pPr>
                  <a:defRPr/>
                </a:pPr>
                <a:r>
                  <a:rPr lang="en-US"/>
                  <a:t>Frequency</a:t>
                </a:r>
              </a:p>
            </c:rich>
          </c:tx>
        </c:title>
        <c:numFmt formatCode="General" sourceLinked="1"/>
        <c:tickLblPos val="nextTo"/>
        <c:crossAx val="176088960"/>
        <c:crosses val="autoZero"/>
        <c:crossBetween val="between"/>
      </c:valAx>
    </c:plotArea>
    <c:dispBlanksAs val="gap"/>
  </c:chart>
  <c:printSettings>
    <c:headerFooter/>
    <c:pageMargins b="0.75000000000001465" l="0.70000000000000062" r="0.70000000000000062" t="0.75000000000001465"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zh-CN"/>
  <c:chart>
    <c:autoTitleDeleted val="1"/>
    <c:plotArea>
      <c:layout/>
      <c:barChart>
        <c:barDir val="col"/>
        <c:grouping val="clustered"/>
        <c:ser>
          <c:idx val="1"/>
          <c:order val="0"/>
          <c:tx>
            <c:strRef>
              <c:f>'Overall Metrics'!$K$2</c:f>
              <c:strCache>
                <c:ptCount val="1"/>
                <c:pt idx="0">
                  <c:v>142</c:v>
                </c:pt>
              </c:strCache>
            </c:strRef>
          </c:tx>
          <c:spPr>
            <a:solidFill>
              <a:schemeClr val="accent1"/>
            </a:solidFill>
          </c:spPr>
          <c:cat>
            <c:numRef>
              <c:f>'Overall Metrics'!$J$2:$J$45</c:f>
              <c:numCache>
                <c:formatCode>#,##0.00</c:formatCode>
                <c:ptCount val="44"/>
                <c:pt idx="0">
                  <c:v>0</c:v>
                </c:pt>
                <c:pt idx="1">
                  <c:v>159.16161995348838</c:v>
                </c:pt>
                <c:pt idx="2">
                  <c:v>318.32323990697677</c:v>
                </c:pt>
                <c:pt idx="3">
                  <c:v>477.48485986046512</c:v>
                </c:pt>
                <c:pt idx="4">
                  <c:v>636.64647981395353</c:v>
                </c:pt>
                <c:pt idx="5">
                  <c:v>795.80809976744195</c:v>
                </c:pt>
                <c:pt idx="6">
                  <c:v>954.96971972093036</c:v>
                </c:pt>
                <c:pt idx="7">
                  <c:v>1114.1313396744188</c:v>
                </c:pt>
                <c:pt idx="8">
                  <c:v>1273.2929596279071</c:v>
                </c:pt>
                <c:pt idx="9">
                  <c:v>1432.4545795813954</c:v>
                </c:pt>
                <c:pt idx="10">
                  <c:v>1591.6161995348837</c:v>
                </c:pt>
                <c:pt idx="11">
                  <c:v>1750.777819488372</c:v>
                </c:pt>
                <c:pt idx="12">
                  <c:v>1909.9394394418603</c:v>
                </c:pt>
                <c:pt idx="13">
                  <c:v>2069.1010593953488</c:v>
                </c:pt>
                <c:pt idx="14">
                  <c:v>2228.2626793488371</c:v>
                </c:pt>
                <c:pt idx="15">
                  <c:v>2387.4242993023254</c:v>
                </c:pt>
                <c:pt idx="16">
                  <c:v>2546.5859192558137</c:v>
                </c:pt>
                <c:pt idx="17">
                  <c:v>2705.747539209302</c:v>
                </c:pt>
                <c:pt idx="18">
                  <c:v>2864.9091591627903</c:v>
                </c:pt>
                <c:pt idx="19">
                  <c:v>3024.0707791162786</c:v>
                </c:pt>
                <c:pt idx="20">
                  <c:v>3183.2323990697669</c:v>
                </c:pt>
                <c:pt idx="21">
                  <c:v>3342.3940190232552</c:v>
                </c:pt>
                <c:pt idx="22">
                  <c:v>3501.5556389767435</c:v>
                </c:pt>
                <c:pt idx="23">
                  <c:v>3660.7172589302318</c:v>
                </c:pt>
                <c:pt idx="24">
                  <c:v>3819.8788788837201</c:v>
                </c:pt>
                <c:pt idx="25">
                  <c:v>3979.0404988372084</c:v>
                </c:pt>
                <c:pt idx="26">
                  <c:v>4138.2021187906967</c:v>
                </c:pt>
                <c:pt idx="27">
                  <c:v>4297.363738744185</c:v>
                </c:pt>
                <c:pt idx="28">
                  <c:v>4456.5253586976733</c:v>
                </c:pt>
                <c:pt idx="29">
                  <c:v>4615.6869786511616</c:v>
                </c:pt>
                <c:pt idx="30">
                  <c:v>4774.8485986046499</c:v>
                </c:pt>
                <c:pt idx="31">
                  <c:v>4934.0102185581381</c:v>
                </c:pt>
                <c:pt idx="32">
                  <c:v>5093.1718385116264</c:v>
                </c:pt>
                <c:pt idx="33">
                  <c:v>5252.3334584651147</c:v>
                </c:pt>
                <c:pt idx="34">
                  <c:v>5411.495078418603</c:v>
                </c:pt>
                <c:pt idx="35">
                  <c:v>5570.6566983720913</c:v>
                </c:pt>
                <c:pt idx="36">
                  <c:v>5729.8183183255796</c:v>
                </c:pt>
                <c:pt idx="37">
                  <c:v>5888.9799382790679</c:v>
                </c:pt>
                <c:pt idx="38">
                  <c:v>6048.1415582325562</c:v>
                </c:pt>
                <c:pt idx="39">
                  <c:v>6207.3031781860445</c:v>
                </c:pt>
                <c:pt idx="40">
                  <c:v>6366.4647981395328</c:v>
                </c:pt>
                <c:pt idx="41">
                  <c:v>6525.6264180930211</c:v>
                </c:pt>
                <c:pt idx="42">
                  <c:v>6684.7880380465094</c:v>
                </c:pt>
                <c:pt idx="43">
                  <c:v>6843.9496580000005</c:v>
                </c:pt>
              </c:numCache>
            </c:numRef>
          </c:cat>
          <c:val>
            <c:numRef>
              <c:f>'Overall Metrics'!$K$2:$K$45</c:f>
              <c:numCache>
                <c:formatCode>General</c:formatCode>
                <c:ptCount val="44"/>
                <c:pt idx="0">
                  <c:v>142</c:v>
                </c:pt>
                <c:pt idx="1">
                  <c:v>27</c:v>
                </c:pt>
                <c:pt idx="2">
                  <c:v>17</c:v>
                </c:pt>
                <c:pt idx="3">
                  <c:v>16</c:v>
                </c:pt>
                <c:pt idx="4">
                  <c:v>11</c:v>
                </c:pt>
                <c:pt idx="5">
                  <c:v>10</c:v>
                </c:pt>
                <c:pt idx="6">
                  <c:v>6</c:v>
                </c:pt>
                <c:pt idx="7">
                  <c:v>3</c:v>
                </c:pt>
                <c:pt idx="8">
                  <c:v>9</c:v>
                </c:pt>
                <c:pt idx="9">
                  <c:v>5</c:v>
                </c:pt>
                <c:pt idx="10">
                  <c:v>4</c:v>
                </c:pt>
                <c:pt idx="11">
                  <c:v>1</c:v>
                </c:pt>
                <c:pt idx="12">
                  <c:v>3</c:v>
                </c:pt>
                <c:pt idx="13">
                  <c:v>1</c:v>
                </c:pt>
                <c:pt idx="14">
                  <c:v>3</c:v>
                </c:pt>
                <c:pt idx="15">
                  <c:v>2</c:v>
                </c:pt>
                <c:pt idx="16">
                  <c:v>1</c:v>
                </c:pt>
                <c:pt idx="17">
                  <c:v>4</c:v>
                </c:pt>
                <c:pt idx="18">
                  <c:v>0</c:v>
                </c:pt>
                <c:pt idx="19">
                  <c:v>0</c:v>
                </c:pt>
                <c:pt idx="20">
                  <c:v>3</c:v>
                </c:pt>
                <c:pt idx="21">
                  <c:v>0</c:v>
                </c:pt>
                <c:pt idx="22">
                  <c:v>0</c:v>
                </c:pt>
                <c:pt idx="23">
                  <c:v>0</c:v>
                </c:pt>
                <c:pt idx="24">
                  <c:v>0</c:v>
                </c:pt>
                <c:pt idx="25">
                  <c:v>0</c:v>
                </c:pt>
                <c:pt idx="26">
                  <c:v>0</c:v>
                </c:pt>
                <c:pt idx="27">
                  <c:v>1</c:v>
                </c:pt>
                <c:pt idx="28">
                  <c:v>0</c:v>
                </c:pt>
                <c:pt idx="29">
                  <c:v>0</c:v>
                </c:pt>
                <c:pt idx="30">
                  <c:v>0</c:v>
                </c:pt>
                <c:pt idx="31">
                  <c:v>0</c:v>
                </c:pt>
                <c:pt idx="32">
                  <c:v>0</c:v>
                </c:pt>
                <c:pt idx="33">
                  <c:v>0</c:v>
                </c:pt>
                <c:pt idx="34">
                  <c:v>0</c:v>
                </c:pt>
                <c:pt idx="35">
                  <c:v>0</c:v>
                </c:pt>
                <c:pt idx="36">
                  <c:v>0</c:v>
                </c:pt>
                <c:pt idx="37">
                  <c:v>0</c:v>
                </c:pt>
                <c:pt idx="38">
                  <c:v>0</c:v>
                </c:pt>
                <c:pt idx="39">
                  <c:v>1</c:v>
                </c:pt>
                <c:pt idx="40">
                  <c:v>0</c:v>
                </c:pt>
                <c:pt idx="41">
                  <c:v>0</c:v>
                </c:pt>
                <c:pt idx="42">
                  <c:v>0</c:v>
                </c:pt>
                <c:pt idx="43">
                  <c:v>1</c:v>
                </c:pt>
              </c:numCache>
            </c:numRef>
          </c:val>
        </c:ser>
        <c:gapWidth val="0"/>
        <c:axId val="176648576"/>
        <c:axId val="176650496"/>
      </c:barChart>
      <c:catAx>
        <c:axId val="176648576"/>
        <c:scaling>
          <c:orientation val="minMax"/>
        </c:scaling>
        <c:delete val="1"/>
        <c:axPos val="b"/>
        <c:title>
          <c:tx>
            <c:rich>
              <a:bodyPr/>
              <a:lstStyle/>
              <a:p>
                <a:pPr>
                  <a:defRPr/>
                </a:pPr>
                <a:r>
                  <a:rPr lang="en-US"/>
                  <a:t>Betweenness Centrality</a:t>
                </a:r>
              </a:p>
            </c:rich>
          </c:tx>
          <c:layout>
            <c:manualLayout>
              <c:xMode val="edge"/>
              <c:yMode val="edge"/>
              <c:x val="0.32728710116056137"/>
              <c:y val="0.82619320971975252"/>
            </c:manualLayout>
          </c:layout>
        </c:title>
        <c:numFmt formatCode="#,##0.00" sourceLinked="1"/>
        <c:tickLblPos val="none"/>
        <c:crossAx val="176650496"/>
        <c:crosses val="autoZero"/>
        <c:auto val="1"/>
        <c:lblAlgn val="ctr"/>
        <c:lblOffset val="100"/>
      </c:catAx>
      <c:valAx>
        <c:axId val="176650496"/>
        <c:scaling>
          <c:orientation val="minMax"/>
        </c:scaling>
        <c:axPos val="l"/>
        <c:majorGridlines/>
        <c:title>
          <c:tx>
            <c:rich>
              <a:bodyPr rot="-5400000" vert="horz"/>
              <a:lstStyle/>
              <a:p>
                <a:pPr>
                  <a:defRPr/>
                </a:pPr>
                <a:r>
                  <a:rPr lang="en-US"/>
                  <a:t>Frequency</a:t>
                </a:r>
              </a:p>
            </c:rich>
          </c:tx>
        </c:title>
        <c:numFmt formatCode="General" sourceLinked="1"/>
        <c:tickLblPos val="nextTo"/>
        <c:crossAx val="176648576"/>
        <c:crosses val="autoZero"/>
        <c:crossBetween val="between"/>
      </c:valAx>
    </c:plotArea>
    <c:dispBlanksAs val="gap"/>
  </c:chart>
  <c:printSettings>
    <c:headerFooter/>
    <c:pageMargins b="0.75000000000001465" l="0.70000000000000062" r="0.70000000000000062" t="0.75000000000001465"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zh-CN"/>
  <c:chart>
    <c:autoTitleDeleted val="1"/>
    <c:plotArea>
      <c:layout/>
      <c:barChart>
        <c:barDir val="col"/>
        <c:grouping val="clustered"/>
        <c:ser>
          <c:idx val="1"/>
          <c:order val="0"/>
          <c:tx>
            <c:strRef>
              <c:f>'Overall Metrics'!$M$2</c:f>
              <c:strCache>
                <c:ptCount val="1"/>
                <c:pt idx="0">
                  <c:v>258</c:v>
                </c:pt>
              </c:strCache>
            </c:strRef>
          </c:tx>
          <c:spPr>
            <a:solidFill>
              <a:schemeClr val="accent1"/>
            </a:solidFill>
          </c:spPr>
          <c:cat>
            <c:numRef>
              <c:f>'Overall Metrics'!$L$2:$L$45</c:f>
              <c:numCache>
                <c:formatCode>#,##0.00</c:formatCode>
                <c:ptCount val="44"/>
                <c:pt idx="0">
                  <c:v>5.0900000000000001E-4</c:v>
                </c:pt>
                <c:pt idx="1">
                  <c:v>2.3752976744186045E-2</c:v>
                </c:pt>
                <c:pt idx="2">
                  <c:v>4.6996953488372087E-2</c:v>
                </c:pt>
                <c:pt idx="3">
                  <c:v>7.0240930232558133E-2</c:v>
                </c:pt>
                <c:pt idx="4">
                  <c:v>9.3484906976744178E-2</c:v>
                </c:pt>
                <c:pt idx="5">
                  <c:v>0.11672888372093022</c:v>
                </c:pt>
                <c:pt idx="6">
                  <c:v>0.13997286046511626</c:v>
                </c:pt>
                <c:pt idx="7">
                  <c:v>0.1632168372093023</c:v>
                </c:pt>
                <c:pt idx="8">
                  <c:v>0.18646081395348835</c:v>
                </c:pt>
                <c:pt idx="9">
                  <c:v>0.20970479069767439</c:v>
                </c:pt>
                <c:pt idx="10">
                  <c:v>0.23294876744186044</c:v>
                </c:pt>
                <c:pt idx="11">
                  <c:v>0.25619274418604648</c:v>
                </c:pt>
                <c:pt idx="12">
                  <c:v>0.27943672093023253</c:v>
                </c:pt>
                <c:pt idx="13">
                  <c:v>0.30268069767441858</c:v>
                </c:pt>
                <c:pt idx="14">
                  <c:v>0.32592467441860462</c:v>
                </c:pt>
                <c:pt idx="15">
                  <c:v>0.34916865116279067</c:v>
                </c:pt>
                <c:pt idx="16">
                  <c:v>0.37241262790697671</c:v>
                </c:pt>
                <c:pt idx="17">
                  <c:v>0.39565660465116276</c:v>
                </c:pt>
                <c:pt idx="18">
                  <c:v>0.4189005813953488</c:v>
                </c:pt>
                <c:pt idx="19">
                  <c:v>0.44214455813953485</c:v>
                </c:pt>
                <c:pt idx="20">
                  <c:v>0.46538853488372089</c:v>
                </c:pt>
                <c:pt idx="21">
                  <c:v>0.48863251162790694</c:v>
                </c:pt>
                <c:pt idx="22">
                  <c:v>0.51187648837209299</c:v>
                </c:pt>
                <c:pt idx="23">
                  <c:v>0.53512046511627909</c:v>
                </c:pt>
                <c:pt idx="24">
                  <c:v>0.55836444186046519</c:v>
                </c:pt>
                <c:pt idx="25">
                  <c:v>0.58160841860465129</c:v>
                </c:pt>
                <c:pt idx="26">
                  <c:v>0.60485239534883739</c:v>
                </c:pt>
                <c:pt idx="27">
                  <c:v>0.62809637209302349</c:v>
                </c:pt>
                <c:pt idx="28">
                  <c:v>0.65134034883720959</c:v>
                </c:pt>
                <c:pt idx="29">
                  <c:v>0.67458432558139569</c:v>
                </c:pt>
                <c:pt idx="30">
                  <c:v>0.6978283023255818</c:v>
                </c:pt>
                <c:pt idx="31">
                  <c:v>0.7210722790697679</c:v>
                </c:pt>
                <c:pt idx="32">
                  <c:v>0.744316255813954</c:v>
                </c:pt>
                <c:pt idx="33">
                  <c:v>0.7675602325581401</c:v>
                </c:pt>
                <c:pt idx="34">
                  <c:v>0.7908042093023262</c:v>
                </c:pt>
                <c:pt idx="35">
                  <c:v>0.8140481860465123</c:v>
                </c:pt>
                <c:pt idx="36">
                  <c:v>0.8372921627906984</c:v>
                </c:pt>
                <c:pt idx="37">
                  <c:v>0.8605361395348845</c:v>
                </c:pt>
                <c:pt idx="38">
                  <c:v>0.8837801162790706</c:v>
                </c:pt>
                <c:pt idx="39">
                  <c:v>0.90702409302325671</c:v>
                </c:pt>
                <c:pt idx="40">
                  <c:v>0.93026806976744281</c:v>
                </c:pt>
                <c:pt idx="41">
                  <c:v>0.95351204651162891</c:v>
                </c:pt>
                <c:pt idx="42">
                  <c:v>0.97675602325581501</c:v>
                </c:pt>
                <c:pt idx="43">
                  <c:v>1</c:v>
                </c:pt>
              </c:numCache>
            </c:numRef>
          </c:cat>
          <c:val>
            <c:numRef>
              <c:f>'Overall Metrics'!$M$2:$M$45</c:f>
              <c:numCache>
                <c:formatCode>General</c:formatCode>
                <c:ptCount val="44"/>
                <c:pt idx="0">
                  <c:v>258</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0</c:v>
                </c:pt>
                <c:pt idx="16">
                  <c:v>0</c:v>
                </c:pt>
                <c:pt idx="17">
                  <c:v>0</c:v>
                </c:pt>
                <c:pt idx="18">
                  <c:v>0</c:v>
                </c:pt>
                <c:pt idx="19">
                  <c:v>0</c:v>
                </c:pt>
                <c:pt idx="20">
                  <c:v>0</c:v>
                </c:pt>
                <c:pt idx="21">
                  <c:v>1</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10</c:v>
                </c:pt>
              </c:numCache>
            </c:numRef>
          </c:val>
        </c:ser>
        <c:gapWidth val="0"/>
        <c:axId val="176675456"/>
        <c:axId val="176763648"/>
      </c:barChart>
      <c:catAx>
        <c:axId val="176675456"/>
        <c:scaling>
          <c:orientation val="minMax"/>
        </c:scaling>
        <c:delete val="1"/>
        <c:axPos val="b"/>
        <c:title>
          <c:tx>
            <c:rich>
              <a:bodyPr/>
              <a:lstStyle/>
              <a:p>
                <a:pPr>
                  <a:defRPr/>
                </a:pPr>
                <a:r>
                  <a:rPr lang="en-US"/>
                  <a:t>Closeness Centrality</a:t>
                </a:r>
              </a:p>
            </c:rich>
          </c:tx>
          <c:layout>
            <c:manualLayout>
              <c:xMode val="edge"/>
              <c:yMode val="edge"/>
              <c:x val="0.354060862874086"/>
              <c:y val="0.82619320971975252"/>
            </c:manualLayout>
          </c:layout>
        </c:title>
        <c:numFmt formatCode="#,##0.00" sourceLinked="1"/>
        <c:tickLblPos val="none"/>
        <c:crossAx val="176763648"/>
        <c:crosses val="autoZero"/>
        <c:auto val="1"/>
        <c:lblAlgn val="ctr"/>
        <c:lblOffset val="100"/>
      </c:catAx>
      <c:valAx>
        <c:axId val="176763648"/>
        <c:scaling>
          <c:orientation val="minMax"/>
        </c:scaling>
        <c:axPos val="l"/>
        <c:majorGridlines/>
        <c:title>
          <c:tx>
            <c:rich>
              <a:bodyPr rot="-5400000" vert="horz"/>
              <a:lstStyle/>
              <a:p>
                <a:pPr>
                  <a:defRPr/>
                </a:pPr>
                <a:r>
                  <a:rPr lang="en-US"/>
                  <a:t>Frequency</a:t>
                </a:r>
              </a:p>
            </c:rich>
          </c:tx>
        </c:title>
        <c:numFmt formatCode="General" sourceLinked="1"/>
        <c:tickLblPos val="nextTo"/>
        <c:crossAx val="176675456"/>
        <c:crosses val="autoZero"/>
        <c:crossBetween val="between"/>
      </c:valAx>
    </c:plotArea>
    <c:dispBlanksAs val="gap"/>
  </c:chart>
  <c:printSettings>
    <c:headerFooter/>
    <c:pageMargins b="0.75000000000001465" l="0.70000000000000062" r="0.70000000000000062" t="0.75000000000001465"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zh-CN"/>
  <c:chart>
    <c:autoTitleDeleted val="1"/>
    <c:plotArea>
      <c:layout/>
      <c:barChart>
        <c:barDir val="col"/>
        <c:grouping val="clustered"/>
        <c:ser>
          <c:idx val="1"/>
          <c:order val="0"/>
          <c:tx>
            <c:strRef>
              <c:f>'Overall Metrics'!$O$2</c:f>
              <c:strCache>
                <c:ptCount val="1"/>
                <c:pt idx="0">
                  <c:v>170</c:v>
                </c:pt>
              </c:strCache>
            </c:strRef>
          </c:tx>
          <c:spPr>
            <a:solidFill>
              <a:schemeClr val="accent1"/>
            </a:solidFill>
          </c:spPr>
          <c:cat>
            <c:numRef>
              <c:f>'Overall Metrics'!$N$2:$N$45</c:f>
              <c:numCache>
                <c:formatCode>#,##0.00</c:formatCode>
                <c:ptCount val="44"/>
                <c:pt idx="0">
                  <c:v>0</c:v>
                </c:pt>
                <c:pt idx="1">
                  <c:v>1.3566046511627905E-3</c:v>
                </c:pt>
                <c:pt idx="2">
                  <c:v>2.7132093023255811E-3</c:v>
                </c:pt>
                <c:pt idx="3">
                  <c:v>4.0698139534883718E-3</c:v>
                </c:pt>
                <c:pt idx="4">
                  <c:v>5.4264186046511622E-3</c:v>
                </c:pt>
                <c:pt idx="5">
                  <c:v>6.7830232558139525E-3</c:v>
                </c:pt>
                <c:pt idx="6">
                  <c:v>8.1396279069767437E-3</c:v>
                </c:pt>
                <c:pt idx="7">
                  <c:v>9.4962325581395349E-3</c:v>
                </c:pt>
                <c:pt idx="8">
                  <c:v>1.0852837209302326E-2</c:v>
                </c:pt>
                <c:pt idx="9">
                  <c:v>1.2209441860465117E-2</c:v>
                </c:pt>
                <c:pt idx="10">
                  <c:v>1.3566046511627908E-2</c:v>
                </c:pt>
                <c:pt idx="11">
                  <c:v>1.49226511627907E-2</c:v>
                </c:pt>
                <c:pt idx="12">
                  <c:v>1.6279255813953491E-2</c:v>
                </c:pt>
                <c:pt idx="13">
                  <c:v>1.7635860465116282E-2</c:v>
                </c:pt>
                <c:pt idx="14">
                  <c:v>1.8992465116279073E-2</c:v>
                </c:pt>
                <c:pt idx="15">
                  <c:v>2.0349069767441864E-2</c:v>
                </c:pt>
                <c:pt idx="16">
                  <c:v>2.1705674418604656E-2</c:v>
                </c:pt>
                <c:pt idx="17">
                  <c:v>2.3062279069767447E-2</c:v>
                </c:pt>
                <c:pt idx="18">
                  <c:v>2.4418883720930238E-2</c:v>
                </c:pt>
                <c:pt idx="19">
                  <c:v>2.5775488372093029E-2</c:v>
                </c:pt>
                <c:pt idx="20">
                  <c:v>2.713209302325582E-2</c:v>
                </c:pt>
                <c:pt idx="21">
                  <c:v>2.8488697674418612E-2</c:v>
                </c:pt>
                <c:pt idx="22">
                  <c:v>2.9845302325581403E-2</c:v>
                </c:pt>
                <c:pt idx="23">
                  <c:v>3.1201906976744194E-2</c:v>
                </c:pt>
                <c:pt idx="24">
                  <c:v>3.2558511627906982E-2</c:v>
                </c:pt>
                <c:pt idx="25">
                  <c:v>3.3915116279069769E-2</c:v>
                </c:pt>
                <c:pt idx="26">
                  <c:v>3.5271720930232557E-2</c:v>
                </c:pt>
                <c:pt idx="27">
                  <c:v>3.6628325581395345E-2</c:v>
                </c:pt>
                <c:pt idx="28">
                  <c:v>3.7984930232558133E-2</c:v>
                </c:pt>
                <c:pt idx="29">
                  <c:v>3.934153488372092E-2</c:v>
                </c:pt>
                <c:pt idx="30">
                  <c:v>4.0698139534883708E-2</c:v>
                </c:pt>
                <c:pt idx="31">
                  <c:v>4.2054744186046496E-2</c:v>
                </c:pt>
                <c:pt idx="32">
                  <c:v>4.3411348837209283E-2</c:v>
                </c:pt>
                <c:pt idx="33">
                  <c:v>4.4767953488372071E-2</c:v>
                </c:pt>
                <c:pt idx="34">
                  <c:v>4.6124558139534859E-2</c:v>
                </c:pt>
                <c:pt idx="35">
                  <c:v>4.7481162790697647E-2</c:v>
                </c:pt>
                <c:pt idx="36">
                  <c:v>4.8837767441860434E-2</c:v>
                </c:pt>
                <c:pt idx="37">
                  <c:v>5.0194372093023222E-2</c:v>
                </c:pt>
                <c:pt idx="38">
                  <c:v>5.155097674418601E-2</c:v>
                </c:pt>
                <c:pt idx="39">
                  <c:v>5.2907581395348798E-2</c:v>
                </c:pt>
                <c:pt idx="40">
                  <c:v>5.4264186046511585E-2</c:v>
                </c:pt>
                <c:pt idx="41">
                  <c:v>5.5620790697674373E-2</c:v>
                </c:pt>
                <c:pt idx="42">
                  <c:v>5.6977395348837161E-2</c:v>
                </c:pt>
                <c:pt idx="43">
                  <c:v>5.8333999999999997E-2</c:v>
                </c:pt>
              </c:numCache>
            </c:numRef>
          </c:cat>
          <c:val>
            <c:numRef>
              <c:f>'Overall Metrics'!$O$2:$O$45</c:f>
              <c:numCache>
                <c:formatCode>General</c:formatCode>
                <c:ptCount val="44"/>
                <c:pt idx="0">
                  <c:v>170</c:v>
                </c:pt>
                <c:pt idx="1">
                  <c:v>28</c:v>
                </c:pt>
                <c:pt idx="2">
                  <c:v>5</c:v>
                </c:pt>
                <c:pt idx="3">
                  <c:v>13</c:v>
                </c:pt>
                <c:pt idx="4">
                  <c:v>7</c:v>
                </c:pt>
                <c:pt idx="5">
                  <c:v>5</c:v>
                </c:pt>
                <c:pt idx="6">
                  <c:v>12</c:v>
                </c:pt>
                <c:pt idx="7">
                  <c:v>4</c:v>
                </c:pt>
                <c:pt idx="8">
                  <c:v>4</c:v>
                </c:pt>
                <c:pt idx="9">
                  <c:v>3</c:v>
                </c:pt>
                <c:pt idx="10">
                  <c:v>2</c:v>
                </c:pt>
                <c:pt idx="11">
                  <c:v>2</c:v>
                </c:pt>
                <c:pt idx="12">
                  <c:v>1</c:v>
                </c:pt>
                <c:pt idx="13">
                  <c:v>4</c:v>
                </c:pt>
                <c:pt idx="14">
                  <c:v>1</c:v>
                </c:pt>
                <c:pt idx="15">
                  <c:v>0</c:v>
                </c:pt>
                <c:pt idx="16">
                  <c:v>0</c:v>
                </c:pt>
                <c:pt idx="17">
                  <c:v>2</c:v>
                </c:pt>
                <c:pt idx="18">
                  <c:v>0</c:v>
                </c:pt>
                <c:pt idx="19">
                  <c:v>1</c:v>
                </c:pt>
                <c:pt idx="20">
                  <c:v>1</c:v>
                </c:pt>
                <c:pt idx="21">
                  <c:v>1</c:v>
                </c:pt>
                <c:pt idx="22">
                  <c:v>1</c:v>
                </c:pt>
                <c:pt idx="23">
                  <c:v>0</c:v>
                </c:pt>
                <c:pt idx="24">
                  <c:v>0</c:v>
                </c:pt>
                <c:pt idx="25">
                  <c:v>0</c:v>
                </c:pt>
                <c:pt idx="26">
                  <c:v>1</c:v>
                </c:pt>
                <c:pt idx="27">
                  <c:v>0</c:v>
                </c:pt>
                <c:pt idx="28">
                  <c:v>1</c:v>
                </c:pt>
                <c:pt idx="29">
                  <c:v>0</c:v>
                </c:pt>
                <c:pt idx="30">
                  <c:v>0</c:v>
                </c:pt>
                <c:pt idx="31">
                  <c:v>0</c:v>
                </c:pt>
                <c:pt idx="32">
                  <c:v>0</c:v>
                </c:pt>
                <c:pt idx="33">
                  <c:v>0</c:v>
                </c:pt>
                <c:pt idx="34">
                  <c:v>0</c:v>
                </c:pt>
                <c:pt idx="35">
                  <c:v>0</c:v>
                </c:pt>
                <c:pt idx="36">
                  <c:v>0</c:v>
                </c:pt>
                <c:pt idx="37">
                  <c:v>0</c:v>
                </c:pt>
                <c:pt idx="38">
                  <c:v>0</c:v>
                </c:pt>
                <c:pt idx="39">
                  <c:v>1</c:v>
                </c:pt>
                <c:pt idx="40">
                  <c:v>0</c:v>
                </c:pt>
                <c:pt idx="41">
                  <c:v>0</c:v>
                </c:pt>
                <c:pt idx="42">
                  <c:v>0</c:v>
                </c:pt>
                <c:pt idx="43">
                  <c:v>1</c:v>
                </c:pt>
              </c:numCache>
            </c:numRef>
          </c:val>
        </c:ser>
        <c:gapWidth val="0"/>
        <c:axId val="176800896"/>
        <c:axId val="176802816"/>
      </c:barChart>
      <c:catAx>
        <c:axId val="176800896"/>
        <c:scaling>
          <c:orientation val="minMax"/>
        </c:scaling>
        <c:delete val="1"/>
        <c:axPos val="b"/>
        <c:title>
          <c:tx>
            <c:rich>
              <a:bodyPr/>
              <a:lstStyle/>
              <a:p>
                <a:pPr>
                  <a:defRPr/>
                </a:pPr>
                <a:r>
                  <a:rPr lang="en-US"/>
                  <a:t>Eigenvector</a:t>
                </a:r>
                <a:r>
                  <a:rPr lang="en-US" baseline="0"/>
                  <a:t> </a:t>
                </a:r>
                <a:r>
                  <a:rPr lang="en-US"/>
                  <a:t>Centrality</a:t>
                </a:r>
              </a:p>
            </c:rich>
          </c:tx>
          <c:layout>
            <c:manualLayout>
              <c:xMode val="edge"/>
              <c:yMode val="edge"/>
              <c:x val="0.33732726180313377"/>
              <c:y val="0.82619320971975252"/>
            </c:manualLayout>
          </c:layout>
        </c:title>
        <c:numFmt formatCode="#,##0.00" sourceLinked="1"/>
        <c:tickLblPos val="none"/>
        <c:crossAx val="176802816"/>
        <c:crosses val="autoZero"/>
        <c:auto val="1"/>
        <c:lblAlgn val="ctr"/>
        <c:lblOffset val="100"/>
      </c:catAx>
      <c:valAx>
        <c:axId val="176802816"/>
        <c:scaling>
          <c:orientation val="minMax"/>
        </c:scaling>
        <c:axPos val="l"/>
        <c:majorGridlines/>
        <c:title>
          <c:tx>
            <c:rich>
              <a:bodyPr rot="-5400000" vert="horz"/>
              <a:lstStyle/>
              <a:p>
                <a:pPr>
                  <a:defRPr/>
                </a:pPr>
                <a:r>
                  <a:rPr lang="en-US"/>
                  <a:t>Frequency</a:t>
                </a:r>
              </a:p>
            </c:rich>
          </c:tx>
        </c:title>
        <c:numFmt formatCode="General" sourceLinked="1"/>
        <c:tickLblPos val="nextTo"/>
        <c:crossAx val="176800896"/>
        <c:crosses val="autoZero"/>
        <c:crossBetween val="between"/>
      </c:valAx>
    </c:plotArea>
    <c:dispBlanksAs val="gap"/>
  </c:chart>
  <c:printSettings>
    <c:headerFooter/>
    <c:pageMargins b="0.75000000000001465" l="0.70000000000000062" r="0.70000000000000062" t="0.75000000000001465"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zh-CN"/>
  <c:chart>
    <c:autoTitleDeleted val="1"/>
    <c:plotArea>
      <c:layout/>
      <c:barChart>
        <c:barDir val="col"/>
        <c:grouping val="clustered"/>
        <c:ser>
          <c:idx val="1"/>
          <c:order val="0"/>
          <c:tx>
            <c:strRef>
              <c:f>'Overall Metrics'!$S$2</c:f>
              <c:strCache>
                <c:ptCount val="1"/>
                <c:pt idx="0">
                  <c:v>212</c:v>
                </c:pt>
              </c:strCache>
            </c:strRef>
          </c:tx>
          <c:spPr>
            <a:solidFill>
              <a:schemeClr val="accent1"/>
            </a:solidFill>
          </c:spPr>
          <c:cat>
            <c:numRef>
              <c:f>'Overall Metrics'!$R$2:$R$45</c:f>
              <c:numCache>
                <c:formatCode>#,##0.00</c:formatCode>
                <c:ptCount val="44"/>
                <c:pt idx="0">
                  <c:v>0</c:v>
                </c:pt>
                <c:pt idx="1">
                  <c:v>2.3255813953488372E-2</c:v>
                </c:pt>
                <c:pt idx="2">
                  <c:v>4.6511627906976744E-2</c:v>
                </c:pt>
                <c:pt idx="3">
                  <c:v>6.9767441860465115E-2</c:v>
                </c:pt>
                <c:pt idx="4">
                  <c:v>9.3023255813953487E-2</c:v>
                </c:pt>
                <c:pt idx="5">
                  <c:v>0.11627906976744186</c:v>
                </c:pt>
                <c:pt idx="6">
                  <c:v>0.13953488372093023</c:v>
                </c:pt>
                <c:pt idx="7">
                  <c:v>0.16279069767441862</c:v>
                </c:pt>
                <c:pt idx="8">
                  <c:v>0.18604651162790697</c:v>
                </c:pt>
                <c:pt idx="9">
                  <c:v>0.20930232558139533</c:v>
                </c:pt>
                <c:pt idx="10">
                  <c:v>0.23255813953488369</c:v>
                </c:pt>
                <c:pt idx="11">
                  <c:v>0.25581395348837205</c:v>
                </c:pt>
                <c:pt idx="12">
                  <c:v>0.27906976744186041</c:v>
                </c:pt>
                <c:pt idx="13">
                  <c:v>0.30232558139534876</c:v>
                </c:pt>
                <c:pt idx="14">
                  <c:v>0.32558139534883712</c:v>
                </c:pt>
                <c:pt idx="15">
                  <c:v>0.34883720930232548</c:v>
                </c:pt>
                <c:pt idx="16">
                  <c:v>0.37209302325581384</c:v>
                </c:pt>
                <c:pt idx="17">
                  <c:v>0.3953488372093022</c:v>
                </c:pt>
                <c:pt idx="18">
                  <c:v>0.41860465116279055</c:v>
                </c:pt>
                <c:pt idx="19">
                  <c:v>0.44186046511627891</c:v>
                </c:pt>
                <c:pt idx="20">
                  <c:v>0.46511627906976727</c:v>
                </c:pt>
                <c:pt idx="21">
                  <c:v>0.48837209302325563</c:v>
                </c:pt>
                <c:pt idx="22">
                  <c:v>0.51162790697674398</c:v>
                </c:pt>
                <c:pt idx="23">
                  <c:v>0.5348837209302324</c:v>
                </c:pt>
                <c:pt idx="24">
                  <c:v>0.55813953488372081</c:v>
                </c:pt>
                <c:pt idx="25">
                  <c:v>0.58139534883720922</c:v>
                </c:pt>
                <c:pt idx="26">
                  <c:v>0.60465116279069764</c:v>
                </c:pt>
                <c:pt idx="27">
                  <c:v>0.62790697674418605</c:v>
                </c:pt>
                <c:pt idx="28">
                  <c:v>0.65116279069767447</c:v>
                </c:pt>
                <c:pt idx="29">
                  <c:v>0.67441860465116288</c:v>
                </c:pt>
                <c:pt idx="30">
                  <c:v>0.69767441860465129</c:v>
                </c:pt>
                <c:pt idx="31">
                  <c:v>0.72093023255813971</c:v>
                </c:pt>
                <c:pt idx="32">
                  <c:v>0.74418604651162812</c:v>
                </c:pt>
                <c:pt idx="33">
                  <c:v>0.76744186046511653</c:v>
                </c:pt>
                <c:pt idx="34">
                  <c:v>0.79069767441860495</c:v>
                </c:pt>
                <c:pt idx="35">
                  <c:v>0.81395348837209336</c:v>
                </c:pt>
                <c:pt idx="36">
                  <c:v>0.83720930232558177</c:v>
                </c:pt>
                <c:pt idx="37">
                  <c:v>0.86046511627907019</c:v>
                </c:pt>
                <c:pt idx="38">
                  <c:v>0.8837209302325586</c:v>
                </c:pt>
                <c:pt idx="39">
                  <c:v>0.90697674418604701</c:v>
                </c:pt>
                <c:pt idx="40">
                  <c:v>0.93023255813953543</c:v>
                </c:pt>
                <c:pt idx="41">
                  <c:v>0.95348837209302384</c:v>
                </c:pt>
                <c:pt idx="42">
                  <c:v>0.97674418604651225</c:v>
                </c:pt>
                <c:pt idx="43">
                  <c:v>1</c:v>
                </c:pt>
              </c:numCache>
            </c:numRef>
          </c:cat>
          <c:val>
            <c:numRef>
              <c:f>'Overall Metrics'!$S$2:$S$45</c:f>
              <c:numCache>
                <c:formatCode>General</c:formatCode>
                <c:ptCount val="44"/>
                <c:pt idx="0">
                  <c:v>212</c:v>
                </c:pt>
                <c:pt idx="1">
                  <c:v>5</c:v>
                </c:pt>
                <c:pt idx="2">
                  <c:v>12</c:v>
                </c:pt>
                <c:pt idx="3">
                  <c:v>4</c:v>
                </c:pt>
                <c:pt idx="4">
                  <c:v>9</c:v>
                </c:pt>
                <c:pt idx="5">
                  <c:v>5</c:v>
                </c:pt>
                <c:pt idx="6">
                  <c:v>1</c:v>
                </c:pt>
                <c:pt idx="7">
                  <c:v>8</c:v>
                </c:pt>
                <c:pt idx="8">
                  <c:v>0</c:v>
                </c:pt>
                <c:pt idx="9">
                  <c:v>0</c:v>
                </c:pt>
                <c:pt idx="10">
                  <c:v>1</c:v>
                </c:pt>
                <c:pt idx="11">
                  <c:v>0</c:v>
                </c:pt>
                <c:pt idx="12">
                  <c:v>0</c:v>
                </c:pt>
                <c:pt idx="13">
                  <c:v>0</c:v>
                </c:pt>
                <c:pt idx="14">
                  <c:v>7</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7</c:v>
                </c:pt>
              </c:numCache>
            </c:numRef>
          </c:val>
        </c:ser>
        <c:gapWidth val="0"/>
        <c:axId val="176831872"/>
        <c:axId val="176834048"/>
      </c:barChart>
      <c:catAx>
        <c:axId val="176831872"/>
        <c:scaling>
          <c:orientation val="minMax"/>
        </c:scaling>
        <c:delete val="1"/>
        <c:axPos val="b"/>
        <c:title>
          <c:tx>
            <c:rich>
              <a:bodyPr/>
              <a:lstStyle/>
              <a:p>
                <a:pPr>
                  <a:defRPr/>
                </a:pPr>
                <a:r>
                  <a:rPr lang="en-US"/>
                  <a:t>Clustering Coefficient</a:t>
                </a:r>
              </a:p>
            </c:rich>
          </c:tx>
          <c:layout>
            <c:manualLayout>
              <c:xMode val="edge"/>
              <c:yMode val="edge"/>
              <c:x val="0.33732726180313394"/>
              <c:y val="0.82619320971975252"/>
            </c:manualLayout>
          </c:layout>
        </c:title>
        <c:numFmt formatCode="#,##0.00" sourceLinked="1"/>
        <c:tickLblPos val="none"/>
        <c:crossAx val="176834048"/>
        <c:crosses val="autoZero"/>
        <c:auto val="1"/>
        <c:lblAlgn val="ctr"/>
        <c:lblOffset val="100"/>
      </c:catAx>
      <c:valAx>
        <c:axId val="176834048"/>
        <c:scaling>
          <c:orientation val="minMax"/>
        </c:scaling>
        <c:axPos val="l"/>
        <c:majorGridlines/>
        <c:title>
          <c:tx>
            <c:rich>
              <a:bodyPr rot="-5400000" vert="horz"/>
              <a:lstStyle/>
              <a:p>
                <a:pPr>
                  <a:defRPr/>
                </a:pPr>
                <a:r>
                  <a:rPr lang="en-US"/>
                  <a:t>Frequency</a:t>
                </a:r>
              </a:p>
            </c:rich>
          </c:tx>
        </c:title>
        <c:numFmt formatCode="General" sourceLinked="1"/>
        <c:tickLblPos val="nextTo"/>
        <c:crossAx val="176831872"/>
        <c:crosses val="autoZero"/>
        <c:crossBetween val="between"/>
      </c:valAx>
    </c:plotArea>
    <c:dispBlanksAs val="gap"/>
  </c:chart>
  <c:printSettings>
    <c:headerFooter/>
    <c:pageMargins b="0.75000000000001465" l="0.70000000000000062" r="0.70000000000000062" t="0.75000000000001465"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lang val="zh-CN"/>
  <c:chart>
    <c:autoTitleDeleted val="1"/>
    <c:plotArea>
      <c:layout/>
      <c:barChart>
        <c:barDir val="col"/>
        <c:grouping val="clustered"/>
        <c:ser>
          <c:idx val="1"/>
          <c:order val="0"/>
          <c:tx>
            <c:strRef>
              <c:f>'Overall Metrics'!$Q$2</c:f>
              <c:strCache>
                <c:ptCount val="1"/>
                <c:pt idx="0">
                  <c:v>68</c:v>
                </c:pt>
              </c:strCache>
            </c:strRef>
          </c:tx>
          <c:spPr>
            <a:solidFill>
              <a:schemeClr val="accent1"/>
            </a:solidFill>
          </c:spPr>
          <c:cat>
            <c:numRef>
              <c:f>'Overall Metrics'!$R$2:$R$45</c:f>
              <c:numCache>
                <c:formatCode>#,##0.00</c:formatCode>
                <c:ptCount val="44"/>
                <c:pt idx="0">
                  <c:v>0</c:v>
                </c:pt>
                <c:pt idx="1">
                  <c:v>2.3255813953488372E-2</c:v>
                </c:pt>
                <c:pt idx="2">
                  <c:v>4.6511627906976744E-2</c:v>
                </c:pt>
                <c:pt idx="3">
                  <c:v>6.9767441860465115E-2</c:v>
                </c:pt>
                <c:pt idx="4">
                  <c:v>9.3023255813953487E-2</c:v>
                </c:pt>
                <c:pt idx="5">
                  <c:v>0.11627906976744186</c:v>
                </c:pt>
                <c:pt idx="6">
                  <c:v>0.13953488372093023</c:v>
                </c:pt>
                <c:pt idx="7">
                  <c:v>0.16279069767441862</c:v>
                </c:pt>
                <c:pt idx="8">
                  <c:v>0.18604651162790697</c:v>
                </c:pt>
                <c:pt idx="9">
                  <c:v>0.20930232558139533</c:v>
                </c:pt>
                <c:pt idx="10">
                  <c:v>0.23255813953488369</c:v>
                </c:pt>
                <c:pt idx="11">
                  <c:v>0.25581395348837205</c:v>
                </c:pt>
                <c:pt idx="12">
                  <c:v>0.27906976744186041</c:v>
                </c:pt>
                <c:pt idx="13">
                  <c:v>0.30232558139534876</c:v>
                </c:pt>
                <c:pt idx="14">
                  <c:v>0.32558139534883712</c:v>
                </c:pt>
                <c:pt idx="15">
                  <c:v>0.34883720930232548</c:v>
                </c:pt>
                <c:pt idx="16">
                  <c:v>0.37209302325581384</c:v>
                </c:pt>
                <c:pt idx="17">
                  <c:v>0.3953488372093022</c:v>
                </c:pt>
                <c:pt idx="18">
                  <c:v>0.41860465116279055</c:v>
                </c:pt>
                <c:pt idx="19">
                  <c:v>0.44186046511627891</c:v>
                </c:pt>
                <c:pt idx="20">
                  <c:v>0.46511627906976727</c:v>
                </c:pt>
                <c:pt idx="21">
                  <c:v>0.48837209302325563</c:v>
                </c:pt>
                <c:pt idx="22">
                  <c:v>0.51162790697674398</c:v>
                </c:pt>
                <c:pt idx="23">
                  <c:v>0.5348837209302324</c:v>
                </c:pt>
                <c:pt idx="24">
                  <c:v>0.55813953488372081</c:v>
                </c:pt>
                <c:pt idx="25">
                  <c:v>0.58139534883720922</c:v>
                </c:pt>
                <c:pt idx="26">
                  <c:v>0.60465116279069764</c:v>
                </c:pt>
                <c:pt idx="27">
                  <c:v>0.62790697674418605</c:v>
                </c:pt>
                <c:pt idx="28">
                  <c:v>0.65116279069767447</c:v>
                </c:pt>
                <c:pt idx="29">
                  <c:v>0.67441860465116288</c:v>
                </c:pt>
                <c:pt idx="30">
                  <c:v>0.69767441860465129</c:v>
                </c:pt>
                <c:pt idx="31">
                  <c:v>0.72093023255813971</c:v>
                </c:pt>
                <c:pt idx="32">
                  <c:v>0.74418604651162812</c:v>
                </c:pt>
                <c:pt idx="33">
                  <c:v>0.76744186046511653</c:v>
                </c:pt>
                <c:pt idx="34">
                  <c:v>0.79069767441860495</c:v>
                </c:pt>
                <c:pt idx="35">
                  <c:v>0.81395348837209336</c:v>
                </c:pt>
                <c:pt idx="36">
                  <c:v>0.83720930232558177</c:v>
                </c:pt>
                <c:pt idx="37">
                  <c:v>0.86046511627907019</c:v>
                </c:pt>
                <c:pt idx="38">
                  <c:v>0.8837209302325586</c:v>
                </c:pt>
                <c:pt idx="39">
                  <c:v>0.90697674418604701</c:v>
                </c:pt>
                <c:pt idx="40">
                  <c:v>0.93023255813953543</c:v>
                </c:pt>
                <c:pt idx="41">
                  <c:v>0.95348837209302384</c:v>
                </c:pt>
                <c:pt idx="42">
                  <c:v>0.97674418604651225</c:v>
                </c:pt>
                <c:pt idx="43">
                  <c:v>1</c:v>
                </c:pt>
              </c:numCache>
            </c:numRef>
          </c:cat>
          <c:val>
            <c:numRef>
              <c:f>'Overall Metrics'!$Q$2:$Q$45</c:f>
              <c:numCache>
                <c:formatCode>General</c:formatCode>
                <c:ptCount val="44"/>
                <c:pt idx="0">
                  <c:v>68</c:v>
                </c:pt>
                <c:pt idx="1">
                  <c:v>30</c:v>
                </c:pt>
                <c:pt idx="2">
                  <c:v>35</c:v>
                </c:pt>
                <c:pt idx="3">
                  <c:v>24</c:v>
                </c:pt>
                <c:pt idx="4">
                  <c:v>14</c:v>
                </c:pt>
                <c:pt idx="5">
                  <c:v>21</c:v>
                </c:pt>
                <c:pt idx="6">
                  <c:v>10</c:v>
                </c:pt>
                <c:pt idx="7">
                  <c:v>11</c:v>
                </c:pt>
                <c:pt idx="8">
                  <c:v>7</c:v>
                </c:pt>
                <c:pt idx="9">
                  <c:v>6</c:v>
                </c:pt>
                <c:pt idx="10">
                  <c:v>8</c:v>
                </c:pt>
                <c:pt idx="11">
                  <c:v>10</c:v>
                </c:pt>
                <c:pt idx="12">
                  <c:v>4</c:v>
                </c:pt>
                <c:pt idx="13">
                  <c:v>4</c:v>
                </c:pt>
                <c:pt idx="14">
                  <c:v>3</c:v>
                </c:pt>
                <c:pt idx="15">
                  <c:v>2</c:v>
                </c:pt>
                <c:pt idx="16">
                  <c:v>2</c:v>
                </c:pt>
                <c:pt idx="17">
                  <c:v>2</c:v>
                </c:pt>
                <c:pt idx="18">
                  <c:v>1</c:v>
                </c:pt>
                <c:pt idx="19">
                  <c:v>1</c:v>
                </c:pt>
                <c:pt idx="20">
                  <c:v>0</c:v>
                </c:pt>
                <c:pt idx="21">
                  <c:v>0</c:v>
                </c:pt>
                <c:pt idx="22">
                  <c:v>1</c:v>
                </c:pt>
                <c:pt idx="23">
                  <c:v>0</c:v>
                </c:pt>
                <c:pt idx="24">
                  <c:v>1</c:v>
                </c:pt>
                <c:pt idx="25">
                  <c:v>1</c:v>
                </c:pt>
                <c:pt idx="26">
                  <c:v>0</c:v>
                </c:pt>
                <c:pt idx="27">
                  <c:v>2</c:v>
                </c:pt>
                <c:pt idx="28">
                  <c:v>0</c:v>
                </c:pt>
                <c:pt idx="29">
                  <c:v>0</c:v>
                </c:pt>
                <c:pt idx="30">
                  <c:v>0</c:v>
                </c:pt>
                <c:pt idx="31">
                  <c:v>0</c:v>
                </c:pt>
                <c:pt idx="32">
                  <c:v>1</c:v>
                </c:pt>
                <c:pt idx="33">
                  <c:v>0</c:v>
                </c:pt>
                <c:pt idx="34">
                  <c:v>0</c:v>
                </c:pt>
                <c:pt idx="35">
                  <c:v>0</c:v>
                </c:pt>
                <c:pt idx="36">
                  <c:v>0</c:v>
                </c:pt>
                <c:pt idx="37">
                  <c:v>1</c:v>
                </c:pt>
                <c:pt idx="38">
                  <c:v>0</c:v>
                </c:pt>
                <c:pt idx="39">
                  <c:v>0</c:v>
                </c:pt>
                <c:pt idx="40">
                  <c:v>0</c:v>
                </c:pt>
                <c:pt idx="41">
                  <c:v>0</c:v>
                </c:pt>
                <c:pt idx="42">
                  <c:v>0</c:v>
                </c:pt>
                <c:pt idx="43">
                  <c:v>1</c:v>
                </c:pt>
              </c:numCache>
            </c:numRef>
          </c:val>
        </c:ser>
        <c:gapWidth val="0"/>
        <c:axId val="176879104"/>
        <c:axId val="176881024"/>
      </c:barChart>
      <c:catAx>
        <c:axId val="176879104"/>
        <c:scaling>
          <c:orientation val="minMax"/>
        </c:scaling>
        <c:delete val="1"/>
        <c:axPos val="b"/>
        <c:title>
          <c:tx>
            <c:rich>
              <a:bodyPr/>
              <a:lstStyle/>
              <a:p>
                <a:pPr>
                  <a:defRPr/>
                </a:pPr>
                <a:r>
                  <a:rPr lang="en-US"/>
                  <a:t>PageRank</a:t>
                </a:r>
              </a:p>
            </c:rich>
          </c:tx>
          <c:layout>
            <c:manualLayout>
              <c:xMode val="edge"/>
              <c:yMode val="edge"/>
              <c:x val="0.41764854694368031"/>
              <c:y val="0.82619320971975252"/>
            </c:manualLayout>
          </c:layout>
        </c:title>
        <c:numFmt formatCode="#,##0.00" sourceLinked="1"/>
        <c:tickLblPos val="none"/>
        <c:crossAx val="176881024"/>
        <c:crosses val="autoZero"/>
        <c:auto val="1"/>
        <c:lblAlgn val="ctr"/>
        <c:lblOffset val="100"/>
      </c:catAx>
      <c:valAx>
        <c:axId val="176881024"/>
        <c:scaling>
          <c:orientation val="minMax"/>
        </c:scaling>
        <c:axPos val="l"/>
        <c:majorGridlines/>
        <c:title>
          <c:tx>
            <c:rich>
              <a:bodyPr rot="-5400000" vert="horz"/>
              <a:lstStyle/>
              <a:p>
                <a:pPr>
                  <a:defRPr/>
                </a:pPr>
                <a:r>
                  <a:rPr lang="en-US"/>
                  <a:t>Frequency</a:t>
                </a:r>
              </a:p>
            </c:rich>
          </c:tx>
        </c:title>
        <c:numFmt formatCode="General" sourceLinked="1"/>
        <c:tickLblPos val="nextTo"/>
        <c:crossAx val="176879104"/>
        <c:crosses val="autoZero"/>
        <c:crossBetween val="between"/>
      </c:valAx>
    </c:plotArea>
    <c:dispBlanksAs val="gap"/>
  </c:chart>
  <c:printSettings>
    <c:headerFooter/>
    <c:pageMargins b="0.75000000000001465" l="0.70000000000000062" r="0.70000000000000062" t="0.75000000000001465"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lang val="zh-CN"/>
  <c:chart>
    <c:autoTitleDeleted val="1"/>
    <c:plotArea>
      <c:layout>
        <c:manualLayout>
          <c:layoutTarget val="inner"/>
          <c:xMode val="edge"/>
          <c:yMode val="edge"/>
          <c:x val="2.763957987838685E-3"/>
          <c:y val="8.0430855234004828E-3"/>
          <c:w val="0.9972359288422028"/>
          <c:h val="0.98391246548723665"/>
        </c:manualLayout>
      </c:layout>
      <c:barChart>
        <c:barDir val="col"/>
        <c:grouping val="clustered"/>
        <c:ser>
          <c:idx val="1"/>
          <c:order val="0"/>
          <c:tx>
            <c:strRef>
              <c:f>'Overall Metrics'!$U$2</c:f>
              <c:strCache>
                <c:ptCount val="1"/>
                <c:pt idx="0">
                  <c:v>#REF!</c:v>
                </c:pt>
              </c:strCache>
            </c:strRef>
          </c:tx>
          <c:spPr>
            <a:solidFill>
              <a:schemeClr val="accent1"/>
            </a:solidFill>
          </c:spPr>
          <c:cat>
            <c:numRef>
              <c:f>'Overall Metrics'!$T$2:$T$45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Metrics'!$U$2:$U$45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ser>
        <c:gapWidth val="0"/>
        <c:axId val="176898432"/>
        <c:axId val="176899968"/>
      </c:barChart>
      <c:catAx>
        <c:axId val="176898432"/>
        <c:scaling>
          <c:orientation val="minMax"/>
        </c:scaling>
        <c:delete val="1"/>
        <c:axPos val="b"/>
        <c:numFmt formatCode="#,##0.00" sourceLinked="1"/>
        <c:tickLblPos val="none"/>
        <c:crossAx val="176899968"/>
        <c:crosses val="autoZero"/>
        <c:auto val="1"/>
        <c:lblAlgn val="ctr"/>
        <c:lblOffset val="100"/>
      </c:catAx>
      <c:valAx>
        <c:axId val="176899968"/>
        <c:scaling>
          <c:orientation val="minMax"/>
        </c:scaling>
        <c:delete val="1"/>
        <c:axPos val="l"/>
        <c:numFmt formatCode="General" sourceLinked="1"/>
        <c:tickLblPos val="none"/>
        <c:crossAx val="176898432"/>
        <c:crosses val="autoZero"/>
        <c:crossBetween val="between"/>
      </c:valAx>
      <c:spPr>
        <a:solidFill>
          <a:schemeClr val="bg1">
            <a:lumMod val="85000"/>
          </a:schemeClr>
        </a:solidFill>
        <a:ln>
          <a:noFill/>
        </a:ln>
      </c:spPr>
    </c:plotArea>
    <c:dispBlanksAs val="gap"/>
  </c:chart>
  <c:spPr>
    <a:noFill/>
    <a:ln>
      <a:noFill/>
    </a:ln>
  </c:spPr>
  <c:printSettings>
    <c:headerFooter/>
    <c:pageMargins b="0.75000000000001465" l="0.70000000000000062" r="0.70000000000000062" t="0.75000000000001465" header="0.30000000000000032" footer="0.30000000000000032"/>
    <c:pageSetup/>
  </c:printSettings>
</c:chartSpace>
</file>

<file path=xl/drawings/_rels/drawing1.xml.rels><?xml version="1.0" encoding="UTF-8" standalone="yes"?>
<Relationships xmlns="http://schemas.openxmlformats.org/package/2006/relationships"><Relationship Id="rId26" Type="http://schemas.openxmlformats.org/officeDocument/2006/relationships/image" Target="../media/image26.png"/><Relationship Id="rId117" Type="http://schemas.openxmlformats.org/officeDocument/2006/relationships/image" Target="../media/image117.png"/><Relationship Id="rId21" Type="http://schemas.openxmlformats.org/officeDocument/2006/relationships/image" Target="../media/image21.png"/><Relationship Id="rId42" Type="http://schemas.openxmlformats.org/officeDocument/2006/relationships/image" Target="../media/image42.png"/><Relationship Id="rId47" Type="http://schemas.openxmlformats.org/officeDocument/2006/relationships/image" Target="../media/image47.png"/><Relationship Id="rId63" Type="http://schemas.openxmlformats.org/officeDocument/2006/relationships/image" Target="../media/image63.png"/><Relationship Id="rId68" Type="http://schemas.openxmlformats.org/officeDocument/2006/relationships/image" Target="../media/image68.png"/><Relationship Id="rId84" Type="http://schemas.openxmlformats.org/officeDocument/2006/relationships/image" Target="../media/image84.png"/><Relationship Id="rId89" Type="http://schemas.openxmlformats.org/officeDocument/2006/relationships/image" Target="../media/image89.png"/><Relationship Id="rId112" Type="http://schemas.openxmlformats.org/officeDocument/2006/relationships/image" Target="../media/image112.png"/><Relationship Id="rId133" Type="http://schemas.openxmlformats.org/officeDocument/2006/relationships/image" Target="../media/image133.png"/><Relationship Id="rId138" Type="http://schemas.openxmlformats.org/officeDocument/2006/relationships/image" Target="../media/image138.png"/><Relationship Id="rId16" Type="http://schemas.openxmlformats.org/officeDocument/2006/relationships/image" Target="../media/image16.png"/><Relationship Id="rId107" Type="http://schemas.openxmlformats.org/officeDocument/2006/relationships/image" Target="../media/image107.png"/><Relationship Id="rId11" Type="http://schemas.openxmlformats.org/officeDocument/2006/relationships/image" Target="../media/image11.png"/><Relationship Id="rId32" Type="http://schemas.openxmlformats.org/officeDocument/2006/relationships/image" Target="../media/image32.png"/><Relationship Id="rId37" Type="http://schemas.openxmlformats.org/officeDocument/2006/relationships/image" Target="../media/image37.png"/><Relationship Id="rId53" Type="http://schemas.openxmlformats.org/officeDocument/2006/relationships/image" Target="../media/image53.png"/><Relationship Id="rId58" Type="http://schemas.openxmlformats.org/officeDocument/2006/relationships/image" Target="../media/image58.png"/><Relationship Id="rId74" Type="http://schemas.openxmlformats.org/officeDocument/2006/relationships/image" Target="../media/image74.png"/><Relationship Id="rId79" Type="http://schemas.openxmlformats.org/officeDocument/2006/relationships/image" Target="../media/image79.png"/><Relationship Id="rId102" Type="http://schemas.openxmlformats.org/officeDocument/2006/relationships/image" Target="../media/image102.png"/><Relationship Id="rId123" Type="http://schemas.openxmlformats.org/officeDocument/2006/relationships/image" Target="../media/image123.png"/><Relationship Id="rId128" Type="http://schemas.openxmlformats.org/officeDocument/2006/relationships/image" Target="../media/image128.png"/><Relationship Id="rId144" Type="http://schemas.openxmlformats.org/officeDocument/2006/relationships/image" Target="../media/image144.png"/><Relationship Id="rId5" Type="http://schemas.openxmlformats.org/officeDocument/2006/relationships/image" Target="../media/image5.png"/><Relationship Id="rId90" Type="http://schemas.openxmlformats.org/officeDocument/2006/relationships/image" Target="../media/image90.png"/><Relationship Id="rId95" Type="http://schemas.openxmlformats.org/officeDocument/2006/relationships/image" Target="../media/image95.png"/><Relationship Id="rId22" Type="http://schemas.openxmlformats.org/officeDocument/2006/relationships/image" Target="../media/image22.png"/><Relationship Id="rId27" Type="http://schemas.openxmlformats.org/officeDocument/2006/relationships/image" Target="../media/image27.png"/><Relationship Id="rId43" Type="http://schemas.openxmlformats.org/officeDocument/2006/relationships/image" Target="../media/image43.png"/><Relationship Id="rId48" Type="http://schemas.openxmlformats.org/officeDocument/2006/relationships/image" Target="../media/image48.png"/><Relationship Id="rId64" Type="http://schemas.openxmlformats.org/officeDocument/2006/relationships/image" Target="../media/image64.png"/><Relationship Id="rId69" Type="http://schemas.openxmlformats.org/officeDocument/2006/relationships/image" Target="../media/image69.png"/><Relationship Id="rId113" Type="http://schemas.openxmlformats.org/officeDocument/2006/relationships/image" Target="../media/image113.png"/><Relationship Id="rId118" Type="http://schemas.openxmlformats.org/officeDocument/2006/relationships/image" Target="../media/image118.png"/><Relationship Id="rId134" Type="http://schemas.openxmlformats.org/officeDocument/2006/relationships/image" Target="../media/image134.png"/><Relationship Id="rId139" Type="http://schemas.openxmlformats.org/officeDocument/2006/relationships/image" Target="../media/image139.png"/><Relationship Id="rId80" Type="http://schemas.openxmlformats.org/officeDocument/2006/relationships/image" Target="../media/image80.png"/><Relationship Id="rId85" Type="http://schemas.openxmlformats.org/officeDocument/2006/relationships/image" Target="../media/image85.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59" Type="http://schemas.openxmlformats.org/officeDocument/2006/relationships/image" Target="../media/image59.png"/><Relationship Id="rId67" Type="http://schemas.openxmlformats.org/officeDocument/2006/relationships/image" Target="../media/image67.png"/><Relationship Id="rId103" Type="http://schemas.openxmlformats.org/officeDocument/2006/relationships/image" Target="../media/image103.png"/><Relationship Id="rId108" Type="http://schemas.openxmlformats.org/officeDocument/2006/relationships/image" Target="../media/image108.png"/><Relationship Id="rId116" Type="http://schemas.openxmlformats.org/officeDocument/2006/relationships/image" Target="../media/image116.png"/><Relationship Id="rId124" Type="http://schemas.openxmlformats.org/officeDocument/2006/relationships/image" Target="../media/image124.png"/><Relationship Id="rId129" Type="http://schemas.openxmlformats.org/officeDocument/2006/relationships/image" Target="../media/image129.png"/><Relationship Id="rId137" Type="http://schemas.openxmlformats.org/officeDocument/2006/relationships/image" Target="../media/image137.png"/><Relationship Id="rId20" Type="http://schemas.openxmlformats.org/officeDocument/2006/relationships/image" Target="../media/image20.png"/><Relationship Id="rId41" Type="http://schemas.openxmlformats.org/officeDocument/2006/relationships/image" Target="../media/image41.png"/><Relationship Id="rId54" Type="http://schemas.openxmlformats.org/officeDocument/2006/relationships/image" Target="../media/image54.png"/><Relationship Id="rId62" Type="http://schemas.openxmlformats.org/officeDocument/2006/relationships/image" Target="../media/image62.png"/><Relationship Id="rId70" Type="http://schemas.openxmlformats.org/officeDocument/2006/relationships/image" Target="../media/image70.png"/><Relationship Id="rId75" Type="http://schemas.openxmlformats.org/officeDocument/2006/relationships/image" Target="../media/image75.png"/><Relationship Id="rId83" Type="http://schemas.openxmlformats.org/officeDocument/2006/relationships/image" Target="../media/image83.png"/><Relationship Id="rId88" Type="http://schemas.openxmlformats.org/officeDocument/2006/relationships/image" Target="../media/image88.png"/><Relationship Id="rId91" Type="http://schemas.openxmlformats.org/officeDocument/2006/relationships/image" Target="../media/image91.png"/><Relationship Id="rId96" Type="http://schemas.openxmlformats.org/officeDocument/2006/relationships/image" Target="../media/image96.png"/><Relationship Id="rId111" Type="http://schemas.openxmlformats.org/officeDocument/2006/relationships/image" Target="../media/image111.png"/><Relationship Id="rId132" Type="http://schemas.openxmlformats.org/officeDocument/2006/relationships/image" Target="../media/image132.png"/><Relationship Id="rId140" Type="http://schemas.openxmlformats.org/officeDocument/2006/relationships/image" Target="../media/image140.png"/><Relationship Id="rId145" Type="http://schemas.openxmlformats.org/officeDocument/2006/relationships/image" Target="../media/image145.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 Id="rId106" Type="http://schemas.openxmlformats.org/officeDocument/2006/relationships/image" Target="../media/image106.png"/><Relationship Id="rId114" Type="http://schemas.openxmlformats.org/officeDocument/2006/relationships/image" Target="../media/image114.png"/><Relationship Id="rId119" Type="http://schemas.openxmlformats.org/officeDocument/2006/relationships/image" Target="../media/image119.png"/><Relationship Id="rId127" Type="http://schemas.openxmlformats.org/officeDocument/2006/relationships/image" Target="../media/image127.png"/><Relationship Id="rId10" Type="http://schemas.openxmlformats.org/officeDocument/2006/relationships/image" Target="../media/image10.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60" Type="http://schemas.openxmlformats.org/officeDocument/2006/relationships/image" Target="../media/image60.png"/><Relationship Id="rId65" Type="http://schemas.openxmlformats.org/officeDocument/2006/relationships/image" Target="../media/image65.png"/><Relationship Id="rId73" Type="http://schemas.openxmlformats.org/officeDocument/2006/relationships/image" Target="../media/image73.png"/><Relationship Id="rId78" Type="http://schemas.openxmlformats.org/officeDocument/2006/relationships/image" Target="../media/image78.png"/><Relationship Id="rId81" Type="http://schemas.openxmlformats.org/officeDocument/2006/relationships/image" Target="../media/image81.png"/><Relationship Id="rId86" Type="http://schemas.openxmlformats.org/officeDocument/2006/relationships/image" Target="../media/image86.png"/><Relationship Id="rId94" Type="http://schemas.openxmlformats.org/officeDocument/2006/relationships/image" Target="../media/image94.png"/><Relationship Id="rId99" Type="http://schemas.openxmlformats.org/officeDocument/2006/relationships/image" Target="../media/image99.png"/><Relationship Id="rId101" Type="http://schemas.openxmlformats.org/officeDocument/2006/relationships/image" Target="../media/image101.png"/><Relationship Id="rId122" Type="http://schemas.openxmlformats.org/officeDocument/2006/relationships/image" Target="../media/image122.png"/><Relationship Id="rId130" Type="http://schemas.openxmlformats.org/officeDocument/2006/relationships/image" Target="../media/image130.png"/><Relationship Id="rId135" Type="http://schemas.openxmlformats.org/officeDocument/2006/relationships/image" Target="../media/image135.png"/><Relationship Id="rId143" Type="http://schemas.openxmlformats.org/officeDocument/2006/relationships/image" Target="../media/image143.png"/><Relationship Id="rId148" Type="http://schemas.openxmlformats.org/officeDocument/2006/relationships/image" Target="../media/image148.png"/><Relationship Id="rId4" Type="http://schemas.openxmlformats.org/officeDocument/2006/relationships/image" Target="../media/image4.png"/><Relationship Id="rId9" Type="http://schemas.openxmlformats.org/officeDocument/2006/relationships/image" Target="../media/image9.png"/><Relationship Id="rId13" Type="http://schemas.openxmlformats.org/officeDocument/2006/relationships/image" Target="../media/image13.png"/><Relationship Id="rId18" Type="http://schemas.openxmlformats.org/officeDocument/2006/relationships/image" Target="../media/image18.png"/><Relationship Id="rId39" Type="http://schemas.openxmlformats.org/officeDocument/2006/relationships/image" Target="../media/image39.png"/><Relationship Id="rId109" Type="http://schemas.openxmlformats.org/officeDocument/2006/relationships/image" Target="../media/image109.png"/><Relationship Id="rId34" Type="http://schemas.openxmlformats.org/officeDocument/2006/relationships/image" Target="../media/image34.png"/><Relationship Id="rId50" Type="http://schemas.openxmlformats.org/officeDocument/2006/relationships/image" Target="../media/image50.png"/><Relationship Id="rId55" Type="http://schemas.openxmlformats.org/officeDocument/2006/relationships/image" Target="../media/image55.png"/><Relationship Id="rId76" Type="http://schemas.openxmlformats.org/officeDocument/2006/relationships/image" Target="../media/image76.png"/><Relationship Id="rId97" Type="http://schemas.openxmlformats.org/officeDocument/2006/relationships/image" Target="../media/image97.png"/><Relationship Id="rId104" Type="http://schemas.openxmlformats.org/officeDocument/2006/relationships/image" Target="../media/image104.png"/><Relationship Id="rId120" Type="http://schemas.openxmlformats.org/officeDocument/2006/relationships/image" Target="../media/image120.png"/><Relationship Id="rId125" Type="http://schemas.openxmlformats.org/officeDocument/2006/relationships/image" Target="../media/image125.png"/><Relationship Id="rId141" Type="http://schemas.openxmlformats.org/officeDocument/2006/relationships/image" Target="../media/image141.png"/><Relationship Id="rId146" Type="http://schemas.openxmlformats.org/officeDocument/2006/relationships/image" Target="../media/image146.png"/><Relationship Id="rId7" Type="http://schemas.openxmlformats.org/officeDocument/2006/relationships/image" Target="../media/image7.png"/><Relationship Id="rId71" Type="http://schemas.openxmlformats.org/officeDocument/2006/relationships/image" Target="../media/image71.png"/><Relationship Id="rId92" Type="http://schemas.openxmlformats.org/officeDocument/2006/relationships/image" Target="../media/image92.png"/><Relationship Id="rId2" Type="http://schemas.openxmlformats.org/officeDocument/2006/relationships/image" Target="../media/image2.png"/><Relationship Id="rId29" Type="http://schemas.openxmlformats.org/officeDocument/2006/relationships/image" Target="../media/image29.png"/><Relationship Id="rId24" Type="http://schemas.openxmlformats.org/officeDocument/2006/relationships/image" Target="../media/image24.png"/><Relationship Id="rId40" Type="http://schemas.openxmlformats.org/officeDocument/2006/relationships/image" Target="../media/image40.png"/><Relationship Id="rId45" Type="http://schemas.openxmlformats.org/officeDocument/2006/relationships/image" Target="../media/image45.png"/><Relationship Id="rId66" Type="http://schemas.openxmlformats.org/officeDocument/2006/relationships/image" Target="../media/image66.png"/><Relationship Id="rId87" Type="http://schemas.openxmlformats.org/officeDocument/2006/relationships/image" Target="../media/image87.png"/><Relationship Id="rId110" Type="http://schemas.openxmlformats.org/officeDocument/2006/relationships/image" Target="../media/image110.png"/><Relationship Id="rId115" Type="http://schemas.openxmlformats.org/officeDocument/2006/relationships/image" Target="../media/image115.png"/><Relationship Id="rId131" Type="http://schemas.openxmlformats.org/officeDocument/2006/relationships/image" Target="../media/image131.png"/><Relationship Id="rId136" Type="http://schemas.openxmlformats.org/officeDocument/2006/relationships/image" Target="../media/image136.png"/><Relationship Id="rId61" Type="http://schemas.openxmlformats.org/officeDocument/2006/relationships/image" Target="../media/image61.png"/><Relationship Id="rId82" Type="http://schemas.openxmlformats.org/officeDocument/2006/relationships/image" Target="../media/image82.png"/><Relationship Id="rId19" Type="http://schemas.openxmlformats.org/officeDocument/2006/relationships/image" Target="../media/image19.png"/><Relationship Id="rId14" Type="http://schemas.openxmlformats.org/officeDocument/2006/relationships/image" Target="../media/image14.png"/><Relationship Id="rId30" Type="http://schemas.openxmlformats.org/officeDocument/2006/relationships/image" Target="../media/image30.png"/><Relationship Id="rId35" Type="http://schemas.openxmlformats.org/officeDocument/2006/relationships/image" Target="../media/image35.png"/><Relationship Id="rId56" Type="http://schemas.openxmlformats.org/officeDocument/2006/relationships/image" Target="../media/image56.png"/><Relationship Id="rId77" Type="http://schemas.openxmlformats.org/officeDocument/2006/relationships/image" Target="../media/image77.png"/><Relationship Id="rId100" Type="http://schemas.openxmlformats.org/officeDocument/2006/relationships/image" Target="../media/image100.png"/><Relationship Id="rId105" Type="http://schemas.openxmlformats.org/officeDocument/2006/relationships/image" Target="../media/image105.png"/><Relationship Id="rId126" Type="http://schemas.openxmlformats.org/officeDocument/2006/relationships/image" Target="../media/image126.png"/><Relationship Id="rId147" Type="http://schemas.openxmlformats.org/officeDocument/2006/relationships/image" Target="../media/image147.png"/><Relationship Id="rId8" Type="http://schemas.openxmlformats.org/officeDocument/2006/relationships/image" Target="../media/image8.png"/><Relationship Id="rId51" Type="http://schemas.openxmlformats.org/officeDocument/2006/relationships/image" Target="../media/image51.png"/><Relationship Id="rId72" Type="http://schemas.openxmlformats.org/officeDocument/2006/relationships/image" Target="../media/image72.png"/><Relationship Id="rId93" Type="http://schemas.openxmlformats.org/officeDocument/2006/relationships/image" Target="../media/image93.png"/><Relationship Id="rId98" Type="http://schemas.openxmlformats.org/officeDocument/2006/relationships/image" Target="../media/image98.png"/><Relationship Id="rId121" Type="http://schemas.openxmlformats.org/officeDocument/2006/relationships/image" Target="../media/image121.png"/><Relationship Id="rId142" Type="http://schemas.openxmlformats.org/officeDocument/2006/relationships/image" Target="../media/image142.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29</xdr:col>
      <xdr:colOff>25400</xdr:colOff>
      <xdr:row>2</xdr:row>
      <xdr:rowOff>25400</xdr:rowOff>
    </xdr:from>
    <xdr:to>
      <xdr:col>29</xdr:col>
      <xdr:colOff>749300</xdr:colOff>
      <xdr:row>2</xdr:row>
      <xdr:rowOff>501650</xdr:rowOff>
    </xdr:to>
    <xdr:pic>
      <xdr:nvPicPr>
        <xdr:cNvPr id="2" name="Subgraph-V1" descr="V1.png"/>
        <xdr:cNvPicPr>
          <a:picLocks/>
        </xdr:cNvPicPr>
      </xdr:nvPicPr>
      <xdr:blipFill>
        <a:blip xmlns:r="http://schemas.openxmlformats.org/officeDocument/2006/relationships" r:embed="rId1" cstate="print"/>
        <a:stretch>
          <a:fillRect/>
        </a:stretch>
      </xdr:blipFill>
      <xdr:spPr>
        <a:xfrm>
          <a:off x="16227425" y="577850"/>
          <a:ext cx="723900" cy="476250"/>
        </a:xfrm>
        <a:prstGeom prst="rect">
          <a:avLst/>
        </a:prstGeom>
      </xdr:spPr>
    </xdr:pic>
    <xdr:clientData/>
  </xdr:twoCellAnchor>
  <xdr:twoCellAnchor editAs="oneCell">
    <xdr:from>
      <xdr:col>29</xdr:col>
      <xdr:colOff>25400</xdr:colOff>
      <xdr:row>3</xdr:row>
      <xdr:rowOff>25400</xdr:rowOff>
    </xdr:from>
    <xdr:to>
      <xdr:col>29</xdr:col>
      <xdr:colOff>749300</xdr:colOff>
      <xdr:row>3</xdr:row>
      <xdr:rowOff>501650</xdr:rowOff>
    </xdr:to>
    <xdr:pic>
      <xdr:nvPicPr>
        <xdr:cNvPr id="3" name="Subgraph-V2" descr="V2.png"/>
        <xdr:cNvPicPr>
          <a:picLocks/>
        </xdr:cNvPicPr>
      </xdr:nvPicPr>
      <xdr:blipFill>
        <a:blip xmlns:r="http://schemas.openxmlformats.org/officeDocument/2006/relationships" r:embed="rId2" cstate="print"/>
        <a:stretch>
          <a:fillRect/>
        </a:stretch>
      </xdr:blipFill>
      <xdr:spPr>
        <a:xfrm>
          <a:off x="16227425" y="1101725"/>
          <a:ext cx="723900" cy="476250"/>
        </a:xfrm>
        <a:prstGeom prst="rect">
          <a:avLst/>
        </a:prstGeom>
      </xdr:spPr>
    </xdr:pic>
    <xdr:clientData/>
  </xdr:twoCellAnchor>
  <xdr:twoCellAnchor editAs="oneCell">
    <xdr:from>
      <xdr:col>29</xdr:col>
      <xdr:colOff>25400</xdr:colOff>
      <xdr:row>4</xdr:row>
      <xdr:rowOff>25400</xdr:rowOff>
    </xdr:from>
    <xdr:to>
      <xdr:col>29</xdr:col>
      <xdr:colOff>749300</xdr:colOff>
      <xdr:row>4</xdr:row>
      <xdr:rowOff>501650</xdr:rowOff>
    </xdr:to>
    <xdr:pic>
      <xdr:nvPicPr>
        <xdr:cNvPr id="4" name="Subgraph-V3" descr="V3.png"/>
        <xdr:cNvPicPr>
          <a:picLocks/>
        </xdr:cNvPicPr>
      </xdr:nvPicPr>
      <xdr:blipFill>
        <a:blip xmlns:r="http://schemas.openxmlformats.org/officeDocument/2006/relationships" r:embed="rId3" cstate="print"/>
        <a:stretch>
          <a:fillRect/>
        </a:stretch>
      </xdr:blipFill>
      <xdr:spPr>
        <a:xfrm>
          <a:off x="16227425" y="1625600"/>
          <a:ext cx="723900" cy="476250"/>
        </a:xfrm>
        <a:prstGeom prst="rect">
          <a:avLst/>
        </a:prstGeom>
      </xdr:spPr>
    </xdr:pic>
    <xdr:clientData/>
  </xdr:twoCellAnchor>
  <xdr:twoCellAnchor editAs="oneCell">
    <xdr:from>
      <xdr:col>29</xdr:col>
      <xdr:colOff>25400</xdr:colOff>
      <xdr:row>5</xdr:row>
      <xdr:rowOff>25400</xdr:rowOff>
    </xdr:from>
    <xdr:to>
      <xdr:col>29</xdr:col>
      <xdr:colOff>749300</xdr:colOff>
      <xdr:row>5</xdr:row>
      <xdr:rowOff>501650</xdr:rowOff>
    </xdr:to>
    <xdr:pic>
      <xdr:nvPicPr>
        <xdr:cNvPr id="5" name="Subgraph-V4" descr="V4.png"/>
        <xdr:cNvPicPr>
          <a:picLocks/>
        </xdr:cNvPicPr>
      </xdr:nvPicPr>
      <xdr:blipFill>
        <a:blip xmlns:r="http://schemas.openxmlformats.org/officeDocument/2006/relationships" r:embed="rId4" cstate="print"/>
        <a:stretch>
          <a:fillRect/>
        </a:stretch>
      </xdr:blipFill>
      <xdr:spPr>
        <a:xfrm>
          <a:off x="16227425" y="2149475"/>
          <a:ext cx="723900" cy="476250"/>
        </a:xfrm>
        <a:prstGeom prst="rect">
          <a:avLst/>
        </a:prstGeom>
      </xdr:spPr>
    </xdr:pic>
    <xdr:clientData/>
  </xdr:twoCellAnchor>
  <xdr:twoCellAnchor editAs="oneCell">
    <xdr:from>
      <xdr:col>29</xdr:col>
      <xdr:colOff>25400</xdr:colOff>
      <xdr:row>8</xdr:row>
      <xdr:rowOff>25400</xdr:rowOff>
    </xdr:from>
    <xdr:to>
      <xdr:col>29</xdr:col>
      <xdr:colOff>749300</xdr:colOff>
      <xdr:row>8</xdr:row>
      <xdr:rowOff>501650</xdr:rowOff>
    </xdr:to>
    <xdr:pic>
      <xdr:nvPicPr>
        <xdr:cNvPr id="6" name="Subgraph-V7" descr="V7.png"/>
        <xdr:cNvPicPr>
          <a:picLocks/>
        </xdr:cNvPicPr>
      </xdr:nvPicPr>
      <xdr:blipFill>
        <a:blip xmlns:r="http://schemas.openxmlformats.org/officeDocument/2006/relationships" r:embed="rId1" cstate="print"/>
        <a:stretch>
          <a:fillRect/>
        </a:stretch>
      </xdr:blipFill>
      <xdr:spPr>
        <a:xfrm>
          <a:off x="16227425" y="3721100"/>
          <a:ext cx="723900" cy="476250"/>
        </a:xfrm>
        <a:prstGeom prst="rect">
          <a:avLst/>
        </a:prstGeom>
      </xdr:spPr>
    </xdr:pic>
    <xdr:clientData/>
  </xdr:twoCellAnchor>
  <xdr:twoCellAnchor editAs="oneCell">
    <xdr:from>
      <xdr:col>29</xdr:col>
      <xdr:colOff>25400</xdr:colOff>
      <xdr:row>9</xdr:row>
      <xdr:rowOff>25400</xdr:rowOff>
    </xdr:from>
    <xdr:to>
      <xdr:col>29</xdr:col>
      <xdr:colOff>749300</xdr:colOff>
      <xdr:row>9</xdr:row>
      <xdr:rowOff>501650</xdr:rowOff>
    </xdr:to>
    <xdr:pic>
      <xdr:nvPicPr>
        <xdr:cNvPr id="7" name="Subgraph-V8" descr="V8.png"/>
        <xdr:cNvPicPr>
          <a:picLocks/>
        </xdr:cNvPicPr>
      </xdr:nvPicPr>
      <xdr:blipFill>
        <a:blip xmlns:r="http://schemas.openxmlformats.org/officeDocument/2006/relationships" r:embed="rId5" cstate="print"/>
        <a:stretch>
          <a:fillRect/>
        </a:stretch>
      </xdr:blipFill>
      <xdr:spPr>
        <a:xfrm>
          <a:off x="16227425" y="4244975"/>
          <a:ext cx="723900" cy="476250"/>
        </a:xfrm>
        <a:prstGeom prst="rect">
          <a:avLst/>
        </a:prstGeom>
      </xdr:spPr>
    </xdr:pic>
    <xdr:clientData/>
  </xdr:twoCellAnchor>
  <xdr:twoCellAnchor editAs="oneCell">
    <xdr:from>
      <xdr:col>29</xdr:col>
      <xdr:colOff>25400</xdr:colOff>
      <xdr:row>10</xdr:row>
      <xdr:rowOff>25400</xdr:rowOff>
    </xdr:from>
    <xdr:to>
      <xdr:col>29</xdr:col>
      <xdr:colOff>749300</xdr:colOff>
      <xdr:row>10</xdr:row>
      <xdr:rowOff>501650</xdr:rowOff>
    </xdr:to>
    <xdr:pic>
      <xdr:nvPicPr>
        <xdr:cNvPr id="8" name="Subgraph-V9" descr="V9.png"/>
        <xdr:cNvPicPr>
          <a:picLocks/>
        </xdr:cNvPicPr>
      </xdr:nvPicPr>
      <xdr:blipFill>
        <a:blip xmlns:r="http://schemas.openxmlformats.org/officeDocument/2006/relationships" r:embed="rId6" cstate="print"/>
        <a:stretch>
          <a:fillRect/>
        </a:stretch>
      </xdr:blipFill>
      <xdr:spPr>
        <a:xfrm>
          <a:off x="16227425" y="4768850"/>
          <a:ext cx="723900" cy="476250"/>
        </a:xfrm>
        <a:prstGeom prst="rect">
          <a:avLst/>
        </a:prstGeom>
      </xdr:spPr>
    </xdr:pic>
    <xdr:clientData/>
  </xdr:twoCellAnchor>
  <xdr:twoCellAnchor editAs="oneCell">
    <xdr:from>
      <xdr:col>29</xdr:col>
      <xdr:colOff>25400</xdr:colOff>
      <xdr:row>11</xdr:row>
      <xdr:rowOff>25400</xdr:rowOff>
    </xdr:from>
    <xdr:to>
      <xdr:col>29</xdr:col>
      <xdr:colOff>749300</xdr:colOff>
      <xdr:row>11</xdr:row>
      <xdr:rowOff>501650</xdr:rowOff>
    </xdr:to>
    <xdr:pic>
      <xdr:nvPicPr>
        <xdr:cNvPr id="9" name="Subgraph-V10" descr="V10.png"/>
        <xdr:cNvPicPr>
          <a:picLocks/>
        </xdr:cNvPicPr>
      </xdr:nvPicPr>
      <xdr:blipFill>
        <a:blip xmlns:r="http://schemas.openxmlformats.org/officeDocument/2006/relationships" r:embed="rId7" cstate="print"/>
        <a:stretch>
          <a:fillRect/>
        </a:stretch>
      </xdr:blipFill>
      <xdr:spPr>
        <a:xfrm>
          <a:off x="16227425" y="5292725"/>
          <a:ext cx="723900" cy="476250"/>
        </a:xfrm>
        <a:prstGeom prst="rect">
          <a:avLst/>
        </a:prstGeom>
      </xdr:spPr>
    </xdr:pic>
    <xdr:clientData/>
  </xdr:twoCellAnchor>
  <xdr:twoCellAnchor editAs="oneCell">
    <xdr:from>
      <xdr:col>29</xdr:col>
      <xdr:colOff>25400</xdr:colOff>
      <xdr:row>12</xdr:row>
      <xdr:rowOff>25400</xdr:rowOff>
    </xdr:from>
    <xdr:to>
      <xdr:col>29</xdr:col>
      <xdr:colOff>749300</xdr:colOff>
      <xdr:row>12</xdr:row>
      <xdr:rowOff>501650</xdr:rowOff>
    </xdr:to>
    <xdr:pic>
      <xdr:nvPicPr>
        <xdr:cNvPr id="10" name="Subgraph-V11" descr="V11.png"/>
        <xdr:cNvPicPr>
          <a:picLocks/>
        </xdr:cNvPicPr>
      </xdr:nvPicPr>
      <xdr:blipFill>
        <a:blip xmlns:r="http://schemas.openxmlformats.org/officeDocument/2006/relationships" r:embed="rId8" cstate="print"/>
        <a:stretch>
          <a:fillRect/>
        </a:stretch>
      </xdr:blipFill>
      <xdr:spPr>
        <a:xfrm>
          <a:off x="16227425" y="5816600"/>
          <a:ext cx="723900" cy="476250"/>
        </a:xfrm>
        <a:prstGeom prst="rect">
          <a:avLst/>
        </a:prstGeom>
      </xdr:spPr>
    </xdr:pic>
    <xdr:clientData/>
  </xdr:twoCellAnchor>
  <xdr:twoCellAnchor editAs="oneCell">
    <xdr:from>
      <xdr:col>29</xdr:col>
      <xdr:colOff>25400</xdr:colOff>
      <xdr:row>14</xdr:row>
      <xdr:rowOff>25400</xdr:rowOff>
    </xdr:from>
    <xdr:to>
      <xdr:col>29</xdr:col>
      <xdr:colOff>749300</xdr:colOff>
      <xdr:row>14</xdr:row>
      <xdr:rowOff>501650</xdr:rowOff>
    </xdr:to>
    <xdr:pic>
      <xdr:nvPicPr>
        <xdr:cNvPr id="11" name="Subgraph-V13" descr="V13.png"/>
        <xdr:cNvPicPr>
          <a:picLocks/>
        </xdr:cNvPicPr>
      </xdr:nvPicPr>
      <xdr:blipFill>
        <a:blip xmlns:r="http://schemas.openxmlformats.org/officeDocument/2006/relationships" r:embed="rId3" cstate="print"/>
        <a:stretch>
          <a:fillRect/>
        </a:stretch>
      </xdr:blipFill>
      <xdr:spPr>
        <a:xfrm>
          <a:off x="16227425" y="6864350"/>
          <a:ext cx="723900" cy="476250"/>
        </a:xfrm>
        <a:prstGeom prst="rect">
          <a:avLst/>
        </a:prstGeom>
      </xdr:spPr>
    </xdr:pic>
    <xdr:clientData/>
  </xdr:twoCellAnchor>
  <xdr:twoCellAnchor editAs="oneCell">
    <xdr:from>
      <xdr:col>29</xdr:col>
      <xdr:colOff>25400</xdr:colOff>
      <xdr:row>15</xdr:row>
      <xdr:rowOff>25400</xdr:rowOff>
    </xdr:from>
    <xdr:to>
      <xdr:col>29</xdr:col>
      <xdr:colOff>749300</xdr:colOff>
      <xdr:row>15</xdr:row>
      <xdr:rowOff>501650</xdr:rowOff>
    </xdr:to>
    <xdr:pic>
      <xdr:nvPicPr>
        <xdr:cNvPr id="12" name="Subgraph-V14" descr="V14.png"/>
        <xdr:cNvPicPr>
          <a:picLocks/>
        </xdr:cNvPicPr>
      </xdr:nvPicPr>
      <xdr:blipFill>
        <a:blip xmlns:r="http://schemas.openxmlformats.org/officeDocument/2006/relationships" r:embed="rId3" cstate="print"/>
        <a:stretch>
          <a:fillRect/>
        </a:stretch>
      </xdr:blipFill>
      <xdr:spPr>
        <a:xfrm>
          <a:off x="16227425" y="7388225"/>
          <a:ext cx="723900" cy="476250"/>
        </a:xfrm>
        <a:prstGeom prst="rect">
          <a:avLst/>
        </a:prstGeom>
      </xdr:spPr>
    </xdr:pic>
    <xdr:clientData/>
  </xdr:twoCellAnchor>
  <xdr:twoCellAnchor editAs="oneCell">
    <xdr:from>
      <xdr:col>29</xdr:col>
      <xdr:colOff>25400</xdr:colOff>
      <xdr:row>16</xdr:row>
      <xdr:rowOff>25400</xdr:rowOff>
    </xdr:from>
    <xdr:to>
      <xdr:col>29</xdr:col>
      <xdr:colOff>749300</xdr:colOff>
      <xdr:row>16</xdr:row>
      <xdr:rowOff>501650</xdr:rowOff>
    </xdr:to>
    <xdr:pic>
      <xdr:nvPicPr>
        <xdr:cNvPr id="13" name="Subgraph-V15" descr="V15.png"/>
        <xdr:cNvPicPr>
          <a:picLocks/>
        </xdr:cNvPicPr>
      </xdr:nvPicPr>
      <xdr:blipFill>
        <a:blip xmlns:r="http://schemas.openxmlformats.org/officeDocument/2006/relationships" r:embed="rId9" cstate="print"/>
        <a:stretch>
          <a:fillRect/>
        </a:stretch>
      </xdr:blipFill>
      <xdr:spPr>
        <a:xfrm>
          <a:off x="16227425" y="7912100"/>
          <a:ext cx="723900" cy="476250"/>
        </a:xfrm>
        <a:prstGeom prst="rect">
          <a:avLst/>
        </a:prstGeom>
      </xdr:spPr>
    </xdr:pic>
    <xdr:clientData/>
  </xdr:twoCellAnchor>
  <xdr:twoCellAnchor editAs="oneCell">
    <xdr:from>
      <xdr:col>29</xdr:col>
      <xdr:colOff>25400</xdr:colOff>
      <xdr:row>19</xdr:row>
      <xdr:rowOff>25400</xdr:rowOff>
    </xdr:from>
    <xdr:to>
      <xdr:col>29</xdr:col>
      <xdr:colOff>749300</xdr:colOff>
      <xdr:row>19</xdr:row>
      <xdr:rowOff>501650</xdr:rowOff>
    </xdr:to>
    <xdr:pic>
      <xdr:nvPicPr>
        <xdr:cNvPr id="14" name="Subgraph-V18" descr="V18.png"/>
        <xdr:cNvPicPr>
          <a:picLocks/>
        </xdr:cNvPicPr>
      </xdr:nvPicPr>
      <xdr:blipFill>
        <a:blip xmlns:r="http://schemas.openxmlformats.org/officeDocument/2006/relationships" r:embed="rId10" cstate="print"/>
        <a:stretch>
          <a:fillRect/>
        </a:stretch>
      </xdr:blipFill>
      <xdr:spPr>
        <a:xfrm>
          <a:off x="16227425" y="9483725"/>
          <a:ext cx="723900" cy="476250"/>
        </a:xfrm>
        <a:prstGeom prst="rect">
          <a:avLst/>
        </a:prstGeom>
      </xdr:spPr>
    </xdr:pic>
    <xdr:clientData/>
  </xdr:twoCellAnchor>
  <xdr:twoCellAnchor editAs="oneCell">
    <xdr:from>
      <xdr:col>29</xdr:col>
      <xdr:colOff>25400</xdr:colOff>
      <xdr:row>21</xdr:row>
      <xdr:rowOff>25400</xdr:rowOff>
    </xdr:from>
    <xdr:to>
      <xdr:col>29</xdr:col>
      <xdr:colOff>749300</xdr:colOff>
      <xdr:row>21</xdr:row>
      <xdr:rowOff>501650</xdr:rowOff>
    </xdr:to>
    <xdr:pic>
      <xdr:nvPicPr>
        <xdr:cNvPr id="15" name="Subgraph-V20" descr="V20.png"/>
        <xdr:cNvPicPr>
          <a:picLocks/>
        </xdr:cNvPicPr>
      </xdr:nvPicPr>
      <xdr:blipFill>
        <a:blip xmlns:r="http://schemas.openxmlformats.org/officeDocument/2006/relationships" r:embed="rId11" cstate="print"/>
        <a:stretch>
          <a:fillRect/>
        </a:stretch>
      </xdr:blipFill>
      <xdr:spPr>
        <a:xfrm>
          <a:off x="16227425" y="10531475"/>
          <a:ext cx="723900" cy="476250"/>
        </a:xfrm>
        <a:prstGeom prst="rect">
          <a:avLst/>
        </a:prstGeom>
      </xdr:spPr>
    </xdr:pic>
    <xdr:clientData/>
  </xdr:twoCellAnchor>
  <xdr:twoCellAnchor editAs="oneCell">
    <xdr:from>
      <xdr:col>29</xdr:col>
      <xdr:colOff>25400</xdr:colOff>
      <xdr:row>23</xdr:row>
      <xdr:rowOff>25400</xdr:rowOff>
    </xdr:from>
    <xdr:to>
      <xdr:col>29</xdr:col>
      <xdr:colOff>749300</xdr:colOff>
      <xdr:row>23</xdr:row>
      <xdr:rowOff>501650</xdr:rowOff>
    </xdr:to>
    <xdr:pic>
      <xdr:nvPicPr>
        <xdr:cNvPr id="16" name="Subgraph-V22" descr="V22.png"/>
        <xdr:cNvPicPr>
          <a:picLocks/>
        </xdr:cNvPicPr>
      </xdr:nvPicPr>
      <xdr:blipFill>
        <a:blip xmlns:r="http://schemas.openxmlformats.org/officeDocument/2006/relationships" r:embed="rId3" cstate="print"/>
        <a:stretch>
          <a:fillRect/>
        </a:stretch>
      </xdr:blipFill>
      <xdr:spPr>
        <a:xfrm>
          <a:off x="16227425" y="11579225"/>
          <a:ext cx="723900" cy="476250"/>
        </a:xfrm>
        <a:prstGeom prst="rect">
          <a:avLst/>
        </a:prstGeom>
      </xdr:spPr>
    </xdr:pic>
    <xdr:clientData/>
  </xdr:twoCellAnchor>
  <xdr:twoCellAnchor editAs="oneCell">
    <xdr:from>
      <xdr:col>29</xdr:col>
      <xdr:colOff>25400</xdr:colOff>
      <xdr:row>24</xdr:row>
      <xdr:rowOff>25400</xdr:rowOff>
    </xdr:from>
    <xdr:to>
      <xdr:col>29</xdr:col>
      <xdr:colOff>749300</xdr:colOff>
      <xdr:row>24</xdr:row>
      <xdr:rowOff>501650</xdr:rowOff>
    </xdr:to>
    <xdr:pic>
      <xdr:nvPicPr>
        <xdr:cNvPr id="17" name="Subgraph-V23" descr="V23.png"/>
        <xdr:cNvPicPr>
          <a:picLocks/>
        </xdr:cNvPicPr>
      </xdr:nvPicPr>
      <xdr:blipFill>
        <a:blip xmlns:r="http://schemas.openxmlformats.org/officeDocument/2006/relationships" r:embed="rId12" cstate="print"/>
        <a:stretch>
          <a:fillRect/>
        </a:stretch>
      </xdr:blipFill>
      <xdr:spPr>
        <a:xfrm>
          <a:off x="16227425" y="12103100"/>
          <a:ext cx="723900" cy="476250"/>
        </a:xfrm>
        <a:prstGeom prst="rect">
          <a:avLst/>
        </a:prstGeom>
      </xdr:spPr>
    </xdr:pic>
    <xdr:clientData/>
  </xdr:twoCellAnchor>
  <xdr:twoCellAnchor editAs="oneCell">
    <xdr:from>
      <xdr:col>29</xdr:col>
      <xdr:colOff>25400</xdr:colOff>
      <xdr:row>25</xdr:row>
      <xdr:rowOff>25400</xdr:rowOff>
    </xdr:from>
    <xdr:to>
      <xdr:col>29</xdr:col>
      <xdr:colOff>749300</xdr:colOff>
      <xdr:row>25</xdr:row>
      <xdr:rowOff>501650</xdr:rowOff>
    </xdr:to>
    <xdr:pic>
      <xdr:nvPicPr>
        <xdr:cNvPr id="18" name="Subgraph-V24" descr="V24.png"/>
        <xdr:cNvPicPr>
          <a:picLocks/>
        </xdr:cNvPicPr>
      </xdr:nvPicPr>
      <xdr:blipFill>
        <a:blip xmlns:r="http://schemas.openxmlformats.org/officeDocument/2006/relationships" r:embed="rId10" cstate="print"/>
        <a:stretch>
          <a:fillRect/>
        </a:stretch>
      </xdr:blipFill>
      <xdr:spPr>
        <a:xfrm>
          <a:off x="16227425" y="12626975"/>
          <a:ext cx="723900" cy="476250"/>
        </a:xfrm>
        <a:prstGeom prst="rect">
          <a:avLst/>
        </a:prstGeom>
      </xdr:spPr>
    </xdr:pic>
    <xdr:clientData/>
  </xdr:twoCellAnchor>
  <xdr:twoCellAnchor editAs="oneCell">
    <xdr:from>
      <xdr:col>29</xdr:col>
      <xdr:colOff>25400</xdr:colOff>
      <xdr:row>26</xdr:row>
      <xdr:rowOff>25400</xdr:rowOff>
    </xdr:from>
    <xdr:to>
      <xdr:col>29</xdr:col>
      <xdr:colOff>749300</xdr:colOff>
      <xdr:row>26</xdr:row>
      <xdr:rowOff>501650</xdr:rowOff>
    </xdr:to>
    <xdr:pic>
      <xdr:nvPicPr>
        <xdr:cNvPr id="19" name="Subgraph-V25" descr="V25.png"/>
        <xdr:cNvPicPr>
          <a:picLocks/>
        </xdr:cNvPicPr>
      </xdr:nvPicPr>
      <xdr:blipFill>
        <a:blip xmlns:r="http://schemas.openxmlformats.org/officeDocument/2006/relationships" r:embed="rId13" cstate="print"/>
        <a:stretch>
          <a:fillRect/>
        </a:stretch>
      </xdr:blipFill>
      <xdr:spPr>
        <a:xfrm>
          <a:off x="16227425" y="13150850"/>
          <a:ext cx="723900" cy="476250"/>
        </a:xfrm>
        <a:prstGeom prst="rect">
          <a:avLst/>
        </a:prstGeom>
      </xdr:spPr>
    </xdr:pic>
    <xdr:clientData/>
  </xdr:twoCellAnchor>
  <xdr:twoCellAnchor editAs="oneCell">
    <xdr:from>
      <xdr:col>29</xdr:col>
      <xdr:colOff>25400</xdr:colOff>
      <xdr:row>27</xdr:row>
      <xdr:rowOff>25400</xdr:rowOff>
    </xdr:from>
    <xdr:to>
      <xdr:col>29</xdr:col>
      <xdr:colOff>749300</xdr:colOff>
      <xdr:row>27</xdr:row>
      <xdr:rowOff>501650</xdr:rowOff>
    </xdr:to>
    <xdr:pic>
      <xdr:nvPicPr>
        <xdr:cNvPr id="20" name="Subgraph-V26" descr="V26.png"/>
        <xdr:cNvPicPr>
          <a:picLocks/>
        </xdr:cNvPicPr>
      </xdr:nvPicPr>
      <xdr:blipFill>
        <a:blip xmlns:r="http://schemas.openxmlformats.org/officeDocument/2006/relationships" r:embed="rId14" cstate="print"/>
        <a:stretch>
          <a:fillRect/>
        </a:stretch>
      </xdr:blipFill>
      <xdr:spPr>
        <a:xfrm>
          <a:off x="16227425" y="13674725"/>
          <a:ext cx="723900" cy="476250"/>
        </a:xfrm>
        <a:prstGeom prst="rect">
          <a:avLst/>
        </a:prstGeom>
      </xdr:spPr>
    </xdr:pic>
    <xdr:clientData/>
  </xdr:twoCellAnchor>
  <xdr:twoCellAnchor editAs="oneCell">
    <xdr:from>
      <xdr:col>29</xdr:col>
      <xdr:colOff>25400</xdr:colOff>
      <xdr:row>28</xdr:row>
      <xdr:rowOff>25400</xdr:rowOff>
    </xdr:from>
    <xdr:to>
      <xdr:col>29</xdr:col>
      <xdr:colOff>749300</xdr:colOff>
      <xdr:row>28</xdr:row>
      <xdr:rowOff>501650</xdr:rowOff>
    </xdr:to>
    <xdr:pic>
      <xdr:nvPicPr>
        <xdr:cNvPr id="21" name="Subgraph-V27" descr="V27.png"/>
        <xdr:cNvPicPr>
          <a:picLocks/>
        </xdr:cNvPicPr>
      </xdr:nvPicPr>
      <xdr:blipFill>
        <a:blip xmlns:r="http://schemas.openxmlformats.org/officeDocument/2006/relationships" r:embed="rId3" cstate="print"/>
        <a:stretch>
          <a:fillRect/>
        </a:stretch>
      </xdr:blipFill>
      <xdr:spPr>
        <a:xfrm>
          <a:off x="16227425" y="14198600"/>
          <a:ext cx="723900" cy="476250"/>
        </a:xfrm>
        <a:prstGeom prst="rect">
          <a:avLst/>
        </a:prstGeom>
      </xdr:spPr>
    </xdr:pic>
    <xdr:clientData/>
  </xdr:twoCellAnchor>
  <xdr:twoCellAnchor editAs="oneCell">
    <xdr:from>
      <xdr:col>29</xdr:col>
      <xdr:colOff>25400</xdr:colOff>
      <xdr:row>29</xdr:row>
      <xdr:rowOff>25400</xdr:rowOff>
    </xdr:from>
    <xdr:to>
      <xdr:col>29</xdr:col>
      <xdr:colOff>749300</xdr:colOff>
      <xdr:row>29</xdr:row>
      <xdr:rowOff>501650</xdr:rowOff>
    </xdr:to>
    <xdr:pic>
      <xdr:nvPicPr>
        <xdr:cNvPr id="22" name="Subgraph-V28" descr="V28.png"/>
        <xdr:cNvPicPr>
          <a:picLocks/>
        </xdr:cNvPicPr>
      </xdr:nvPicPr>
      <xdr:blipFill>
        <a:blip xmlns:r="http://schemas.openxmlformats.org/officeDocument/2006/relationships" r:embed="rId3" cstate="print"/>
        <a:stretch>
          <a:fillRect/>
        </a:stretch>
      </xdr:blipFill>
      <xdr:spPr>
        <a:xfrm>
          <a:off x="16227425" y="14722475"/>
          <a:ext cx="723900" cy="476250"/>
        </a:xfrm>
        <a:prstGeom prst="rect">
          <a:avLst/>
        </a:prstGeom>
      </xdr:spPr>
    </xdr:pic>
    <xdr:clientData/>
  </xdr:twoCellAnchor>
  <xdr:twoCellAnchor editAs="oneCell">
    <xdr:from>
      <xdr:col>29</xdr:col>
      <xdr:colOff>25400</xdr:colOff>
      <xdr:row>31</xdr:row>
      <xdr:rowOff>25400</xdr:rowOff>
    </xdr:from>
    <xdr:to>
      <xdr:col>29</xdr:col>
      <xdr:colOff>749300</xdr:colOff>
      <xdr:row>31</xdr:row>
      <xdr:rowOff>501650</xdr:rowOff>
    </xdr:to>
    <xdr:pic>
      <xdr:nvPicPr>
        <xdr:cNvPr id="23" name="Subgraph-V30" descr="V30.png"/>
        <xdr:cNvPicPr>
          <a:picLocks/>
        </xdr:cNvPicPr>
      </xdr:nvPicPr>
      <xdr:blipFill>
        <a:blip xmlns:r="http://schemas.openxmlformats.org/officeDocument/2006/relationships" r:embed="rId15" cstate="print"/>
        <a:stretch>
          <a:fillRect/>
        </a:stretch>
      </xdr:blipFill>
      <xdr:spPr>
        <a:xfrm>
          <a:off x="16227425" y="15770225"/>
          <a:ext cx="723900" cy="476250"/>
        </a:xfrm>
        <a:prstGeom prst="rect">
          <a:avLst/>
        </a:prstGeom>
      </xdr:spPr>
    </xdr:pic>
    <xdr:clientData/>
  </xdr:twoCellAnchor>
  <xdr:twoCellAnchor editAs="oneCell">
    <xdr:from>
      <xdr:col>29</xdr:col>
      <xdr:colOff>25400</xdr:colOff>
      <xdr:row>32</xdr:row>
      <xdr:rowOff>25400</xdr:rowOff>
    </xdr:from>
    <xdr:to>
      <xdr:col>29</xdr:col>
      <xdr:colOff>749300</xdr:colOff>
      <xdr:row>32</xdr:row>
      <xdr:rowOff>501650</xdr:rowOff>
    </xdr:to>
    <xdr:pic>
      <xdr:nvPicPr>
        <xdr:cNvPr id="24" name="Subgraph-V31" descr="V31.png"/>
        <xdr:cNvPicPr>
          <a:picLocks/>
        </xdr:cNvPicPr>
      </xdr:nvPicPr>
      <xdr:blipFill>
        <a:blip xmlns:r="http://schemas.openxmlformats.org/officeDocument/2006/relationships" r:embed="rId3" cstate="print"/>
        <a:stretch>
          <a:fillRect/>
        </a:stretch>
      </xdr:blipFill>
      <xdr:spPr>
        <a:xfrm>
          <a:off x="16227425" y="16294100"/>
          <a:ext cx="723900" cy="476250"/>
        </a:xfrm>
        <a:prstGeom prst="rect">
          <a:avLst/>
        </a:prstGeom>
      </xdr:spPr>
    </xdr:pic>
    <xdr:clientData/>
  </xdr:twoCellAnchor>
  <xdr:twoCellAnchor editAs="oneCell">
    <xdr:from>
      <xdr:col>29</xdr:col>
      <xdr:colOff>25400</xdr:colOff>
      <xdr:row>34</xdr:row>
      <xdr:rowOff>25400</xdr:rowOff>
    </xdr:from>
    <xdr:to>
      <xdr:col>29</xdr:col>
      <xdr:colOff>749300</xdr:colOff>
      <xdr:row>34</xdr:row>
      <xdr:rowOff>501650</xdr:rowOff>
    </xdr:to>
    <xdr:pic>
      <xdr:nvPicPr>
        <xdr:cNvPr id="25" name="Subgraph-V33" descr="V33.png"/>
        <xdr:cNvPicPr>
          <a:picLocks/>
        </xdr:cNvPicPr>
      </xdr:nvPicPr>
      <xdr:blipFill>
        <a:blip xmlns:r="http://schemas.openxmlformats.org/officeDocument/2006/relationships" r:embed="rId16" cstate="print"/>
        <a:stretch>
          <a:fillRect/>
        </a:stretch>
      </xdr:blipFill>
      <xdr:spPr>
        <a:xfrm>
          <a:off x="16227425" y="17341850"/>
          <a:ext cx="723900" cy="476250"/>
        </a:xfrm>
        <a:prstGeom prst="rect">
          <a:avLst/>
        </a:prstGeom>
      </xdr:spPr>
    </xdr:pic>
    <xdr:clientData/>
  </xdr:twoCellAnchor>
  <xdr:twoCellAnchor editAs="oneCell">
    <xdr:from>
      <xdr:col>29</xdr:col>
      <xdr:colOff>25400</xdr:colOff>
      <xdr:row>37</xdr:row>
      <xdr:rowOff>25400</xdr:rowOff>
    </xdr:from>
    <xdr:to>
      <xdr:col>29</xdr:col>
      <xdr:colOff>749300</xdr:colOff>
      <xdr:row>37</xdr:row>
      <xdr:rowOff>501650</xdr:rowOff>
    </xdr:to>
    <xdr:pic>
      <xdr:nvPicPr>
        <xdr:cNvPr id="26" name="Subgraph-V36" descr="V36.png"/>
        <xdr:cNvPicPr>
          <a:picLocks/>
        </xdr:cNvPicPr>
      </xdr:nvPicPr>
      <xdr:blipFill>
        <a:blip xmlns:r="http://schemas.openxmlformats.org/officeDocument/2006/relationships" r:embed="rId17" cstate="print"/>
        <a:stretch>
          <a:fillRect/>
        </a:stretch>
      </xdr:blipFill>
      <xdr:spPr>
        <a:xfrm>
          <a:off x="16227425" y="18913475"/>
          <a:ext cx="723900" cy="476250"/>
        </a:xfrm>
        <a:prstGeom prst="rect">
          <a:avLst/>
        </a:prstGeom>
      </xdr:spPr>
    </xdr:pic>
    <xdr:clientData/>
  </xdr:twoCellAnchor>
  <xdr:twoCellAnchor editAs="oneCell">
    <xdr:from>
      <xdr:col>29</xdr:col>
      <xdr:colOff>25400</xdr:colOff>
      <xdr:row>38</xdr:row>
      <xdr:rowOff>25400</xdr:rowOff>
    </xdr:from>
    <xdr:to>
      <xdr:col>29</xdr:col>
      <xdr:colOff>749300</xdr:colOff>
      <xdr:row>38</xdr:row>
      <xdr:rowOff>501650</xdr:rowOff>
    </xdr:to>
    <xdr:pic>
      <xdr:nvPicPr>
        <xdr:cNvPr id="27" name="Subgraph-V37" descr="V37.png"/>
        <xdr:cNvPicPr>
          <a:picLocks/>
        </xdr:cNvPicPr>
      </xdr:nvPicPr>
      <xdr:blipFill>
        <a:blip xmlns:r="http://schemas.openxmlformats.org/officeDocument/2006/relationships" r:embed="rId1" cstate="print"/>
        <a:stretch>
          <a:fillRect/>
        </a:stretch>
      </xdr:blipFill>
      <xdr:spPr>
        <a:xfrm>
          <a:off x="16227425" y="19437350"/>
          <a:ext cx="723900" cy="476250"/>
        </a:xfrm>
        <a:prstGeom prst="rect">
          <a:avLst/>
        </a:prstGeom>
      </xdr:spPr>
    </xdr:pic>
    <xdr:clientData/>
  </xdr:twoCellAnchor>
  <xdr:twoCellAnchor editAs="oneCell">
    <xdr:from>
      <xdr:col>29</xdr:col>
      <xdr:colOff>25400</xdr:colOff>
      <xdr:row>41</xdr:row>
      <xdr:rowOff>25400</xdr:rowOff>
    </xdr:from>
    <xdr:to>
      <xdr:col>29</xdr:col>
      <xdr:colOff>749300</xdr:colOff>
      <xdr:row>41</xdr:row>
      <xdr:rowOff>501650</xdr:rowOff>
    </xdr:to>
    <xdr:pic>
      <xdr:nvPicPr>
        <xdr:cNvPr id="28" name="Subgraph-V40" descr="V40.png"/>
        <xdr:cNvPicPr>
          <a:picLocks/>
        </xdr:cNvPicPr>
      </xdr:nvPicPr>
      <xdr:blipFill>
        <a:blip xmlns:r="http://schemas.openxmlformats.org/officeDocument/2006/relationships" r:embed="rId18" cstate="print"/>
        <a:stretch>
          <a:fillRect/>
        </a:stretch>
      </xdr:blipFill>
      <xdr:spPr>
        <a:xfrm>
          <a:off x="16227425" y="21008975"/>
          <a:ext cx="723900" cy="476250"/>
        </a:xfrm>
        <a:prstGeom prst="rect">
          <a:avLst/>
        </a:prstGeom>
      </xdr:spPr>
    </xdr:pic>
    <xdr:clientData/>
  </xdr:twoCellAnchor>
  <xdr:twoCellAnchor editAs="oneCell">
    <xdr:from>
      <xdr:col>29</xdr:col>
      <xdr:colOff>25400</xdr:colOff>
      <xdr:row>44</xdr:row>
      <xdr:rowOff>25400</xdr:rowOff>
    </xdr:from>
    <xdr:to>
      <xdr:col>29</xdr:col>
      <xdr:colOff>749300</xdr:colOff>
      <xdr:row>44</xdr:row>
      <xdr:rowOff>501650</xdr:rowOff>
    </xdr:to>
    <xdr:pic>
      <xdr:nvPicPr>
        <xdr:cNvPr id="29" name="Subgraph-V43" descr="V43.png"/>
        <xdr:cNvPicPr>
          <a:picLocks/>
        </xdr:cNvPicPr>
      </xdr:nvPicPr>
      <xdr:blipFill>
        <a:blip xmlns:r="http://schemas.openxmlformats.org/officeDocument/2006/relationships" r:embed="rId1" cstate="print"/>
        <a:stretch>
          <a:fillRect/>
        </a:stretch>
      </xdr:blipFill>
      <xdr:spPr>
        <a:xfrm>
          <a:off x="16227425" y="22580600"/>
          <a:ext cx="723900" cy="476250"/>
        </a:xfrm>
        <a:prstGeom prst="rect">
          <a:avLst/>
        </a:prstGeom>
      </xdr:spPr>
    </xdr:pic>
    <xdr:clientData/>
  </xdr:twoCellAnchor>
  <xdr:twoCellAnchor editAs="oneCell">
    <xdr:from>
      <xdr:col>29</xdr:col>
      <xdr:colOff>25400</xdr:colOff>
      <xdr:row>46</xdr:row>
      <xdr:rowOff>25400</xdr:rowOff>
    </xdr:from>
    <xdr:to>
      <xdr:col>29</xdr:col>
      <xdr:colOff>749300</xdr:colOff>
      <xdr:row>46</xdr:row>
      <xdr:rowOff>501650</xdr:rowOff>
    </xdr:to>
    <xdr:pic>
      <xdr:nvPicPr>
        <xdr:cNvPr id="30" name="Subgraph-V45" descr="V45.png"/>
        <xdr:cNvPicPr>
          <a:picLocks/>
        </xdr:cNvPicPr>
      </xdr:nvPicPr>
      <xdr:blipFill>
        <a:blip xmlns:r="http://schemas.openxmlformats.org/officeDocument/2006/relationships" r:embed="rId19" cstate="print"/>
        <a:stretch>
          <a:fillRect/>
        </a:stretch>
      </xdr:blipFill>
      <xdr:spPr>
        <a:xfrm>
          <a:off x="16227425" y="23628350"/>
          <a:ext cx="723900" cy="476250"/>
        </a:xfrm>
        <a:prstGeom prst="rect">
          <a:avLst/>
        </a:prstGeom>
      </xdr:spPr>
    </xdr:pic>
    <xdr:clientData/>
  </xdr:twoCellAnchor>
  <xdr:twoCellAnchor editAs="oneCell">
    <xdr:from>
      <xdr:col>29</xdr:col>
      <xdr:colOff>25400</xdr:colOff>
      <xdr:row>49</xdr:row>
      <xdr:rowOff>25400</xdr:rowOff>
    </xdr:from>
    <xdr:to>
      <xdr:col>29</xdr:col>
      <xdr:colOff>749300</xdr:colOff>
      <xdr:row>49</xdr:row>
      <xdr:rowOff>501650</xdr:rowOff>
    </xdr:to>
    <xdr:pic>
      <xdr:nvPicPr>
        <xdr:cNvPr id="31" name="Subgraph-V48" descr="V48.png"/>
        <xdr:cNvPicPr>
          <a:picLocks/>
        </xdr:cNvPicPr>
      </xdr:nvPicPr>
      <xdr:blipFill>
        <a:blip xmlns:r="http://schemas.openxmlformats.org/officeDocument/2006/relationships" r:embed="rId20" cstate="print"/>
        <a:stretch>
          <a:fillRect/>
        </a:stretch>
      </xdr:blipFill>
      <xdr:spPr>
        <a:xfrm>
          <a:off x="16227425" y="25199975"/>
          <a:ext cx="723900" cy="476250"/>
        </a:xfrm>
        <a:prstGeom prst="rect">
          <a:avLst/>
        </a:prstGeom>
      </xdr:spPr>
    </xdr:pic>
    <xdr:clientData/>
  </xdr:twoCellAnchor>
  <xdr:twoCellAnchor editAs="oneCell">
    <xdr:from>
      <xdr:col>29</xdr:col>
      <xdr:colOff>25400</xdr:colOff>
      <xdr:row>51</xdr:row>
      <xdr:rowOff>25400</xdr:rowOff>
    </xdr:from>
    <xdr:to>
      <xdr:col>29</xdr:col>
      <xdr:colOff>749300</xdr:colOff>
      <xdr:row>51</xdr:row>
      <xdr:rowOff>501650</xdr:rowOff>
    </xdr:to>
    <xdr:pic>
      <xdr:nvPicPr>
        <xdr:cNvPr id="32" name="Subgraph-V50" descr="V50.png"/>
        <xdr:cNvPicPr>
          <a:picLocks/>
        </xdr:cNvPicPr>
      </xdr:nvPicPr>
      <xdr:blipFill>
        <a:blip xmlns:r="http://schemas.openxmlformats.org/officeDocument/2006/relationships" r:embed="rId3" cstate="print"/>
        <a:stretch>
          <a:fillRect/>
        </a:stretch>
      </xdr:blipFill>
      <xdr:spPr>
        <a:xfrm>
          <a:off x="16227425" y="26247725"/>
          <a:ext cx="723900" cy="476250"/>
        </a:xfrm>
        <a:prstGeom prst="rect">
          <a:avLst/>
        </a:prstGeom>
      </xdr:spPr>
    </xdr:pic>
    <xdr:clientData/>
  </xdr:twoCellAnchor>
  <xdr:twoCellAnchor editAs="oneCell">
    <xdr:from>
      <xdr:col>29</xdr:col>
      <xdr:colOff>25400</xdr:colOff>
      <xdr:row>53</xdr:row>
      <xdr:rowOff>25400</xdr:rowOff>
    </xdr:from>
    <xdr:to>
      <xdr:col>29</xdr:col>
      <xdr:colOff>749300</xdr:colOff>
      <xdr:row>53</xdr:row>
      <xdr:rowOff>501650</xdr:rowOff>
    </xdr:to>
    <xdr:pic>
      <xdr:nvPicPr>
        <xdr:cNvPr id="33" name="Subgraph-V52" descr="V52.png"/>
        <xdr:cNvPicPr>
          <a:picLocks/>
        </xdr:cNvPicPr>
      </xdr:nvPicPr>
      <xdr:blipFill>
        <a:blip xmlns:r="http://schemas.openxmlformats.org/officeDocument/2006/relationships" r:embed="rId21" cstate="print"/>
        <a:stretch>
          <a:fillRect/>
        </a:stretch>
      </xdr:blipFill>
      <xdr:spPr>
        <a:xfrm>
          <a:off x="16227425" y="27295475"/>
          <a:ext cx="723900" cy="476250"/>
        </a:xfrm>
        <a:prstGeom prst="rect">
          <a:avLst/>
        </a:prstGeom>
      </xdr:spPr>
    </xdr:pic>
    <xdr:clientData/>
  </xdr:twoCellAnchor>
  <xdr:twoCellAnchor editAs="oneCell">
    <xdr:from>
      <xdr:col>29</xdr:col>
      <xdr:colOff>25400</xdr:colOff>
      <xdr:row>54</xdr:row>
      <xdr:rowOff>25400</xdr:rowOff>
    </xdr:from>
    <xdr:to>
      <xdr:col>29</xdr:col>
      <xdr:colOff>749300</xdr:colOff>
      <xdr:row>54</xdr:row>
      <xdr:rowOff>501650</xdr:rowOff>
    </xdr:to>
    <xdr:pic>
      <xdr:nvPicPr>
        <xdr:cNvPr id="34" name="Subgraph-V53" descr="V53.png"/>
        <xdr:cNvPicPr>
          <a:picLocks/>
        </xdr:cNvPicPr>
      </xdr:nvPicPr>
      <xdr:blipFill>
        <a:blip xmlns:r="http://schemas.openxmlformats.org/officeDocument/2006/relationships" r:embed="rId18" cstate="print"/>
        <a:stretch>
          <a:fillRect/>
        </a:stretch>
      </xdr:blipFill>
      <xdr:spPr>
        <a:xfrm>
          <a:off x="16227425" y="27819350"/>
          <a:ext cx="723900" cy="476250"/>
        </a:xfrm>
        <a:prstGeom prst="rect">
          <a:avLst/>
        </a:prstGeom>
      </xdr:spPr>
    </xdr:pic>
    <xdr:clientData/>
  </xdr:twoCellAnchor>
  <xdr:twoCellAnchor editAs="oneCell">
    <xdr:from>
      <xdr:col>29</xdr:col>
      <xdr:colOff>25400</xdr:colOff>
      <xdr:row>55</xdr:row>
      <xdr:rowOff>25400</xdr:rowOff>
    </xdr:from>
    <xdr:to>
      <xdr:col>29</xdr:col>
      <xdr:colOff>749300</xdr:colOff>
      <xdr:row>55</xdr:row>
      <xdr:rowOff>501650</xdr:rowOff>
    </xdr:to>
    <xdr:pic>
      <xdr:nvPicPr>
        <xdr:cNvPr id="35" name="Subgraph-V54" descr="V54.png"/>
        <xdr:cNvPicPr>
          <a:picLocks/>
        </xdr:cNvPicPr>
      </xdr:nvPicPr>
      <xdr:blipFill>
        <a:blip xmlns:r="http://schemas.openxmlformats.org/officeDocument/2006/relationships" r:embed="rId22" cstate="print"/>
        <a:stretch>
          <a:fillRect/>
        </a:stretch>
      </xdr:blipFill>
      <xdr:spPr>
        <a:xfrm>
          <a:off x="16227425" y="28343225"/>
          <a:ext cx="723900" cy="476250"/>
        </a:xfrm>
        <a:prstGeom prst="rect">
          <a:avLst/>
        </a:prstGeom>
      </xdr:spPr>
    </xdr:pic>
    <xdr:clientData/>
  </xdr:twoCellAnchor>
  <xdr:twoCellAnchor editAs="oneCell">
    <xdr:from>
      <xdr:col>29</xdr:col>
      <xdr:colOff>25400</xdr:colOff>
      <xdr:row>56</xdr:row>
      <xdr:rowOff>25400</xdr:rowOff>
    </xdr:from>
    <xdr:to>
      <xdr:col>29</xdr:col>
      <xdr:colOff>749300</xdr:colOff>
      <xdr:row>56</xdr:row>
      <xdr:rowOff>501650</xdr:rowOff>
    </xdr:to>
    <xdr:pic>
      <xdr:nvPicPr>
        <xdr:cNvPr id="36" name="Subgraph-V55" descr="V55.png"/>
        <xdr:cNvPicPr>
          <a:picLocks/>
        </xdr:cNvPicPr>
      </xdr:nvPicPr>
      <xdr:blipFill>
        <a:blip xmlns:r="http://schemas.openxmlformats.org/officeDocument/2006/relationships" r:embed="rId23" cstate="print"/>
        <a:stretch>
          <a:fillRect/>
        </a:stretch>
      </xdr:blipFill>
      <xdr:spPr>
        <a:xfrm>
          <a:off x="16227425" y="28867100"/>
          <a:ext cx="723900" cy="476250"/>
        </a:xfrm>
        <a:prstGeom prst="rect">
          <a:avLst/>
        </a:prstGeom>
      </xdr:spPr>
    </xdr:pic>
    <xdr:clientData/>
  </xdr:twoCellAnchor>
  <xdr:twoCellAnchor editAs="oneCell">
    <xdr:from>
      <xdr:col>29</xdr:col>
      <xdr:colOff>25400</xdr:colOff>
      <xdr:row>57</xdr:row>
      <xdr:rowOff>25400</xdr:rowOff>
    </xdr:from>
    <xdr:to>
      <xdr:col>29</xdr:col>
      <xdr:colOff>749300</xdr:colOff>
      <xdr:row>57</xdr:row>
      <xdr:rowOff>501650</xdr:rowOff>
    </xdr:to>
    <xdr:pic>
      <xdr:nvPicPr>
        <xdr:cNvPr id="37" name="Subgraph-V56" descr="V56.png"/>
        <xdr:cNvPicPr>
          <a:picLocks/>
        </xdr:cNvPicPr>
      </xdr:nvPicPr>
      <xdr:blipFill>
        <a:blip xmlns:r="http://schemas.openxmlformats.org/officeDocument/2006/relationships" r:embed="rId3" cstate="print"/>
        <a:stretch>
          <a:fillRect/>
        </a:stretch>
      </xdr:blipFill>
      <xdr:spPr>
        <a:xfrm>
          <a:off x="16227425" y="29390975"/>
          <a:ext cx="723900" cy="476250"/>
        </a:xfrm>
        <a:prstGeom prst="rect">
          <a:avLst/>
        </a:prstGeom>
      </xdr:spPr>
    </xdr:pic>
    <xdr:clientData/>
  </xdr:twoCellAnchor>
  <xdr:twoCellAnchor editAs="oneCell">
    <xdr:from>
      <xdr:col>29</xdr:col>
      <xdr:colOff>25400</xdr:colOff>
      <xdr:row>58</xdr:row>
      <xdr:rowOff>25400</xdr:rowOff>
    </xdr:from>
    <xdr:to>
      <xdr:col>29</xdr:col>
      <xdr:colOff>749300</xdr:colOff>
      <xdr:row>58</xdr:row>
      <xdr:rowOff>501650</xdr:rowOff>
    </xdr:to>
    <xdr:pic>
      <xdr:nvPicPr>
        <xdr:cNvPr id="38" name="Subgraph-V57" descr="V57.png"/>
        <xdr:cNvPicPr>
          <a:picLocks/>
        </xdr:cNvPicPr>
      </xdr:nvPicPr>
      <xdr:blipFill>
        <a:blip xmlns:r="http://schemas.openxmlformats.org/officeDocument/2006/relationships" r:embed="rId24" cstate="print"/>
        <a:stretch>
          <a:fillRect/>
        </a:stretch>
      </xdr:blipFill>
      <xdr:spPr>
        <a:xfrm>
          <a:off x="16227425" y="29914850"/>
          <a:ext cx="723900" cy="476250"/>
        </a:xfrm>
        <a:prstGeom prst="rect">
          <a:avLst/>
        </a:prstGeom>
      </xdr:spPr>
    </xdr:pic>
    <xdr:clientData/>
  </xdr:twoCellAnchor>
  <xdr:twoCellAnchor editAs="oneCell">
    <xdr:from>
      <xdr:col>29</xdr:col>
      <xdr:colOff>25400</xdr:colOff>
      <xdr:row>59</xdr:row>
      <xdr:rowOff>25400</xdr:rowOff>
    </xdr:from>
    <xdr:to>
      <xdr:col>29</xdr:col>
      <xdr:colOff>749300</xdr:colOff>
      <xdr:row>59</xdr:row>
      <xdr:rowOff>501650</xdr:rowOff>
    </xdr:to>
    <xdr:pic>
      <xdr:nvPicPr>
        <xdr:cNvPr id="39" name="Subgraph-V58" descr="V58.png"/>
        <xdr:cNvPicPr>
          <a:picLocks/>
        </xdr:cNvPicPr>
      </xdr:nvPicPr>
      <xdr:blipFill>
        <a:blip xmlns:r="http://schemas.openxmlformats.org/officeDocument/2006/relationships" r:embed="rId13" cstate="print"/>
        <a:stretch>
          <a:fillRect/>
        </a:stretch>
      </xdr:blipFill>
      <xdr:spPr>
        <a:xfrm>
          <a:off x="16227425" y="30438725"/>
          <a:ext cx="723900" cy="476250"/>
        </a:xfrm>
        <a:prstGeom prst="rect">
          <a:avLst/>
        </a:prstGeom>
      </xdr:spPr>
    </xdr:pic>
    <xdr:clientData/>
  </xdr:twoCellAnchor>
  <xdr:twoCellAnchor editAs="oneCell">
    <xdr:from>
      <xdr:col>29</xdr:col>
      <xdr:colOff>25400</xdr:colOff>
      <xdr:row>61</xdr:row>
      <xdr:rowOff>25400</xdr:rowOff>
    </xdr:from>
    <xdr:to>
      <xdr:col>29</xdr:col>
      <xdr:colOff>749300</xdr:colOff>
      <xdr:row>61</xdr:row>
      <xdr:rowOff>501650</xdr:rowOff>
    </xdr:to>
    <xdr:pic>
      <xdr:nvPicPr>
        <xdr:cNvPr id="40" name="Subgraph-V60" descr="V60.png"/>
        <xdr:cNvPicPr>
          <a:picLocks/>
        </xdr:cNvPicPr>
      </xdr:nvPicPr>
      <xdr:blipFill>
        <a:blip xmlns:r="http://schemas.openxmlformats.org/officeDocument/2006/relationships" r:embed="rId25" cstate="print"/>
        <a:stretch>
          <a:fillRect/>
        </a:stretch>
      </xdr:blipFill>
      <xdr:spPr>
        <a:xfrm>
          <a:off x="16227425" y="31486475"/>
          <a:ext cx="723900" cy="476250"/>
        </a:xfrm>
        <a:prstGeom prst="rect">
          <a:avLst/>
        </a:prstGeom>
      </xdr:spPr>
    </xdr:pic>
    <xdr:clientData/>
  </xdr:twoCellAnchor>
  <xdr:twoCellAnchor editAs="oneCell">
    <xdr:from>
      <xdr:col>29</xdr:col>
      <xdr:colOff>25400</xdr:colOff>
      <xdr:row>62</xdr:row>
      <xdr:rowOff>25400</xdr:rowOff>
    </xdr:from>
    <xdr:to>
      <xdr:col>29</xdr:col>
      <xdr:colOff>749300</xdr:colOff>
      <xdr:row>62</xdr:row>
      <xdr:rowOff>501650</xdr:rowOff>
    </xdr:to>
    <xdr:pic>
      <xdr:nvPicPr>
        <xdr:cNvPr id="41" name="Subgraph-V61" descr="V61.png"/>
        <xdr:cNvPicPr>
          <a:picLocks/>
        </xdr:cNvPicPr>
      </xdr:nvPicPr>
      <xdr:blipFill>
        <a:blip xmlns:r="http://schemas.openxmlformats.org/officeDocument/2006/relationships" r:embed="rId26" cstate="print"/>
        <a:stretch>
          <a:fillRect/>
        </a:stretch>
      </xdr:blipFill>
      <xdr:spPr>
        <a:xfrm>
          <a:off x="16227425" y="32010350"/>
          <a:ext cx="723900" cy="476250"/>
        </a:xfrm>
        <a:prstGeom prst="rect">
          <a:avLst/>
        </a:prstGeom>
      </xdr:spPr>
    </xdr:pic>
    <xdr:clientData/>
  </xdr:twoCellAnchor>
  <xdr:twoCellAnchor editAs="oneCell">
    <xdr:from>
      <xdr:col>29</xdr:col>
      <xdr:colOff>25400</xdr:colOff>
      <xdr:row>63</xdr:row>
      <xdr:rowOff>25400</xdr:rowOff>
    </xdr:from>
    <xdr:to>
      <xdr:col>29</xdr:col>
      <xdr:colOff>749300</xdr:colOff>
      <xdr:row>63</xdr:row>
      <xdr:rowOff>501650</xdr:rowOff>
    </xdr:to>
    <xdr:pic>
      <xdr:nvPicPr>
        <xdr:cNvPr id="42" name="Subgraph-V62" descr="V62.png"/>
        <xdr:cNvPicPr>
          <a:picLocks/>
        </xdr:cNvPicPr>
      </xdr:nvPicPr>
      <xdr:blipFill>
        <a:blip xmlns:r="http://schemas.openxmlformats.org/officeDocument/2006/relationships" r:embed="rId27" cstate="print"/>
        <a:stretch>
          <a:fillRect/>
        </a:stretch>
      </xdr:blipFill>
      <xdr:spPr>
        <a:xfrm>
          <a:off x="16227425" y="32534225"/>
          <a:ext cx="723900" cy="476250"/>
        </a:xfrm>
        <a:prstGeom prst="rect">
          <a:avLst/>
        </a:prstGeom>
      </xdr:spPr>
    </xdr:pic>
    <xdr:clientData/>
  </xdr:twoCellAnchor>
  <xdr:twoCellAnchor editAs="oneCell">
    <xdr:from>
      <xdr:col>29</xdr:col>
      <xdr:colOff>25400</xdr:colOff>
      <xdr:row>64</xdr:row>
      <xdr:rowOff>25400</xdr:rowOff>
    </xdr:from>
    <xdr:to>
      <xdr:col>29</xdr:col>
      <xdr:colOff>749300</xdr:colOff>
      <xdr:row>64</xdr:row>
      <xdr:rowOff>501650</xdr:rowOff>
    </xdr:to>
    <xdr:pic>
      <xdr:nvPicPr>
        <xdr:cNvPr id="43" name="Subgraph-V63" descr="V63.png"/>
        <xdr:cNvPicPr>
          <a:picLocks/>
        </xdr:cNvPicPr>
      </xdr:nvPicPr>
      <xdr:blipFill>
        <a:blip xmlns:r="http://schemas.openxmlformats.org/officeDocument/2006/relationships" r:embed="rId28" cstate="print"/>
        <a:stretch>
          <a:fillRect/>
        </a:stretch>
      </xdr:blipFill>
      <xdr:spPr>
        <a:xfrm>
          <a:off x="16227425" y="33058100"/>
          <a:ext cx="723900" cy="476250"/>
        </a:xfrm>
        <a:prstGeom prst="rect">
          <a:avLst/>
        </a:prstGeom>
      </xdr:spPr>
    </xdr:pic>
    <xdr:clientData/>
  </xdr:twoCellAnchor>
  <xdr:twoCellAnchor editAs="oneCell">
    <xdr:from>
      <xdr:col>29</xdr:col>
      <xdr:colOff>25400</xdr:colOff>
      <xdr:row>65</xdr:row>
      <xdr:rowOff>25400</xdr:rowOff>
    </xdr:from>
    <xdr:to>
      <xdr:col>29</xdr:col>
      <xdr:colOff>749300</xdr:colOff>
      <xdr:row>65</xdr:row>
      <xdr:rowOff>501650</xdr:rowOff>
    </xdr:to>
    <xdr:pic>
      <xdr:nvPicPr>
        <xdr:cNvPr id="44" name="Subgraph-V64" descr="V64.png"/>
        <xdr:cNvPicPr>
          <a:picLocks/>
        </xdr:cNvPicPr>
      </xdr:nvPicPr>
      <xdr:blipFill>
        <a:blip xmlns:r="http://schemas.openxmlformats.org/officeDocument/2006/relationships" r:embed="rId29" cstate="print"/>
        <a:stretch>
          <a:fillRect/>
        </a:stretch>
      </xdr:blipFill>
      <xdr:spPr>
        <a:xfrm>
          <a:off x="16227425" y="33581975"/>
          <a:ext cx="723900" cy="476250"/>
        </a:xfrm>
        <a:prstGeom prst="rect">
          <a:avLst/>
        </a:prstGeom>
      </xdr:spPr>
    </xdr:pic>
    <xdr:clientData/>
  </xdr:twoCellAnchor>
  <xdr:twoCellAnchor editAs="oneCell">
    <xdr:from>
      <xdr:col>29</xdr:col>
      <xdr:colOff>25400</xdr:colOff>
      <xdr:row>66</xdr:row>
      <xdr:rowOff>25400</xdr:rowOff>
    </xdr:from>
    <xdr:to>
      <xdr:col>29</xdr:col>
      <xdr:colOff>749300</xdr:colOff>
      <xdr:row>66</xdr:row>
      <xdr:rowOff>501650</xdr:rowOff>
    </xdr:to>
    <xdr:pic>
      <xdr:nvPicPr>
        <xdr:cNvPr id="45" name="Subgraph-V65" descr="V65.png"/>
        <xdr:cNvPicPr>
          <a:picLocks/>
        </xdr:cNvPicPr>
      </xdr:nvPicPr>
      <xdr:blipFill>
        <a:blip xmlns:r="http://schemas.openxmlformats.org/officeDocument/2006/relationships" r:embed="rId30" cstate="print"/>
        <a:stretch>
          <a:fillRect/>
        </a:stretch>
      </xdr:blipFill>
      <xdr:spPr>
        <a:xfrm>
          <a:off x="16227425" y="34105850"/>
          <a:ext cx="723900" cy="476250"/>
        </a:xfrm>
        <a:prstGeom prst="rect">
          <a:avLst/>
        </a:prstGeom>
      </xdr:spPr>
    </xdr:pic>
    <xdr:clientData/>
  </xdr:twoCellAnchor>
  <xdr:twoCellAnchor editAs="oneCell">
    <xdr:from>
      <xdr:col>29</xdr:col>
      <xdr:colOff>25400</xdr:colOff>
      <xdr:row>67</xdr:row>
      <xdr:rowOff>25400</xdr:rowOff>
    </xdr:from>
    <xdr:to>
      <xdr:col>29</xdr:col>
      <xdr:colOff>749300</xdr:colOff>
      <xdr:row>67</xdr:row>
      <xdr:rowOff>501650</xdr:rowOff>
    </xdr:to>
    <xdr:pic>
      <xdr:nvPicPr>
        <xdr:cNvPr id="46" name="Subgraph-V66" descr="V66.png"/>
        <xdr:cNvPicPr>
          <a:picLocks/>
        </xdr:cNvPicPr>
      </xdr:nvPicPr>
      <xdr:blipFill>
        <a:blip xmlns:r="http://schemas.openxmlformats.org/officeDocument/2006/relationships" r:embed="rId31" cstate="print"/>
        <a:stretch>
          <a:fillRect/>
        </a:stretch>
      </xdr:blipFill>
      <xdr:spPr>
        <a:xfrm>
          <a:off x="16227425" y="34629725"/>
          <a:ext cx="723900" cy="476250"/>
        </a:xfrm>
        <a:prstGeom prst="rect">
          <a:avLst/>
        </a:prstGeom>
      </xdr:spPr>
    </xdr:pic>
    <xdr:clientData/>
  </xdr:twoCellAnchor>
  <xdr:twoCellAnchor editAs="oneCell">
    <xdr:from>
      <xdr:col>29</xdr:col>
      <xdr:colOff>25400</xdr:colOff>
      <xdr:row>68</xdr:row>
      <xdr:rowOff>25400</xdr:rowOff>
    </xdr:from>
    <xdr:to>
      <xdr:col>29</xdr:col>
      <xdr:colOff>749300</xdr:colOff>
      <xdr:row>68</xdr:row>
      <xdr:rowOff>501650</xdr:rowOff>
    </xdr:to>
    <xdr:pic>
      <xdr:nvPicPr>
        <xdr:cNvPr id="47" name="Subgraph-V67" descr="V67.png"/>
        <xdr:cNvPicPr>
          <a:picLocks/>
        </xdr:cNvPicPr>
      </xdr:nvPicPr>
      <xdr:blipFill>
        <a:blip xmlns:r="http://schemas.openxmlformats.org/officeDocument/2006/relationships" r:embed="rId3" cstate="print"/>
        <a:stretch>
          <a:fillRect/>
        </a:stretch>
      </xdr:blipFill>
      <xdr:spPr>
        <a:xfrm>
          <a:off x="16227425" y="35153600"/>
          <a:ext cx="723900" cy="476250"/>
        </a:xfrm>
        <a:prstGeom prst="rect">
          <a:avLst/>
        </a:prstGeom>
      </xdr:spPr>
    </xdr:pic>
    <xdr:clientData/>
  </xdr:twoCellAnchor>
  <xdr:twoCellAnchor editAs="oneCell">
    <xdr:from>
      <xdr:col>29</xdr:col>
      <xdr:colOff>25400</xdr:colOff>
      <xdr:row>69</xdr:row>
      <xdr:rowOff>25400</xdr:rowOff>
    </xdr:from>
    <xdr:to>
      <xdr:col>29</xdr:col>
      <xdr:colOff>749300</xdr:colOff>
      <xdr:row>69</xdr:row>
      <xdr:rowOff>501650</xdr:rowOff>
    </xdr:to>
    <xdr:pic>
      <xdr:nvPicPr>
        <xdr:cNvPr id="48" name="Subgraph-V68" descr="V68.png"/>
        <xdr:cNvPicPr>
          <a:picLocks/>
        </xdr:cNvPicPr>
      </xdr:nvPicPr>
      <xdr:blipFill>
        <a:blip xmlns:r="http://schemas.openxmlformats.org/officeDocument/2006/relationships" r:embed="rId10" cstate="print"/>
        <a:stretch>
          <a:fillRect/>
        </a:stretch>
      </xdr:blipFill>
      <xdr:spPr>
        <a:xfrm>
          <a:off x="16227425" y="35677475"/>
          <a:ext cx="723900" cy="476250"/>
        </a:xfrm>
        <a:prstGeom prst="rect">
          <a:avLst/>
        </a:prstGeom>
      </xdr:spPr>
    </xdr:pic>
    <xdr:clientData/>
  </xdr:twoCellAnchor>
  <xdr:twoCellAnchor editAs="oneCell">
    <xdr:from>
      <xdr:col>29</xdr:col>
      <xdr:colOff>25400</xdr:colOff>
      <xdr:row>71</xdr:row>
      <xdr:rowOff>25400</xdr:rowOff>
    </xdr:from>
    <xdr:to>
      <xdr:col>29</xdr:col>
      <xdr:colOff>749300</xdr:colOff>
      <xdr:row>71</xdr:row>
      <xdr:rowOff>501650</xdr:rowOff>
    </xdr:to>
    <xdr:pic>
      <xdr:nvPicPr>
        <xdr:cNvPr id="49" name="Subgraph-V70" descr="V70.png"/>
        <xdr:cNvPicPr>
          <a:picLocks/>
        </xdr:cNvPicPr>
      </xdr:nvPicPr>
      <xdr:blipFill>
        <a:blip xmlns:r="http://schemas.openxmlformats.org/officeDocument/2006/relationships" r:embed="rId32" cstate="print"/>
        <a:stretch>
          <a:fillRect/>
        </a:stretch>
      </xdr:blipFill>
      <xdr:spPr>
        <a:xfrm>
          <a:off x="16227425" y="36725225"/>
          <a:ext cx="723900" cy="476250"/>
        </a:xfrm>
        <a:prstGeom prst="rect">
          <a:avLst/>
        </a:prstGeom>
      </xdr:spPr>
    </xdr:pic>
    <xdr:clientData/>
  </xdr:twoCellAnchor>
  <xdr:twoCellAnchor editAs="oneCell">
    <xdr:from>
      <xdr:col>29</xdr:col>
      <xdr:colOff>25400</xdr:colOff>
      <xdr:row>72</xdr:row>
      <xdr:rowOff>25400</xdr:rowOff>
    </xdr:from>
    <xdr:to>
      <xdr:col>29</xdr:col>
      <xdr:colOff>749300</xdr:colOff>
      <xdr:row>72</xdr:row>
      <xdr:rowOff>501650</xdr:rowOff>
    </xdr:to>
    <xdr:pic>
      <xdr:nvPicPr>
        <xdr:cNvPr id="50" name="Subgraph-V71" descr="V71.png"/>
        <xdr:cNvPicPr>
          <a:picLocks/>
        </xdr:cNvPicPr>
      </xdr:nvPicPr>
      <xdr:blipFill>
        <a:blip xmlns:r="http://schemas.openxmlformats.org/officeDocument/2006/relationships" r:embed="rId13" cstate="print"/>
        <a:stretch>
          <a:fillRect/>
        </a:stretch>
      </xdr:blipFill>
      <xdr:spPr>
        <a:xfrm>
          <a:off x="16227425" y="37249100"/>
          <a:ext cx="723900" cy="476250"/>
        </a:xfrm>
        <a:prstGeom prst="rect">
          <a:avLst/>
        </a:prstGeom>
      </xdr:spPr>
    </xdr:pic>
    <xdr:clientData/>
  </xdr:twoCellAnchor>
  <xdr:twoCellAnchor editAs="oneCell">
    <xdr:from>
      <xdr:col>29</xdr:col>
      <xdr:colOff>25400</xdr:colOff>
      <xdr:row>74</xdr:row>
      <xdr:rowOff>25400</xdr:rowOff>
    </xdr:from>
    <xdr:to>
      <xdr:col>29</xdr:col>
      <xdr:colOff>749300</xdr:colOff>
      <xdr:row>74</xdr:row>
      <xdr:rowOff>501650</xdr:rowOff>
    </xdr:to>
    <xdr:pic>
      <xdr:nvPicPr>
        <xdr:cNvPr id="51" name="Subgraph-V73" descr="V73.png"/>
        <xdr:cNvPicPr>
          <a:picLocks/>
        </xdr:cNvPicPr>
      </xdr:nvPicPr>
      <xdr:blipFill>
        <a:blip xmlns:r="http://schemas.openxmlformats.org/officeDocument/2006/relationships" r:embed="rId33" cstate="print"/>
        <a:stretch>
          <a:fillRect/>
        </a:stretch>
      </xdr:blipFill>
      <xdr:spPr>
        <a:xfrm>
          <a:off x="16227425" y="38296850"/>
          <a:ext cx="723900" cy="476250"/>
        </a:xfrm>
        <a:prstGeom prst="rect">
          <a:avLst/>
        </a:prstGeom>
      </xdr:spPr>
    </xdr:pic>
    <xdr:clientData/>
  </xdr:twoCellAnchor>
  <xdr:twoCellAnchor editAs="oneCell">
    <xdr:from>
      <xdr:col>29</xdr:col>
      <xdr:colOff>25400</xdr:colOff>
      <xdr:row>76</xdr:row>
      <xdr:rowOff>25400</xdr:rowOff>
    </xdr:from>
    <xdr:to>
      <xdr:col>29</xdr:col>
      <xdr:colOff>749300</xdr:colOff>
      <xdr:row>76</xdr:row>
      <xdr:rowOff>501650</xdr:rowOff>
    </xdr:to>
    <xdr:pic>
      <xdr:nvPicPr>
        <xdr:cNvPr id="52" name="Subgraph-V75" descr="V75.png"/>
        <xdr:cNvPicPr>
          <a:picLocks/>
        </xdr:cNvPicPr>
      </xdr:nvPicPr>
      <xdr:blipFill>
        <a:blip xmlns:r="http://schemas.openxmlformats.org/officeDocument/2006/relationships" r:embed="rId34" cstate="print"/>
        <a:stretch>
          <a:fillRect/>
        </a:stretch>
      </xdr:blipFill>
      <xdr:spPr>
        <a:xfrm>
          <a:off x="16227425" y="39344600"/>
          <a:ext cx="723900" cy="476250"/>
        </a:xfrm>
        <a:prstGeom prst="rect">
          <a:avLst/>
        </a:prstGeom>
      </xdr:spPr>
    </xdr:pic>
    <xdr:clientData/>
  </xdr:twoCellAnchor>
  <xdr:twoCellAnchor editAs="oneCell">
    <xdr:from>
      <xdr:col>29</xdr:col>
      <xdr:colOff>25400</xdr:colOff>
      <xdr:row>77</xdr:row>
      <xdr:rowOff>25400</xdr:rowOff>
    </xdr:from>
    <xdr:to>
      <xdr:col>29</xdr:col>
      <xdr:colOff>749300</xdr:colOff>
      <xdr:row>77</xdr:row>
      <xdr:rowOff>501650</xdr:rowOff>
    </xdr:to>
    <xdr:pic>
      <xdr:nvPicPr>
        <xdr:cNvPr id="53" name="Subgraph-V76" descr="V76.png"/>
        <xdr:cNvPicPr>
          <a:picLocks/>
        </xdr:cNvPicPr>
      </xdr:nvPicPr>
      <xdr:blipFill>
        <a:blip xmlns:r="http://schemas.openxmlformats.org/officeDocument/2006/relationships" r:embed="rId35" cstate="print"/>
        <a:stretch>
          <a:fillRect/>
        </a:stretch>
      </xdr:blipFill>
      <xdr:spPr>
        <a:xfrm>
          <a:off x="16227425" y="39868475"/>
          <a:ext cx="723900" cy="476250"/>
        </a:xfrm>
        <a:prstGeom prst="rect">
          <a:avLst/>
        </a:prstGeom>
      </xdr:spPr>
    </xdr:pic>
    <xdr:clientData/>
  </xdr:twoCellAnchor>
  <xdr:twoCellAnchor editAs="oneCell">
    <xdr:from>
      <xdr:col>29</xdr:col>
      <xdr:colOff>25400</xdr:colOff>
      <xdr:row>78</xdr:row>
      <xdr:rowOff>25400</xdr:rowOff>
    </xdr:from>
    <xdr:to>
      <xdr:col>29</xdr:col>
      <xdr:colOff>749300</xdr:colOff>
      <xdr:row>78</xdr:row>
      <xdr:rowOff>501650</xdr:rowOff>
    </xdr:to>
    <xdr:pic>
      <xdr:nvPicPr>
        <xdr:cNvPr id="54" name="Subgraph-V77" descr="V77.png"/>
        <xdr:cNvPicPr>
          <a:picLocks/>
        </xdr:cNvPicPr>
      </xdr:nvPicPr>
      <xdr:blipFill>
        <a:blip xmlns:r="http://schemas.openxmlformats.org/officeDocument/2006/relationships" r:embed="rId36" cstate="print"/>
        <a:stretch>
          <a:fillRect/>
        </a:stretch>
      </xdr:blipFill>
      <xdr:spPr>
        <a:xfrm>
          <a:off x="16227425" y="40392350"/>
          <a:ext cx="723900" cy="476250"/>
        </a:xfrm>
        <a:prstGeom prst="rect">
          <a:avLst/>
        </a:prstGeom>
      </xdr:spPr>
    </xdr:pic>
    <xdr:clientData/>
  </xdr:twoCellAnchor>
  <xdr:twoCellAnchor editAs="oneCell">
    <xdr:from>
      <xdr:col>29</xdr:col>
      <xdr:colOff>25400</xdr:colOff>
      <xdr:row>80</xdr:row>
      <xdr:rowOff>25400</xdr:rowOff>
    </xdr:from>
    <xdr:to>
      <xdr:col>29</xdr:col>
      <xdr:colOff>749300</xdr:colOff>
      <xdr:row>80</xdr:row>
      <xdr:rowOff>501650</xdr:rowOff>
    </xdr:to>
    <xdr:pic>
      <xdr:nvPicPr>
        <xdr:cNvPr id="55" name="Subgraph-V79" descr="V79.png"/>
        <xdr:cNvPicPr>
          <a:picLocks/>
        </xdr:cNvPicPr>
      </xdr:nvPicPr>
      <xdr:blipFill>
        <a:blip xmlns:r="http://schemas.openxmlformats.org/officeDocument/2006/relationships" r:embed="rId18" cstate="print"/>
        <a:stretch>
          <a:fillRect/>
        </a:stretch>
      </xdr:blipFill>
      <xdr:spPr>
        <a:xfrm>
          <a:off x="16227425" y="41440100"/>
          <a:ext cx="723900" cy="476250"/>
        </a:xfrm>
        <a:prstGeom prst="rect">
          <a:avLst/>
        </a:prstGeom>
      </xdr:spPr>
    </xdr:pic>
    <xdr:clientData/>
  </xdr:twoCellAnchor>
  <xdr:twoCellAnchor editAs="oneCell">
    <xdr:from>
      <xdr:col>29</xdr:col>
      <xdr:colOff>25400</xdr:colOff>
      <xdr:row>82</xdr:row>
      <xdr:rowOff>25400</xdr:rowOff>
    </xdr:from>
    <xdr:to>
      <xdr:col>29</xdr:col>
      <xdr:colOff>749300</xdr:colOff>
      <xdr:row>82</xdr:row>
      <xdr:rowOff>501650</xdr:rowOff>
    </xdr:to>
    <xdr:pic>
      <xdr:nvPicPr>
        <xdr:cNvPr id="56" name="Subgraph-V81" descr="V81.png"/>
        <xdr:cNvPicPr>
          <a:picLocks/>
        </xdr:cNvPicPr>
      </xdr:nvPicPr>
      <xdr:blipFill>
        <a:blip xmlns:r="http://schemas.openxmlformats.org/officeDocument/2006/relationships" r:embed="rId3" cstate="print"/>
        <a:stretch>
          <a:fillRect/>
        </a:stretch>
      </xdr:blipFill>
      <xdr:spPr>
        <a:xfrm>
          <a:off x="16227425" y="42487850"/>
          <a:ext cx="723900" cy="476250"/>
        </a:xfrm>
        <a:prstGeom prst="rect">
          <a:avLst/>
        </a:prstGeom>
      </xdr:spPr>
    </xdr:pic>
    <xdr:clientData/>
  </xdr:twoCellAnchor>
  <xdr:twoCellAnchor editAs="oneCell">
    <xdr:from>
      <xdr:col>29</xdr:col>
      <xdr:colOff>25400</xdr:colOff>
      <xdr:row>83</xdr:row>
      <xdr:rowOff>25400</xdr:rowOff>
    </xdr:from>
    <xdr:to>
      <xdr:col>29</xdr:col>
      <xdr:colOff>749300</xdr:colOff>
      <xdr:row>83</xdr:row>
      <xdr:rowOff>501650</xdr:rowOff>
    </xdr:to>
    <xdr:pic>
      <xdr:nvPicPr>
        <xdr:cNvPr id="57" name="Subgraph-V82" descr="V82.png"/>
        <xdr:cNvPicPr>
          <a:picLocks/>
        </xdr:cNvPicPr>
      </xdr:nvPicPr>
      <xdr:blipFill>
        <a:blip xmlns:r="http://schemas.openxmlformats.org/officeDocument/2006/relationships" r:embed="rId37" cstate="print"/>
        <a:stretch>
          <a:fillRect/>
        </a:stretch>
      </xdr:blipFill>
      <xdr:spPr>
        <a:xfrm>
          <a:off x="16227425" y="43011725"/>
          <a:ext cx="723900" cy="476250"/>
        </a:xfrm>
        <a:prstGeom prst="rect">
          <a:avLst/>
        </a:prstGeom>
      </xdr:spPr>
    </xdr:pic>
    <xdr:clientData/>
  </xdr:twoCellAnchor>
  <xdr:twoCellAnchor editAs="oneCell">
    <xdr:from>
      <xdr:col>29</xdr:col>
      <xdr:colOff>25400</xdr:colOff>
      <xdr:row>85</xdr:row>
      <xdr:rowOff>0</xdr:rowOff>
    </xdr:from>
    <xdr:to>
      <xdr:col>29</xdr:col>
      <xdr:colOff>749300</xdr:colOff>
      <xdr:row>85</xdr:row>
      <xdr:rowOff>476250</xdr:rowOff>
    </xdr:to>
    <xdr:pic>
      <xdr:nvPicPr>
        <xdr:cNvPr id="58" name="Subgraph-V85" descr="V85.png"/>
        <xdr:cNvPicPr>
          <a:picLocks/>
        </xdr:cNvPicPr>
      </xdr:nvPicPr>
      <xdr:blipFill>
        <a:blip xmlns:r="http://schemas.openxmlformats.org/officeDocument/2006/relationships" r:embed="rId1" cstate="print"/>
        <a:stretch>
          <a:fillRect/>
        </a:stretch>
      </xdr:blipFill>
      <xdr:spPr>
        <a:xfrm>
          <a:off x="16227425" y="44583350"/>
          <a:ext cx="723900" cy="476250"/>
        </a:xfrm>
        <a:prstGeom prst="rect">
          <a:avLst/>
        </a:prstGeom>
      </xdr:spPr>
    </xdr:pic>
    <xdr:clientData/>
  </xdr:twoCellAnchor>
  <xdr:twoCellAnchor editAs="oneCell">
    <xdr:from>
      <xdr:col>29</xdr:col>
      <xdr:colOff>25400</xdr:colOff>
      <xdr:row>85</xdr:row>
      <xdr:rowOff>25400</xdr:rowOff>
    </xdr:from>
    <xdr:to>
      <xdr:col>29</xdr:col>
      <xdr:colOff>749300</xdr:colOff>
      <xdr:row>85</xdr:row>
      <xdr:rowOff>501650</xdr:rowOff>
    </xdr:to>
    <xdr:pic>
      <xdr:nvPicPr>
        <xdr:cNvPr id="59" name="Subgraph-V87" descr="V87.png"/>
        <xdr:cNvPicPr>
          <a:picLocks/>
        </xdr:cNvPicPr>
      </xdr:nvPicPr>
      <xdr:blipFill>
        <a:blip xmlns:r="http://schemas.openxmlformats.org/officeDocument/2006/relationships" r:embed="rId38" cstate="print"/>
        <a:stretch>
          <a:fillRect/>
        </a:stretch>
      </xdr:blipFill>
      <xdr:spPr>
        <a:xfrm>
          <a:off x="16227425" y="45631100"/>
          <a:ext cx="723900" cy="476250"/>
        </a:xfrm>
        <a:prstGeom prst="rect">
          <a:avLst/>
        </a:prstGeom>
      </xdr:spPr>
    </xdr:pic>
    <xdr:clientData/>
  </xdr:twoCellAnchor>
  <xdr:twoCellAnchor editAs="oneCell">
    <xdr:from>
      <xdr:col>29</xdr:col>
      <xdr:colOff>25400</xdr:colOff>
      <xdr:row>87</xdr:row>
      <xdr:rowOff>25400</xdr:rowOff>
    </xdr:from>
    <xdr:to>
      <xdr:col>29</xdr:col>
      <xdr:colOff>749300</xdr:colOff>
      <xdr:row>87</xdr:row>
      <xdr:rowOff>501650</xdr:rowOff>
    </xdr:to>
    <xdr:pic>
      <xdr:nvPicPr>
        <xdr:cNvPr id="60" name="Subgraph-V89" descr="V89.png"/>
        <xdr:cNvPicPr>
          <a:picLocks/>
        </xdr:cNvPicPr>
      </xdr:nvPicPr>
      <xdr:blipFill>
        <a:blip xmlns:r="http://schemas.openxmlformats.org/officeDocument/2006/relationships" r:embed="rId3" cstate="print"/>
        <a:stretch>
          <a:fillRect/>
        </a:stretch>
      </xdr:blipFill>
      <xdr:spPr>
        <a:xfrm>
          <a:off x="16227425" y="46678850"/>
          <a:ext cx="723900" cy="476250"/>
        </a:xfrm>
        <a:prstGeom prst="rect">
          <a:avLst/>
        </a:prstGeom>
      </xdr:spPr>
    </xdr:pic>
    <xdr:clientData/>
  </xdr:twoCellAnchor>
  <xdr:twoCellAnchor editAs="oneCell">
    <xdr:from>
      <xdr:col>29</xdr:col>
      <xdr:colOff>25400</xdr:colOff>
      <xdr:row>90</xdr:row>
      <xdr:rowOff>25400</xdr:rowOff>
    </xdr:from>
    <xdr:to>
      <xdr:col>29</xdr:col>
      <xdr:colOff>749300</xdr:colOff>
      <xdr:row>90</xdr:row>
      <xdr:rowOff>501650</xdr:rowOff>
    </xdr:to>
    <xdr:pic>
      <xdr:nvPicPr>
        <xdr:cNvPr id="61" name="Subgraph-V92" descr="V92.png"/>
        <xdr:cNvPicPr>
          <a:picLocks/>
        </xdr:cNvPicPr>
      </xdr:nvPicPr>
      <xdr:blipFill>
        <a:blip xmlns:r="http://schemas.openxmlformats.org/officeDocument/2006/relationships" r:embed="rId3" cstate="print"/>
        <a:stretch>
          <a:fillRect/>
        </a:stretch>
      </xdr:blipFill>
      <xdr:spPr>
        <a:xfrm>
          <a:off x="16227425" y="48250475"/>
          <a:ext cx="723900" cy="476250"/>
        </a:xfrm>
        <a:prstGeom prst="rect">
          <a:avLst/>
        </a:prstGeom>
      </xdr:spPr>
    </xdr:pic>
    <xdr:clientData/>
  </xdr:twoCellAnchor>
  <xdr:twoCellAnchor editAs="oneCell">
    <xdr:from>
      <xdr:col>29</xdr:col>
      <xdr:colOff>25400</xdr:colOff>
      <xdr:row>93</xdr:row>
      <xdr:rowOff>25400</xdr:rowOff>
    </xdr:from>
    <xdr:to>
      <xdr:col>29</xdr:col>
      <xdr:colOff>749300</xdr:colOff>
      <xdr:row>93</xdr:row>
      <xdr:rowOff>501650</xdr:rowOff>
    </xdr:to>
    <xdr:pic>
      <xdr:nvPicPr>
        <xdr:cNvPr id="62" name="Subgraph-V95" descr="V95.png"/>
        <xdr:cNvPicPr>
          <a:picLocks/>
        </xdr:cNvPicPr>
      </xdr:nvPicPr>
      <xdr:blipFill>
        <a:blip xmlns:r="http://schemas.openxmlformats.org/officeDocument/2006/relationships" r:embed="rId13" cstate="print"/>
        <a:stretch>
          <a:fillRect/>
        </a:stretch>
      </xdr:blipFill>
      <xdr:spPr>
        <a:xfrm>
          <a:off x="16227425" y="49822100"/>
          <a:ext cx="723900" cy="476250"/>
        </a:xfrm>
        <a:prstGeom prst="rect">
          <a:avLst/>
        </a:prstGeom>
      </xdr:spPr>
    </xdr:pic>
    <xdr:clientData/>
  </xdr:twoCellAnchor>
  <xdr:twoCellAnchor editAs="oneCell">
    <xdr:from>
      <xdr:col>29</xdr:col>
      <xdr:colOff>25400</xdr:colOff>
      <xdr:row>94</xdr:row>
      <xdr:rowOff>25400</xdr:rowOff>
    </xdr:from>
    <xdr:to>
      <xdr:col>29</xdr:col>
      <xdr:colOff>749300</xdr:colOff>
      <xdr:row>94</xdr:row>
      <xdr:rowOff>501650</xdr:rowOff>
    </xdr:to>
    <xdr:pic>
      <xdr:nvPicPr>
        <xdr:cNvPr id="63" name="Subgraph-V96" descr="V96.png"/>
        <xdr:cNvPicPr>
          <a:picLocks/>
        </xdr:cNvPicPr>
      </xdr:nvPicPr>
      <xdr:blipFill>
        <a:blip xmlns:r="http://schemas.openxmlformats.org/officeDocument/2006/relationships" r:embed="rId39" cstate="print"/>
        <a:stretch>
          <a:fillRect/>
        </a:stretch>
      </xdr:blipFill>
      <xdr:spPr>
        <a:xfrm>
          <a:off x="16227425" y="50345975"/>
          <a:ext cx="723900" cy="476250"/>
        </a:xfrm>
        <a:prstGeom prst="rect">
          <a:avLst/>
        </a:prstGeom>
      </xdr:spPr>
    </xdr:pic>
    <xdr:clientData/>
  </xdr:twoCellAnchor>
  <xdr:twoCellAnchor editAs="oneCell">
    <xdr:from>
      <xdr:col>29</xdr:col>
      <xdr:colOff>25400</xdr:colOff>
      <xdr:row>95</xdr:row>
      <xdr:rowOff>25400</xdr:rowOff>
    </xdr:from>
    <xdr:to>
      <xdr:col>29</xdr:col>
      <xdr:colOff>749300</xdr:colOff>
      <xdr:row>95</xdr:row>
      <xdr:rowOff>501650</xdr:rowOff>
    </xdr:to>
    <xdr:pic>
      <xdr:nvPicPr>
        <xdr:cNvPr id="64" name="Subgraph-V97" descr="V97.png"/>
        <xdr:cNvPicPr>
          <a:picLocks/>
        </xdr:cNvPicPr>
      </xdr:nvPicPr>
      <xdr:blipFill>
        <a:blip xmlns:r="http://schemas.openxmlformats.org/officeDocument/2006/relationships" r:embed="rId10" cstate="print"/>
        <a:stretch>
          <a:fillRect/>
        </a:stretch>
      </xdr:blipFill>
      <xdr:spPr>
        <a:xfrm>
          <a:off x="16227425" y="50869850"/>
          <a:ext cx="723900" cy="476250"/>
        </a:xfrm>
        <a:prstGeom prst="rect">
          <a:avLst/>
        </a:prstGeom>
      </xdr:spPr>
    </xdr:pic>
    <xdr:clientData/>
  </xdr:twoCellAnchor>
  <xdr:twoCellAnchor editAs="oneCell">
    <xdr:from>
      <xdr:col>29</xdr:col>
      <xdr:colOff>25400</xdr:colOff>
      <xdr:row>97</xdr:row>
      <xdr:rowOff>25400</xdr:rowOff>
    </xdr:from>
    <xdr:to>
      <xdr:col>29</xdr:col>
      <xdr:colOff>749300</xdr:colOff>
      <xdr:row>97</xdr:row>
      <xdr:rowOff>501650</xdr:rowOff>
    </xdr:to>
    <xdr:pic>
      <xdr:nvPicPr>
        <xdr:cNvPr id="65" name="Subgraph-V99" descr="V99.png"/>
        <xdr:cNvPicPr>
          <a:picLocks/>
        </xdr:cNvPicPr>
      </xdr:nvPicPr>
      <xdr:blipFill>
        <a:blip xmlns:r="http://schemas.openxmlformats.org/officeDocument/2006/relationships" r:embed="rId3" cstate="print"/>
        <a:stretch>
          <a:fillRect/>
        </a:stretch>
      </xdr:blipFill>
      <xdr:spPr>
        <a:xfrm>
          <a:off x="16227425" y="51917600"/>
          <a:ext cx="723900" cy="476250"/>
        </a:xfrm>
        <a:prstGeom prst="rect">
          <a:avLst/>
        </a:prstGeom>
      </xdr:spPr>
    </xdr:pic>
    <xdr:clientData/>
  </xdr:twoCellAnchor>
  <xdr:twoCellAnchor editAs="oneCell">
    <xdr:from>
      <xdr:col>29</xdr:col>
      <xdr:colOff>25400</xdr:colOff>
      <xdr:row>98</xdr:row>
      <xdr:rowOff>25400</xdr:rowOff>
    </xdr:from>
    <xdr:to>
      <xdr:col>29</xdr:col>
      <xdr:colOff>749300</xdr:colOff>
      <xdr:row>98</xdr:row>
      <xdr:rowOff>501650</xdr:rowOff>
    </xdr:to>
    <xdr:pic>
      <xdr:nvPicPr>
        <xdr:cNvPr id="66" name="Subgraph-V100" descr="V100.png"/>
        <xdr:cNvPicPr>
          <a:picLocks/>
        </xdr:cNvPicPr>
      </xdr:nvPicPr>
      <xdr:blipFill>
        <a:blip xmlns:r="http://schemas.openxmlformats.org/officeDocument/2006/relationships" r:embed="rId40" cstate="print"/>
        <a:stretch>
          <a:fillRect/>
        </a:stretch>
      </xdr:blipFill>
      <xdr:spPr>
        <a:xfrm>
          <a:off x="16227425" y="52441475"/>
          <a:ext cx="723900" cy="476250"/>
        </a:xfrm>
        <a:prstGeom prst="rect">
          <a:avLst/>
        </a:prstGeom>
      </xdr:spPr>
    </xdr:pic>
    <xdr:clientData/>
  </xdr:twoCellAnchor>
  <xdr:twoCellAnchor editAs="oneCell">
    <xdr:from>
      <xdr:col>29</xdr:col>
      <xdr:colOff>25400</xdr:colOff>
      <xdr:row>103</xdr:row>
      <xdr:rowOff>25400</xdr:rowOff>
    </xdr:from>
    <xdr:to>
      <xdr:col>29</xdr:col>
      <xdr:colOff>749300</xdr:colOff>
      <xdr:row>103</xdr:row>
      <xdr:rowOff>501650</xdr:rowOff>
    </xdr:to>
    <xdr:pic>
      <xdr:nvPicPr>
        <xdr:cNvPr id="67" name="Subgraph-V105" descr="V105.png"/>
        <xdr:cNvPicPr>
          <a:picLocks/>
        </xdr:cNvPicPr>
      </xdr:nvPicPr>
      <xdr:blipFill>
        <a:blip xmlns:r="http://schemas.openxmlformats.org/officeDocument/2006/relationships" r:embed="rId13" cstate="print"/>
        <a:stretch>
          <a:fillRect/>
        </a:stretch>
      </xdr:blipFill>
      <xdr:spPr>
        <a:xfrm>
          <a:off x="16227425" y="55060850"/>
          <a:ext cx="723900" cy="476250"/>
        </a:xfrm>
        <a:prstGeom prst="rect">
          <a:avLst/>
        </a:prstGeom>
      </xdr:spPr>
    </xdr:pic>
    <xdr:clientData/>
  </xdr:twoCellAnchor>
  <xdr:twoCellAnchor editAs="oneCell">
    <xdr:from>
      <xdr:col>29</xdr:col>
      <xdr:colOff>25400</xdr:colOff>
      <xdr:row>104</xdr:row>
      <xdr:rowOff>25400</xdr:rowOff>
    </xdr:from>
    <xdr:to>
      <xdr:col>29</xdr:col>
      <xdr:colOff>749300</xdr:colOff>
      <xdr:row>104</xdr:row>
      <xdr:rowOff>501650</xdr:rowOff>
    </xdr:to>
    <xdr:pic>
      <xdr:nvPicPr>
        <xdr:cNvPr id="68" name="Subgraph-V106" descr="V106.png"/>
        <xdr:cNvPicPr>
          <a:picLocks/>
        </xdr:cNvPicPr>
      </xdr:nvPicPr>
      <xdr:blipFill>
        <a:blip xmlns:r="http://schemas.openxmlformats.org/officeDocument/2006/relationships" r:embed="rId41" cstate="print"/>
        <a:stretch>
          <a:fillRect/>
        </a:stretch>
      </xdr:blipFill>
      <xdr:spPr>
        <a:xfrm>
          <a:off x="16227425" y="55584725"/>
          <a:ext cx="723900" cy="476250"/>
        </a:xfrm>
        <a:prstGeom prst="rect">
          <a:avLst/>
        </a:prstGeom>
      </xdr:spPr>
    </xdr:pic>
    <xdr:clientData/>
  </xdr:twoCellAnchor>
  <xdr:twoCellAnchor editAs="oneCell">
    <xdr:from>
      <xdr:col>29</xdr:col>
      <xdr:colOff>25400</xdr:colOff>
      <xdr:row>105</xdr:row>
      <xdr:rowOff>25400</xdr:rowOff>
    </xdr:from>
    <xdr:to>
      <xdr:col>29</xdr:col>
      <xdr:colOff>749300</xdr:colOff>
      <xdr:row>105</xdr:row>
      <xdr:rowOff>501650</xdr:rowOff>
    </xdr:to>
    <xdr:pic>
      <xdr:nvPicPr>
        <xdr:cNvPr id="69" name="Subgraph-V107" descr="V107.png"/>
        <xdr:cNvPicPr>
          <a:picLocks/>
        </xdr:cNvPicPr>
      </xdr:nvPicPr>
      <xdr:blipFill>
        <a:blip xmlns:r="http://schemas.openxmlformats.org/officeDocument/2006/relationships" r:embed="rId10" cstate="print"/>
        <a:stretch>
          <a:fillRect/>
        </a:stretch>
      </xdr:blipFill>
      <xdr:spPr>
        <a:xfrm>
          <a:off x="16227425" y="56108600"/>
          <a:ext cx="723900" cy="476250"/>
        </a:xfrm>
        <a:prstGeom prst="rect">
          <a:avLst/>
        </a:prstGeom>
      </xdr:spPr>
    </xdr:pic>
    <xdr:clientData/>
  </xdr:twoCellAnchor>
  <xdr:twoCellAnchor editAs="oneCell">
    <xdr:from>
      <xdr:col>29</xdr:col>
      <xdr:colOff>25400</xdr:colOff>
      <xdr:row>108</xdr:row>
      <xdr:rowOff>25400</xdr:rowOff>
    </xdr:from>
    <xdr:to>
      <xdr:col>29</xdr:col>
      <xdr:colOff>749300</xdr:colOff>
      <xdr:row>108</xdr:row>
      <xdr:rowOff>501650</xdr:rowOff>
    </xdr:to>
    <xdr:pic>
      <xdr:nvPicPr>
        <xdr:cNvPr id="70" name="Subgraph-V110" descr="V110.png"/>
        <xdr:cNvPicPr>
          <a:picLocks/>
        </xdr:cNvPicPr>
      </xdr:nvPicPr>
      <xdr:blipFill>
        <a:blip xmlns:r="http://schemas.openxmlformats.org/officeDocument/2006/relationships" r:embed="rId3" cstate="print"/>
        <a:stretch>
          <a:fillRect/>
        </a:stretch>
      </xdr:blipFill>
      <xdr:spPr>
        <a:xfrm>
          <a:off x="16227425" y="57680225"/>
          <a:ext cx="723900" cy="476250"/>
        </a:xfrm>
        <a:prstGeom prst="rect">
          <a:avLst/>
        </a:prstGeom>
      </xdr:spPr>
    </xdr:pic>
    <xdr:clientData/>
  </xdr:twoCellAnchor>
  <xdr:twoCellAnchor editAs="oneCell">
    <xdr:from>
      <xdr:col>29</xdr:col>
      <xdr:colOff>25400</xdr:colOff>
      <xdr:row>109</xdr:row>
      <xdr:rowOff>25400</xdr:rowOff>
    </xdr:from>
    <xdr:to>
      <xdr:col>29</xdr:col>
      <xdr:colOff>749300</xdr:colOff>
      <xdr:row>109</xdr:row>
      <xdr:rowOff>501650</xdr:rowOff>
    </xdr:to>
    <xdr:pic>
      <xdr:nvPicPr>
        <xdr:cNvPr id="71" name="Subgraph-V111" descr="V111.png"/>
        <xdr:cNvPicPr>
          <a:picLocks/>
        </xdr:cNvPicPr>
      </xdr:nvPicPr>
      <xdr:blipFill>
        <a:blip xmlns:r="http://schemas.openxmlformats.org/officeDocument/2006/relationships" r:embed="rId3" cstate="print"/>
        <a:stretch>
          <a:fillRect/>
        </a:stretch>
      </xdr:blipFill>
      <xdr:spPr>
        <a:xfrm>
          <a:off x="16227425" y="58204100"/>
          <a:ext cx="723900" cy="476250"/>
        </a:xfrm>
        <a:prstGeom prst="rect">
          <a:avLst/>
        </a:prstGeom>
      </xdr:spPr>
    </xdr:pic>
    <xdr:clientData/>
  </xdr:twoCellAnchor>
  <xdr:twoCellAnchor editAs="oneCell">
    <xdr:from>
      <xdr:col>29</xdr:col>
      <xdr:colOff>25400</xdr:colOff>
      <xdr:row>112</xdr:row>
      <xdr:rowOff>25400</xdr:rowOff>
    </xdr:from>
    <xdr:to>
      <xdr:col>29</xdr:col>
      <xdr:colOff>749300</xdr:colOff>
      <xdr:row>112</xdr:row>
      <xdr:rowOff>501650</xdr:rowOff>
    </xdr:to>
    <xdr:pic>
      <xdr:nvPicPr>
        <xdr:cNvPr id="72" name="Subgraph-V114" descr="V114.png"/>
        <xdr:cNvPicPr>
          <a:picLocks/>
        </xdr:cNvPicPr>
      </xdr:nvPicPr>
      <xdr:blipFill>
        <a:blip xmlns:r="http://schemas.openxmlformats.org/officeDocument/2006/relationships" r:embed="rId42" cstate="print"/>
        <a:stretch>
          <a:fillRect/>
        </a:stretch>
      </xdr:blipFill>
      <xdr:spPr>
        <a:xfrm>
          <a:off x="16227425" y="59775725"/>
          <a:ext cx="723900" cy="476250"/>
        </a:xfrm>
        <a:prstGeom prst="rect">
          <a:avLst/>
        </a:prstGeom>
      </xdr:spPr>
    </xdr:pic>
    <xdr:clientData/>
  </xdr:twoCellAnchor>
  <xdr:twoCellAnchor editAs="oneCell">
    <xdr:from>
      <xdr:col>29</xdr:col>
      <xdr:colOff>25400</xdr:colOff>
      <xdr:row>116</xdr:row>
      <xdr:rowOff>25400</xdr:rowOff>
    </xdr:from>
    <xdr:to>
      <xdr:col>29</xdr:col>
      <xdr:colOff>749300</xdr:colOff>
      <xdr:row>116</xdr:row>
      <xdr:rowOff>501650</xdr:rowOff>
    </xdr:to>
    <xdr:pic>
      <xdr:nvPicPr>
        <xdr:cNvPr id="73" name="Subgraph-V118" descr="V118.png"/>
        <xdr:cNvPicPr>
          <a:picLocks/>
        </xdr:cNvPicPr>
      </xdr:nvPicPr>
      <xdr:blipFill>
        <a:blip xmlns:r="http://schemas.openxmlformats.org/officeDocument/2006/relationships" r:embed="rId10" cstate="print"/>
        <a:stretch>
          <a:fillRect/>
        </a:stretch>
      </xdr:blipFill>
      <xdr:spPr>
        <a:xfrm>
          <a:off x="16227425" y="61871225"/>
          <a:ext cx="723900" cy="476250"/>
        </a:xfrm>
        <a:prstGeom prst="rect">
          <a:avLst/>
        </a:prstGeom>
      </xdr:spPr>
    </xdr:pic>
    <xdr:clientData/>
  </xdr:twoCellAnchor>
  <xdr:twoCellAnchor editAs="oneCell">
    <xdr:from>
      <xdr:col>29</xdr:col>
      <xdr:colOff>25400</xdr:colOff>
      <xdr:row>119</xdr:row>
      <xdr:rowOff>25400</xdr:rowOff>
    </xdr:from>
    <xdr:to>
      <xdr:col>29</xdr:col>
      <xdr:colOff>749300</xdr:colOff>
      <xdr:row>119</xdr:row>
      <xdr:rowOff>501650</xdr:rowOff>
    </xdr:to>
    <xdr:pic>
      <xdr:nvPicPr>
        <xdr:cNvPr id="74" name="Subgraph-V121" descr="V121.png"/>
        <xdr:cNvPicPr>
          <a:picLocks/>
        </xdr:cNvPicPr>
      </xdr:nvPicPr>
      <xdr:blipFill>
        <a:blip xmlns:r="http://schemas.openxmlformats.org/officeDocument/2006/relationships" r:embed="rId43" cstate="print"/>
        <a:stretch>
          <a:fillRect/>
        </a:stretch>
      </xdr:blipFill>
      <xdr:spPr>
        <a:xfrm>
          <a:off x="16227425" y="63442850"/>
          <a:ext cx="723900" cy="476250"/>
        </a:xfrm>
        <a:prstGeom prst="rect">
          <a:avLst/>
        </a:prstGeom>
      </xdr:spPr>
    </xdr:pic>
    <xdr:clientData/>
  </xdr:twoCellAnchor>
  <xdr:twoCellAnchor editAs="oneCell">
    <xdr:from>
      <xdr:col>29</xdr:col>
      <xdr:colOff>25400</xdr:colOff>
      <xdr:row>120</xdr:row>
      <xdr:rowOff>25400</xdr:rowOff>
    </xdr:from>
    <xdr:to>
      <xdr:col>29</xdr:col>
      <xdr:colOff>749300</xdr:colOff>
      <xdr:row>120</xdr:row>
      <xdr:rowOff>501650</xdr:rowOff>
    </xdr:to>
    <xdr:pic>
      <xdr:nvPicPr>
        <xdr:cNvPr id="75" name="Subgraph-V122" descr="V122.png"/>
        <xdr:cNvPicPr>
          <a:picLocks/>
        </xdr:cNvPicPr>
      </xdr:nvPicPr>
      <xdr:blipFill>
        <a:blip xmlns:r="http://schemas.openxmlformats.org/officeDocument/2006/relationships" r:embed="rId44" cstate="print"/>
        <a:stretch>
          <a:fillRect/>
        </a:stretch>
      </xdr:blipFill>
      <xdr:spPr>
        <a:xfrm>
          <a:off x="16227425" y="63966725"/>
          <a:ext cx="723900" cy="476250"/>
        </a:xfrm>
        <a:prstGeom prst="rect">
          <a:avLst/>
        </a:prstGeom>
      </xdr:spPr>
    </xdr:pic>
    <xdr:clientData/>
  </xdr:twoCellAnchor>
  <xdr:twoCellAnchor editAs="oneCell">
    <xdr:from>
      <xdr:col>29</xdr:col>
      <xdr:colOff>25400</xdr:colOff>
      <xdr:row>123</xdr:row>
      <xdr:rowOff>25400</xdr:rowOff>
    </xdr:from>
    <xdr:to>
      <xdr:col>29</xdr:col>
      <xdr:colOff>749300</xdr:colOff>
      <xdr:row>123</xdr:row>
      <xdr:rowOff>501650</xdr:rowOff>
    </xdr:to>
    <xdr:pic>
      <xdr:nvPicPr>
        <xdr:cNvPr id="76" name="Subgraph-V125" descr="V125.png"/>
        <xdr:cNvPicPr>
          <a:picLocks/>
        </xdr:cNvPicPr>
      </xdr:nvPicPr>
      <xdr:blipFill>
        <a:blip xmlns:r="http://schemas.openxmlformats.org/officeDocument/2006/relationships" r:embed="rId32" cstate="print"/>
        <a:stretch>
          <a:fillRect/>
        </a:stretch>
      </xdr:blipFill>
      <xdr:spPr>
        <a:xfrm>
          <a:off x="16227425" y="65538350"/>
          <a:ext cx="723900" cy="476250"/>
        </a:xfrm>
        <a:prstGeom prst="rect">
          <a:avLst/>
        </a:prstGeom>
      </xdr:spPr>
    </xdr:pic>
    <xdr:clientData/>
  </xdr:twoCellAnchor>
  <xdr:twoCellAnchor editAs="oneCell">
    <xdr:from>
      <xdr:col>29</xdr:col>
      <xdr:colOff>25400</xdr:colOff>
      <xdr:row>124</xdr:row>
      <xdr:rowOff>25400</xdr:rowOff>
    </xdr:from>
    <xdr:to>
      <xdr:col>29</xdr:col>
      <xdr:colOff>749300</xdr:colOff>
      <xdr:row>124</xdr:row>
      <xdr:rowOff>501650</xdr:rowOff>
    </xdr:to>
    <xdr:pic>
      <xdr:nvPicPr>
        <xdr:cNvPr id="77" name="Subgraph-V126" descr="V126.png"/>
        <xdr:cNvPicPr>
          <a:picLocks/>
        </xdr:cNvPicPr>
      </xdr:nvPicPr>
      <xdr:blipFill>
        <a:blip xmlns:r="http://schemas.openxmlformats.org/officeDocument/2006/relationships" r:embed="rId45" cstate="print"/>
        <a:stretch>
          <a:fillRect/>
        </a:stretch>
      </xdr:blipFill>
      <xdr:spPr>
        <a:xfrm>
          <a:off x="16227425" y="66062225"/>
          <a:ext cx="723900" cy="476250"/>
        </a:xfrm>
        <a:prstGeom prst="rect">
          <a:avLst/>
        </a:prstGeom>
      </xdr:spPr>
    </xdr:pic>
    <xdr:clientData/>
  </xdr:twoCellAnchor>
  <xdr:twoCellAnchor editAs="oneCell">
    <xdr:from>
      <xdr:col>29</xdr:col>
      <xdr:colOff>25400</xdr:colOff>
      <xdr:row>126</xdr:row>
      <xdr:rowOff>25400</xdr:rowOff>
    </xdr:from>
    <xdr:to>
      <xdr:col>29</xdr:col>
      <xdr:colOff>749300</xdr:colOff>
      <xdr:row>126</xdr:row>
      <xdr:rowOff>501650</xdr:rowOff>
    </xdr:to>
    <xdr:pic>
      <xdr:nvPicPr>
        <xdr:cNvPr id="78" name="Subgraph-V128" descr="V128.png"/>
        <xdr:cNvPicPr>
          <a:picLocks/>
        </xdr:cNvPicPr>
      </xdr:nvPicPr>
      <xdr:blipFill>
        <a:blip xmlns:r="http://schemas.openxmlformats.org/officeDocument/2006/relationships" r:embed="rId10" cstate="print"/>
        <a:stretch>
          <a:fillRect/>
        </a:stretch>
      </xdr:blipFill>
      <xdr:spPr>
        <a:xfrm>
          <a:off x="16227425" y="67109975"/>
          <a:ext cx="723900" cy="476250"/>
        </a:xfrm>
        <a:prstGeom prst="rect">
          <a:avLst/>
        </a:prstGeom>
      </xdr:spPr>
    </xdr:pic>
    <xdr:clientData/>
  </xdr:twoCellAnchor>
  <xdr:twoCellAnchor editAs="oneCell">
    <xdr:from>
      <xdr:col>29</xdr:col>
      <xdr:colOff>25400</xdr:colOff>
      <xdr:row>129</xdr:row>
      <xdr:rowOff>25400</xdr:rowOff>
    </xdr:from>
    <xdr:to>
      <xdr:col>29</xdr:col>
      <xdr:colOff>749300</xdr:colOff>
      <xdr:row>129</xdr:row>
      <xdr:rowOff>501650</xdr:rowOff>
    </xdr:to>
    <xdr:pic>
      <xdr:nvPicPr>
        <xdr:cNvPr id="79" name="Subgraph-V131" descr="V131.png"/>
        <xdr:cNvPicPr>
          <a:picLocks/>
        </xdr:cNvPicPr>
      </xdr:nvPicPr>
      <xdr:blipFill>
        <a:blip xmlns:r="http://schemas.openxmlformats.org/officeDocument/2006/relationships" r:embed="rId1" cstate="print"/>
        <a:stretch>
          <a:fillRect/>
        </a:stretch>
      </xdr:blipFill>
      <xdr:spPr>
        <a:xfrm>
          <a:off x="16227425" y="68681600"/>
          <a:ext cx="723900" cy="476250"/>
        </a:xfrm>
        <a:prstGeom prst="rect">
          <a:avLst/>
        </a:prstGeom>
      </xdr:spPr>
    </xdr:pic>
    <xdr:clientData/>
  </xdr:twoCellAnchor>
  <xdr:twoCellAnchor editAs="oneCell">
    <xdr:from>
      <xdr:col>29</xdr:col>
      <xdr:colOff>25400</xdr:colOff>
      <xdr:row>133</xdr:row>
      <xdr:rowOff>25400</xdr:rowOff>
    </xdr:from>
    <xdr:to>
      <xdr:col>29</xdr:col>
      <xdr:colOff>749300</xdr:colOff>
      <xdr:row>133</xdr:row>
      <xdr:rowOff>501650</xdr:rowOff>
    </xdr:to>
    <xdr:pic>
      <xdr:nvPicPr>
        <xdr:cNvPr id="80" name="Subgraph-V135" descr="V135.png"/>
        <xdr:cNvPicPr>
          <a:picLocks/>
        </xdr:cNvPicPr>
      </xdr:nvPicPr>
      <xdr:blipFill>
        <a:blip xmlns:r="http://schemas.openxmlformats.org/officeDocument/2006/relationships" r:embed="rId3" cstate="print"/>
        <a:stretch>
          <a:fillRect/>
        </a:stretch>
      </xdr:blipFill>
      <xdr:spPr>
        <a:xfrm>
          <a:off x="16227425" y="70777100"/>
          <a:ext cx="723900" cy="476250"/>
        </a:xfrm>
        <a:prstGeom prst="rect">
          <a:avLst/>
        </a:prstGeom>
      </xdr:spPr>
    </xdr:pic>
    <xdr:clientData/>
  </xdr:twoCellAnchor>
  <xdr:twoCellAnchor editAs="oneCell">
    <xdr:from>
      <xdr:col>29</xdr:col>
      <xdr:colOff>25400</xdr:colOff>
      <xdr:row>140</xdr:row>
      <xdr:rowOff>25400</xdr:rowOff>
    </xdr:from>
    <xdr:to>
      <xdr:col>29</xdr:col>
      <xdr:colOff>749300</xdr:colOff>
      <xdr:row>140</xdr:row>
      <xdr:rowOff>501650</xdr:rowOff>
    </xdr:to>
    <xdr:pic>
      <xdr:nvPicPr>
        <xdr:cNvPr id="81" name="Subgraph-V142" descr="V142.png"/>
        <xdr:cNvPicPr>
          <a:picLocks/>
        </xdr:cNvPicPr>
      </xdr:nvPicPr>
      <xdr:blipFill>
        <a:blip xmlns:r="http://schemas.openxmlformats.org/officeDocument/2006/relationships" r:embed="rId46" cstate="print"/>
        <a:stretch>
          <a:fillRect/>
        </a:stretch>
      </xdr:blipFill>
      <xdr:spPr>
        <a:xfrm>
          <a:off x="16227425" y="74444225"/>
          <a:ext cx="723900" cy="476250"/>
        </a:xfrm>
        <a:prstGeom prst="rect">
          <a:avLst/>
        </a:prstGeom>
      </xdr:spPr>
    </xdr:pic>
    <xdr:clientData/>
  </xdr:twoCellAnchor>
  <xdr:twoCellAnchor editAs="oneCell">
    <xdr:from>
      <xdr:col>29</xdr:col>
      <xdr:colOff>25400</xdr:colOff>
      <xdr:row>144</xdr:row>
      <xdr:rowOff>25400</xdr:rowOff>
    </xdr:from>
    <xdr:to>
      <xdr:col>29</xdr:col>
      <xdr:colOff>749300</xdr:colOff>
      <xdr:row>144</xdr:row>
      <xdr:rowOff>501650</xdr:rowOff>
    </xdr:to>
    <xdr:pic>
      <xdr:nvPicPr>
        <xdr:cNvPr id="82" name="Subgraph-V146" descr="V146.png"/>
        <xdr:cNvPicPr>
          <a:picLocks/>
        </xdr:cNvPicPr>
      </xdr:nvPicPr>
      <xdr:blipFill>
        <a:blip xmlns:r="http://schemas.openxmlformats.org/officeDocument/2006/relationships" r:embed="rId47" cstate="print"/>
        <a:stretch>
          <a:fillRect/>
        </a:stretch>
      </xdr:blipFill>
      <xdr:spPr>
        <a:xfrm>
          <a:off x="16227425" y="76539725"/>
          <a:ext cx="723900" cy="476250"/>
        </a:xfrm>
        <a:prstGeom prst="rect">
          <a:avLst/>
        </a:prstGeom>
      </xdr:spPr>
    </xdr:pic>
    <xdr:clientData/>
  </xdr:twoCellAnchor>
  <xdr:twoCellAnchor editAs="oneCell">
    <xdr:from>
      <xdr:col>29</xdr:col>
      <xdr:colOff>25400</xdr:colOff>
      <xdr:row>147</xdr:row>
      <xdr:rowOff>25400</xdr:rowOff>
    </xdr:from>
    <xdr:to>
      <xdr:col>29</xdr:col>
      <xdr:colOff>749300</xdr:colOff>
      <xdr:row>147</xdr:row>
      <xdr:rowOff>501650</xdr:rowOff>
    </xdr:to>
    <xdr:pic>
      <xdr:nvPicPr>
        <xdr:cNvPr id="83" name="Subgraph-V149" descr="V149.png"/>
        <xdr:cNvPicPr>
          <a:picLocks/>
        </xdr:cNvPicPr>
      </xdr:nvPicPr>
      <xdr:blipFill>
        <a:blip xmlns:r="http://schemas.openxmlformats.org/officeDocument/2006/relationships" r:embed="rId48" cstate="print"/>
        <a:stretch>
          <a:fillRect/>
        </a:stretch>
      </xdr:blipFill>
      <xdr:spPr>
        <a:xfrm>
          <a:off x="16227425" y="78111350"/>
          <a:ext cx="723900" cy="476250"/>
        </a:xfrm>
        <a:prstGeom prst="rect">
          <a:avLst/>
        </a:prstGeom>
      </xdr:spPr>
    </xdr:pic>
    <xdr:clientData/>
  </xdr:twoCellAnchor>
  <xdr:twoCellAnchor editAs="oneCell">
    <xdr:from>
      <xdr:col>29</xdr:col>
      <xdr:colOff>25400</xdr:colOff>
      <xdr:row>149</xdr:row>
      <xdr:rowOff>25400</xdr:rowOff>
    </xdr:from>
    <xdr:to>
      <xdr:col>29</xdr:col>
      <xdr:colOff>749300</xdr:colOff>
      <xdr:row>149</xdr:row>
      <xdr:rowOff>501650</xdr:rowOff>
    </xdr:to>
    <xdr:pic>
      <xdr:nvPicPr>
        <xdr:cNvPr id="84" name="Subgraph-V151" descr="V151.png"/>
        <xdr:cNvPicPr>
          <a:picLocks/>
        </xdr:cNvPicPr>
      </xdr:nvPicPr>
      <xdr:blipFill>
        <a:blip xmlns:r="http://schemas.openxmlformats.org/officeDocument/2006/relationships" r:embed="rId13" cstate="print"/>
        <a:stretch>
          <a:fillRect/>
        </a:stretch>
      </xdr:blipFill>
      <xdr:spPr>
        <a:xfrm>
          <a:off x="16227425" y="79159100"/>
          <a:ext cx="723900" cy="476250"/>
        </a:xfrm>
        <a:prstGeom prst="rect">
          <a:avLst/>
        </a:prstGeom>
      </xdr:spPr>
    </xdr:pic>
    <xdr:clientData/>
  </xdr:twoCellAnchor>
  <xdr:twoCellAnchor editAs="oneCell">
    <xdr:from>
      <xdr:col>29</xdr:col>
      <xdr:colOff>25400</xdr:colOff>
      <xdr:row>151</xdr:row>
      <xdr:rowOff>25400</xdr:rowOff>
    </xdr:from>
    <xdr:to>
      <xdr:col>29</xdr:col>
      <xdr:colOff>749300</xdr:colOff>
      <xdr:row>151</xdr:row>
      <xdr:rowOff>501650</xdr:rowOff>
    </xdr:to>
    <xdr:pic>
      <xdr:nvPicPr>
        <xdr:cNvPr id="85" name="Subgraph-V153" descr="V153.png"/>
        <xdr:cNvPicPr>
          <a:picLocks/>
        </xdr:cNvPicPr>
      </xdr:nvPicPr>
      <xdr:blipFill>
        <a:blip xmlns:r="http://schemas.openxmlformats.org/officeDocument/2006/relationships" r:embed="rId49" cstate="print"/>
        <a:stretch>
          <a:fillRect/>
        </a:stretch>
      </xdr:blipFill>
      <xdr:spPr>
        <a:xfrm>
          <a:off x="16227425" y="80206850"/>
          <a:ext cx="723900" cy="476250"/>
        </a:xfrm>
        <a:prstGeom prst="rect">
          <a:avLst/>
        </a:prstGeom>
      </xdr:spPr>
    </xdr:pic>
    <xdr:clientData/>
  </xdr:twoCellAnchor>
  <xdr:twoCellAnchor editAs="oneCell">
    <xdr:from>
      <xdr:col>29</xdr:col>
      <xdr:colOff>25400</xdr:colOff>
      <xdr:row>152</xdr:row>
      <xdr:rowOff>25400</xdr:rowOff>
    </xdr:from>
    <xdr:to>
      <xdr:col>29</xdr:col>
      <xdr:colOff>749300</xdr:colOff>
      <xdr:row>152</xdr:row>
      <xdr:rowOff>501650</xdr:rowOff>
    </xdr:to>
    <xdr:pic>
      <xdr:nvPicPr>
        <xdr:cNvPr id="86" name="Subgraph-V154" descr="V154.png"/>
        <xdr:cNvPicPr>
          <a:picLocks/>
        </xdr:cNvPicPr>
      </xdr:nvPicPr>
      <xdr:blipFill>
        <a:blip xmlns:r="http://schemas.openxmlformats.org/officeDocument/2006/relationships" r:embed="rId50" cstate="print"/>
        <a:stretch>
          <a:fillRect/>
        </a:stretch>
      </xdr:blipFill>
      <xdr:spPr>
        <a:xfrm>
          <a:off x="16227425" y="80730725"/>
          <a:ext cx="723900" cy="476250"/>
        </a:xfrm>
        <a:prstGeom prst="rect">
          <a:avLst/>
        </a:prstGeom>
      </xdr:spPr>
    </xdr:pic>
    <xdr:clientData/>
  </xdr:twoCellAnchor>
  <xdr:twoCellAnchor editAs="oneCell">
    <xdr:from>
      <xdr:col>29</xdr:col>
      <xdr:colOff>25400</xdr:colOff>
      <xdr:row>154</xdr:row>
      <xdr:rowOff>25400</xdr:rowOff>
    </xdr:from>
    <xdr:to>
      <xdr:col>29</xdr:col>
      <xdr:colOff>749300</xdr:colOff>
      <xdr:row>154</xdr:row>
      <xdr:rowOff>501650</xdr:rowOff>
    </xdr:to>
    <xdr:pic>
      <xdr:nvPicPr>
        <xdr:cNvPr id="87" name="Subgraph-V156" descr="V156.png"/>
        <xdr:cNvPicPr>
          <a:picLocks/>
        </xdr:cNvPicPr>
      </xdr:nvPicPr>
      <xdr:blipFill>
        <a:blip xmlns:r="http://schemas.openxmlformats.org/officeDocument/2006/relationships" r:embed="rId10" cstate="print"/>
        <a:stretch>
          <a:fillRect/>
        </a:stretch>
      </xdr:blipFill>
      <xdr:spPr>
        <a:xfrm>
          <a:off x="16227425" y="81778475"/>
          <a:ext cx="723900" cy="476250"/>
        </a:xfrm>
        <a:prstGeom prst="rect">
          <a:avLst/>
        </a:prstGeom>
      </xdr:spPr>
    </xdr:pic>
    <xdr:clientData/>
  </xdr:twoCellAnchor>
  <xdr:twoCellAnchor editAs="oneCell">
    <xdr:from>
      <xdr:col>29</xdr:col>
      <xdr:colOff>25400</xdr:colOff>
      <xdr:row>160</xdr:row>
      <xdr:rowOff>25400</xdr:rowOff>
    </xdr:from>
    <xdr:to>
      <xdr:col>29</xdr:col>
      <xdr:colOff>749300</xdr:colOff>
      <xdr:row>160</xdr:row>
      <xdr:rowOff>501650</xdr:rowOff>
    </xdr:to>
    <xdr:pic>
      <xdr:nvPicPr>
        <xdr:cNvPr id="88" name="Subgraph-V162" descr="V162.png"/>
        <xdr:cNvPicPr>
          <a:picLocks/>
        </xdr:cNvPicPr>
      </xdr:nvPicPr>
      <xdr:blipFill>
        <a:blip xmlns:r="http://schemas.openxmlformats.org/officeDocument/2006/relationships" r:embed="rId51" cstate="print"/>
        <a:stretch>
          <a:fillRect/>
        </a:stretch>
      </xdr:blipFill>
      <xdr:spPr>
        <a:xfrm>
          <a:off x="16227425" y="84921725"/>
          <a:ext cx="723900" cy="476250"/>
        </a:xfrm>
        <a:prstGeom prst="rect">
          <a:avLst/>
        </a:prstGeom>
      </xdr:spPr>
    </xdr:pic>
    <xdr:clientData/>
  </xdr:twoCellAnchor>
  <xdr:twoCellAnchor editAs="oneCell">
    <xdr:from>
      <xdr:col>29</xdr:col>
      <xdr:colOff>25400</xdr:colOff>
      <xdr:row>162</xdr:row>
      <xdr:rowOff>25400</xdr:rowOff>
    </xdr:from>
    <xdr:to>
      <xdr:col>29</xdr:col>
      <xdr:colOff>749300</xdr:colOff>
      <xdr:row>162</xdr:row>
      <xdr:rowOff>501650</xdr:rowOff>
    </xdr:to>
    <xdr:pic>
      <xdr:nvPicPr>
        <xdr:cNvPr id="89" name="Subgraph-V164" descr="V164.png"/>
        <xdr:cNvPicPr>
          <a:picLocks/>
        </xdr:cNvPicPr>
      </xdr:nvPicPr>
      <xdr:blipFill>
        <a:blip xmlns:r="http://schemas.openxmlformats.org/officeDocument/2006/relationships" r:embed="rId3" cstate="print"/>
        <a:stretch>
          <a:fillRect/>
        </a:stretch>
      </xdr:blipFill>
      <xdr:spPr>
        <a:xfrm>
          <a:off x="16227425" y="85969475"/>
          <a:ext cx="723900" cy="476250"/>
        </a:xfrm>
        <a:prstGeom prst="rect">
          <a:avLst/>
        </a:prstGeom>
      </xdr:spPr>
    </xdr:pic>
    <xdr:clientData/>
  </xdr:twoCellAnchor>
  <xdr:twoCellAnchor editAs="oneCell">
    <xdr:from>
      <xdr:col>29</xdr:col>
      <xdr:colOff>25400</xdr:colOff>
      <xdr:row>164</xdr:row>
      <xdr:rowOff>25400</xdr:rowOff>
    </xdr:from>
    <xdr:to>
      <xdr:col>29</xdr:col>
      <xdr:colOff>749300</xdr:colOff>
      <xdr:row>164</xdr:row>
      <xdr:rowOff>501650</xdr:rowOff>
    </xdr:to>
    <xdr:pic>
      <xdr:nvPicPr>
        <xdr:cNvPr id="90" name="Subgraph-V166" descr="V166.png"/>
        <xdr:cNvPicPr>
          <a:picLocks/>
        </xdr:cNvPicPr>
      </xdr:nvPicPr>
      <xdr:blipFill>
        <a:blip xmlns:r="http://schemas.openxmlformats.org/officeDocument/2006/relationships" r:embed="rId52" cstate="print"/>
        <a:stretch>
          <a:fillRect/>
        </a:stretch>
      </xdr:blipFill>
      <xdr:spPr>
        <a:xfrm>
          <a:off x="16227425" y="87017225"/>
          <a:ext cx="723900" cy="476250"/>
        </a:xfrm>
        <a:prstGeom prst="rect">
          <a:avLst/>
        </a:prstGeom>
      </xdr:spPr>
    </xdr:pic>
    <xdr:clientData/>
  </xdr:twoCellAnchor>
  <xdr:twoCellAnchor editAs="oneCell">
    <xdr:from>
      <xdr:col>29</xdr:col>
      <xdr:colOff>25400</xdr:colOff>
      <xdr:row>165</xdr:row>
      <xdr:rowOff>25400</xdr:rowOff>
    </xdr:from>
    <xdr:to>
      <xdr:col>29</xdr:col>
      <xdr:colOff>749300</xdr:colOff>
      <xdr:row>165</xdr:row>
      <xdr:rowOff>501650</xdr:rowOff>
    </xdr:to>
    <xdr:pic>
      <xdr:nvPicPr>
        <xdr:cNvPr id="91" name="Subgraph-V167" descr="V167.png"/>
        <xdr:cNvPicPr>
          <a:picLocks/>
        </xdr:cNvPicPr>
      </xdr:nvPicPr>
      <xdr:blipFill>
        <a:blip xmlns:r="http://schemas.openxmlformats.org/officeDocument/2006/relationships" r:embed="rId53" cstate="print"/>
        <a:stretch>
          <a:fillRect/>
        </a:stretch>
      </xdr:blipFill>
      <xdr:spPr>
        <a:xfrm>
          <a:off x="16227425" y="87541100"/>
          <a:ext cx="723900" cy="476250"/>
        </a:xfrm>
        <a:prstGeom prst="rect">
          <a:avLst/>
        </a:prstGeom>
      </xdr:spPr>
    </xdr:pic>
    <xdr:clientData/>
  </xdr:twoCellAnchor>
  <xdr:twoCellAnchor editAs="oneCell">
    <xdr:from>
      <xdr:col>29</xdr:col>
      <xdr:colOff>25400</xdr:colOff>
      <xdr:row>169</xdr:row>
      <xdr:rowOff>25400</xdr:rowOff>
    </xdr:from>
    <xdr:to>
      <xdr:col>29</xdr:col>
      <xdr:colOff>749300</xdr:colOff>
      <xdr:row>169</xdr:row>
      <xdr:rowOff>501650</xdr:rowOff>
    </xdr:to>
    <xdr:pic>
      <xdr:nvPicPr>
        <xdr:cNvPr id="92" name="Subgraph-V171" descr="V171.png"/>
        <xdr:cNvPicPr>
          <a:picLocks/>
        </xdr:cNvPicPr>
      </xdr:nvPicPr>
      <xdr:blipFill>
        <a:blip xmlns:r="http://schemas.openxmlformats.org/officeDocument/2006/relationships" r:embed="rId54" cstate="print"/>
        <a:stretch>
          <a:fillRect/>
        </a:stretch>
      </xdr:blipFill>
      <xdr:spPr>
        <a:xfrm>
          <a:off x="16227425" y="89636600"/>
          <a:ext cx="723900" cy="476250"/>
        </a:xfrm>
        <a:prstGeom prst="rect">
          <a:avLst/>
        </a:prstGeom>
      </xdr:spPr>
    </xdr:pic>
    <xdr:clientData/>
  </xdr:twoCellAnchor>
  <xdr:twoCellAnchor editAs="oneCell">
    <xdr:from>
      <xdr:col>29</xdr:col>
      <xdr:colOff>25400</xdr:colOff>
      <xdr:row>170</xdr:row>
      <xdr:rowOff>25400</xdr:rowOff>
    </xdr:from>
    <xdr:to>
      <xdr:col>29</xdr:col>
      <xdr:colOff>749300</xdr:colOff>
      <xdr:row>170</xdr:row>
      <xdr:rowOff>501650</xdr:rowOff>
    </xdr:to>
    <xdr:pic>
      <xdr:nvPicPr>
        <xdr:cNvPr id="93" name="Subgraph-V172" descr="V172.png"/>
        <xdr:cNvPicPr>
          <a:picLocks/>
        </xdr:cNvPicPr>
      </xdr:nvPicPr>
      <xdr:blipFill>
        <a:blip xmlns:r="http://schemas.openxmlformats.org/officeDocument/2006/relationships" r:embed="rId55" cstate="print"/>
        <a:stretch>
          <a:fillRect/>
        </a:stretch>
      </xdr:blipFill>
      <xdr:spPr>
        <a:xfrm>
          <a:off x="16227425" y="90160475"/>
          <a:ext cx="723900" cy="476250"/>
        </a:xfrm>
        <a:prstGeom prst="rect">
          <a:avLst/>
        </a:prstGeom>
      </xdr:spPr>
    </xdr:pic>
    <xdr:clientData/>
  </xdr:twoCellAnchor>
  <xdr:twoCellAnchor editAs="oneCell">
    <xdr:from>
      <xdr:col>29</xdr:col>
      <xdr:colOff>25400</xdr:colOff>
      <xdr:row>172</xdr:row>
      <xdr:rowOff>25400</xdr:rowOff>
    </xdr:from>
    <xdr:to>
      <xdr:col>29</xdr:col>
      <xdr:colOff>749300</xdr:colOff>
      <xdr:row>172</xdr:row>
      <xdr:rowOff>501650</xdr:rowOff>
    </xdr:to>
    <xdr:pic>
      <xdr:nvPicPr>
        <xdr:cNvPr id="94" name="Subgraph-V174" descr="V174.png"/>
        <xdr:cNvPicPr>
          <a:picLocks/>
        </xdr:cNvPicPr>
      </xdr:nvPicPr>
      <xdr:blipFill>
        <a:blip xmlns:r="http://schemas.openxmlformats.org/officeDocument/2006/relationships" r:embed="rId1" cstate="print"/>
        <a:stretch>
          <a:fillRect/>
        </a:stretch>
      </xdr:blipFill>
      <xdr:spPr>
        <a:xfrm>
          <a:off x="16227425" y="91208225"/>
          <a:ext cx="723900" cy="476250"/>
        </a:xfrm>
        <a:prstGeom prst="rect">
          <a:avLst/>
        </a:prstGeom>
      </xdr:spPr>
    </xdr:pic>
    <xdr:clientData/>
  </xdr:twoCellAnchor>
  <xdr:twoCellAnchor editAs="oneCell">
    <xdr:from>
      <xdr:col>29</xdr:col>
      <xdr:colOff>25400</xdr:colOff>
      <xdr:row>174</xdr:row>
      <xdr:rowOff>25400</xdr:rowOff>
    </xdr:from>
    <xdr:to>
      <xdr:col>29</xdr:col>
      <xdr:colOff>749300</xdr:colOff>
      <xdr:row>174</xdr:row>
      <xdr:rowOff>501650</xdr:rowOff>
    </xdr:to>
    <xdr:pic>
      <xdr:nvPicPr>
        <xdr:cNvPr id="95" name="Subgraph-V176" descr="V176.png"/>
        <xdr:cNvPicPr>
          <a:picLocks/>
        </xdr:cNvPicPr>
      </xdr:nvPicPr>
      <xdr:blipFill>
        <a:blip xmlns:r="http://schemas.openxmlformats.org/officeDocument/2006/relationships" r:embed="rId56" cstate="print"/>
        <a:stretch>
          <a:fillRect/>
        </a:stretch>
      </xdr:blipFill>
      <xdr:spPr>
        <a:xfrm>
          <a:off x="16227425" y="92255975"/>
          <a:ext cx="723900" cy="476250"/>
        </a:xfrm>
        <a:prstGeom prst="rect">
          <a:avLst/>
        </a:prstGeom>
      </xdr:spPr>
    </xdr:pic>
    <xdr:clientData/>
  </xdr:twoCellAnchor>
  <xdr:twoCellAnchor editAs="oneCell">
    <xdr:from>
      <xdr:col>29</xdr:col>
      <xdr:colOff>25400</xdr:colOff>
      <xdr:row>176</xdr:row>
      <xdr:rowOff>25400</xdr:rowOff>
    </xdr:from>
    <xdr:to>
      <xdr:col>29</xdr:col>
      <xdr:colOff>749300</xdr:colOff>
      <xdr:row>176</xdr:row>
      <xdr:rowOff>501650</xdr:rowOff>
    </xdr:to>
    <xdr:pic>
      <xdr:nvPicPr>
        <xdr:cNvPr id="96" name="Subgraph-V178" descr="V178.png"/>
        <xdr:cNvPicPr>
          <a:picLocks/>
        </xdr:cNvPicPr>
      </xdr:nvPicPr>
      <xdr:blipFill>
        <a:blip xmlns:r="http://schemas.openxmlformats.org/officeDocument/2006/relationships" r:embed="rId13" cstate="print"/>
        <a:stretch>
          <a:fillRect/>
        </a:stretch>
      </xdr:blipFill>
      <xdr:spPr>
        <a:xfrm>
          <a:off x="16227425" y="93303725"/>
          <a:ext cx="723900" cy="476250"/>
        </a:xfrm>
        <a:prstGeom prst="rect">
          <a:avLst/>
        </a:prstGeom>
      </xdr:spPr>
    </xdr:pic>
    <xdr:clientData/>
  </xdr:twoCellAnchor>
  <xdr:twoCellAnchor editAs="oneCell">
    <xdr:from>
      <xdr:col>29</xdr:col>
      <xdr:colOff>25400</xdr:colOff>
      <xdr:row>177</xdr:row>
      <xdr:rowOff>25400</xdr:rowOff>
    </xdr:from>
    <xdr:to>
      <xdr:col>29</xdr:col>
      <xdr:colOff>749300</xdr:colOff>
      <xdr:row>177</xdr:row>
      <xdr:rowOff>501650</xdr:rowOff>
    </xdr:to>
    <xdr:pic>
      <xdr:nvPicPr>
        <xdr:cNvPr id="97" name="Subgraph-V179" descr="V179.png"/>
        <xdr:cNvPicPr>
          <a:picLocks/>
        </xdr:cNvPicPr>
      </xdr:nvPicPr>
      <xdr:blipFill>
        <a:blip xmlns:r="http://schemas.openxmlformats.org/officeDocument/2006/relationships" r:embed="rId23" cstate="print"/>
        <a:stretch>
          <a:fillRect/>
        </a:stretch>
      </xdr:blipFill>
      <xdr:spPr>
        <a:xfrm>
          <a:off x="16227425" y="93827600"/>
          <a:ext cx="723900" cy="476250"/>
        </a:xfrm>
        <a:prstGeom prst="rect">
          <a:avLst/>
        </a:prstGeom>
      </xdr:spPr>
    </xdr:pic>
    <xdr:clientData/>
  </xdr:twoCellAnchor>
  <xdr:twoCellAnchor editAs="oneCell">
    <xdr:from>
      <xdr:col>29</xdr:col>
      <xdr:colOff>25400</xdr:colOff>
      <xdr:row>178</xdr:row>
      <xdr:rowOff>25400</xdr:rowOff>
    </xdr:from>
    <xdr:to>
      <xdr:col>29</xdr:col>
      <xdr:colOff>749300</xdr:colOff>
      <xdr:row>178</xdr:row>
      <xdr:rowOff>501650</xdr:rowOff>
    </xdr:to>
    <xdr:pic>
      <xdr:nvPicPr>
        <xdr:cNvPr id="98" name="Subgraph-V180" descr="V180.png"/>
        <xdr:cNvPicPr>
          <a:picLocks/>
        </xdr:cNvPicPr>
      </xdr:nvPicPr>
      <xdr:blipFill>
        <a:blip xmlns:r="http://schemas.openxmlformats.org/officeDocument/2006/relationships" r:embed="rId3" cstate="print"/>
        <a:stretch>
          <a:fillRect/>
        </a:stretch>
      </xdr:blipFill>
      <xdr:spPr>
        <a:xfrm>
          <a:off x="16227425" y="94351475"/>
          <a:ext cx="723900" cy="476250"/>
        </a:xfrm>
        <a:prstGeom prst="rect">
          <a:avLst/>
        </a:prstGeom>
      </xdr:spPr>
    </xdr:pic>
    <xdr:clientData/>
  </xdr:twoCellAnchor>
  <xdr:twoCellAnchor editAs="oneCell">
    <xdr:from>
      <xdr:col>29</xdr:col>
      <xdr:colOff>25400</xdr:colOff>
      <xdr:row>181</xdr:row>
      <xdr:rowOff>25400</xdr:rowOff>
    </xdr:from>
    <xdr:to>
      <xdr:col>29</xdr:col>
      <xdr:colOff>749300</xdr:colOff>
      <xdr:row>181</xdr:row>
      <xdr:rowOff>501650</xdr:rowOff>
    </xdr:to>
    <xdr:pic>
      <xdr:nvPicPr>
        <xdr:cNvPr id="99" name="Subgraph-V183" descr="V183.png"/>
        <xdr:cNvPicPr>
          <a:picLocks/>
        </xdr:cNvPicPr>
      </xdr:nvPicPr>
      <xdr:blipFill>
        <a:blip xmlns:r="http://schemas.openxmlformats.org/officeDocument/2006/relationships" r:embed="rId13" cstate="print"/>
        <a:stretch>
          <a:fillRect/>
        </a:stretch>
      </xdr:blipFill>
      <xdr:spPr>
        <a:xfrm>
          <a:off x="16227425" y="95923100"/>
          <a:ext cx="723900" cy="476250"/>
        </a:xfrm>
        <a:prstGeom prst="rect">
          <a:avLst/>
        </a:prstGeom>
      </xdr:spPr>
    </xdr:pic>
    <xdr:clientData/>
  </xdr:twoCellAnchor>
  <xdr:twoCellAnchor editAs="oneCell">
    <xdr:from>
      <xdr:col>29</xdr:col>
      <xdr:colOff>25400</xdr:colOff>
      <xdr:row>182</xdr:row>
      <xdr:rowOff>25400</xdr:rowOff>
    </xdr:from>
    <xdr:to>
      <xdr:col>29</xdr:col>
      <xdr:colOff>749300</xdr:colOff>
      <xdr:row>182</xdr:row>
      <xdr:rowOff>501650</xdr:rowOff>
    </xdr:to>
    <xdr:pic>
      <xdr:nvPicPr>
        <xdr:cNvPr id="100" name="Subgraph-V184" descr="V184.png"/>
        <xdr:cNvPicPr>
          <a:picLocks/>
        </xdr:cNvPicPr>
      </xdr:nvPicPr>
      <xdr:blipFill>
        <a:blip xmlns:r="http://schemas.openxmlformats.org/officeDocument/2006/relationships" r:embed="rId57" cstate="print"/>
        <a:stretch>
          <a:fillRect/>
        </a:stretch>
      </xdr:blipFill>
      <xdr:spPr>
        <a:xfrm>
          <a:off x="16227425" y="96446975"/>
          <a:ext cx="723900" cy="476250"/>
        </a:xfrm>
        <a:prstGeom prst="rect">
          <a:avLst/>
        </a:prstGeom>
      </xdr:spPr>
    </xdr:pic>
    <xdr:clientData/>
  </xdr:twoCellAnchor>
  <xdr:twoCellAnchor editAs="oneCell">
    <xdr:from>
      <xdr:col>29</xdr:col>
      <xdr:colOff>25400</xdr:colOff>
      <xdr:row>185</xdr:row>
      <xdr:rowOff>25400</xdr:rowOff>
    </xdr:from>
    <xdr:to>
      <xdr:col>29</xdr:col>
      <xdr:colOff>749300</xdr:colOff>
      <xdr:row>185</xdr:row>
      <xdr:rowOff>501650</xdr:rowOff>
    </xdr:to>
    <xdr:pic>
      <xdr:nvPicPr>
        <xdr:cNvPr id="101" name="Subgraph-V187" descr="V187.png"/>
        <xdr:cNvPicPr>
          <a:picLocks/>
        </xdr:cNvPicPr>
      </xdr:nvPicPr>
      <xdr:blipFill>
        <a:blip xmlns:r="http://schemas.openxmlformats.org/officeDocument/2006/relationships" r:embed="rId1" cstate="print"/>
        <a:stretch>
          <a:fillRect/>
        </a:stretch>
      </xdr:blipFill>
      <xdr:spPr>
        <a:xfrm>
          <a:off x="16227425" y="98018600"/>
          <a:ext cx="723900" cy="476250"/>
        </a:xfrm>
        <a:prstGeom prst="rect">
          <a:avLst/>
        </a:prstGeom>
      </xdr:spPr>
    </xdr:pic>
    <xdr:clientData/>
  </xdr:twoCellAnchor>
  <xdr:twoCellAnchor editAs="oneCell">
    <xdr:from>
      <xdr:col>29</xdr:col>
      <xdr:colOff>25400</xdr:colOff>
      <xdr:row>189</xdr:row>
      <xdr:rowOff>25400</xdr:rowOff>
    </xdr:from>
    <xdr:to>
      <xdr:col>29</xdr:col>
      <xdr:colOff>749300</xdr:colOff>
      <xdr:row>189</xdr:row>
      <xdr:rowOff>501650</xdr:rowOff>
    </xdr:to>
    <xdr:pic>
      <xdr:nvPicPr>
        <xdr:cNvPr id="102" name="Subgraph-V191" descr="V191.png"/>
        <xdr:cNvPicPr>
          <a:picLocks/>
        </xdr:cNvPicPr>
      </xdr:nvPicPr>
      <xdr:blipFill>
        <a:blip xmlns:r="http://schemas.openxmlformats.org/officeDocument/2006/relationships" r:embed="rId58" cstate="print"/>
        <a:stretch>
          <a:fillRect/>
        </a:stretch>
      </xdr:blipFill>
      <xdr:spPr>
        <a:xfrm>
          <a:off x="16227425" y="100114100"/>
          <a:ext cx="723900" cy="476250"/>
        </a:xfrm>
        <a:prstGeom prst="rect">
          <a:avLst/>
        </a:prstGeom>
      </xdr:spPr>
    </xdr:pic>
    <xdr:clientData/>
  </xdr:twoCellAnchor>
  <xdr:twoCellAnchor editAs="oneCell">
    <xdr:from>
      <xdr:col>29</xdr:col>
      <xdr:colOff>25400</xdr:colOff>
      <xdr:row>190</xdr:row>
      <xdr:rowOff>25400</xdr:rowOff>
    </xdr:from>
    <xdr:to>
      <xdr:col>29</xdr:col>
      <xdr:colOff>749300</xdr:colOff>
      <xdr:row>190</xdr:row>
      <xdr:rowOff>501650</xdr:rowOff>
    </xdr:to>
    <xdr:pic>
      <xdr:nvPicPr>
        <xdr:cNvPr id="103" name="Subgraph-V192" descr="V192.png"/>
        <xdr:cNvPicPr>
          <a:picLocks/>
        </xdr:cNvPicPr>
      </xdr:nvPicPr>
      <xdr:blipFill>
        <a:blip xmlns:r="http://schemas.openxmlformats.org/officeDocument/2006/relationships" r:embed="rId59" cstate="print"/>
        <a:stretch>
          <a:fillRect/>
        </a:stretch>
      </xdr:blipFill>
      <xdr:spPr>
        <a:xfrm>
          <a:off x="16227425" y="100637975"/>
          <a:ext cx="723900" cy="476250"/>
        </a:xfrm>
        <a:prstGeom prst="rect">
          <a:avLst/>
        </a:prstGeom>
      </xdr:spPr>
    </xdr:pic>
    <xdr:clientData/>
  </xdr:twoCellAnchor>
  <xdr:twoCellAnchor editAs="oneCell">
    <xdr:from>
      <xdr:col>29</xdr:col>
      <xdr:colOff>25400</xdr:colOff>
      <xdr:row>192</xdr:row>
      <xdr:rowOff>25400</xdr:rowOff>
    </xdr:from>
    <xdr:to>
      <xdr:col>29</xdr:col>
      <xdr:colOff>749300</xdr:colOff>
      <xdr:row>192</xdr:row>
      <xdr:rowOff>501650</xdr:rowOff>
    </xdr:to>
    <xdr:pic>
      <xdr:nvPicPr>
        <xdr:cNvPr id="104" name="Subgraph-V194" descr="V194.png"/>
        <xdr:cNvPicPr>
          <a:picLocks/>
        </xdr:cNvPicPr>
      </xdr:nvPicPr>
      <xdr:blipFill>
        <a:blip xmlns:r="http://schemas.openxmlformats.org/officeDocument/2006/relationships" r:embed="rId60" cstate="print"/>
        <a:stretch>
          <a:fillRect/>
        </a:stretch>
      </xdr:blipFill>
      <xdr:spPr>
        <a:xfrm>
          <a:off x="16227425" y="101685725"/>
          <a:ext cx="723900" cy="476250"/>
        </a:xfrm>
        <a:prstGeom prst="rect">
          <a:avLst/>
        </a:prstGeom>
      </xdr:spPr>
    </xdr:pic>
    <xdr:clientData/>
  </xdr:twoCellAnchor>
  <xdr:twoCellAnchor editAs="oneCell">
    <xdr:from>
      <xdr:col>29</xdr:col>
      <xdr:colOff>25400</xdr:colOff>
      <xdr:row>193</xdr:row>
      <xdr:rowOff>25400</xdr:rowOff>
    </xdr:from>
    <xdr:to>
      <xdr:col>29</xdr:col>
      <xdr:colOff>749300</xdr:colOff>
      <xdr:row>193</xdr:row>
      <xdr:rowOff>501650</xdr:rowOff>
    </xdr:to>
    <xdr:pic>
      <xdr:nvPicPr>
        <xdr:cNvPr id="105" name="Subgraph-V195" descr="V195.png"/>
        <xdr:cNvPicPr>
          <a:picLocks/>
        </xdr:cNvPicPr>
      </xdr:nvPicPr>
      <xdr:blipFill>
        <a:blip xmlns:r="http://schemas.openxmlformats.org/officeDocument/2006/relationships" r:embed="rId61" cstate="print"/>
        <a:stretch>
          <a:fillRect/>
        </a:stretch>
      </xdr:blipFill>
      <xdr:spPr>
        <a:xfrm>
          <a:off x="16227425" y="102209600"/>
          <a:ext cx="723900" cy="476250"/>
        </a:xfrm>
        <a:prstGeom prst="rect">
          <a:avLst/>
        </a:prstGeom>
      </xdr:spPr>
    </xdr:pic>
    <xdr:clientData/>
  </xdr:twoCellAnchor>
  <xdr:twoCellAnchor editAs="oneCell">
    <xdr:from>
      <xdr:col>29</xdr:col>
      <xdr:colOff>25400</xdr:colOff>
      <xdr:row>194</xdr:row>
      <xdr:rowOff>25400</xdr:rowOff>
    </xdr:from>
    <xdr:to>
      <xdr:col>29</xdr:col>
      <xdr:colOff>749300</xdr:colOff>
      <xdr:row>194</xdr:row>
      <xdr:rowOff>501650</xdr:rowOff>
    </xdr:to>
    <xdr:pic>
      <xdr:nvPicPr>
        <xdr:cNvPr id="106" name="Subgraph-V196" descr="V196.png"/>
        <xdr:cNvPicPr>
          <a:picLocks/>
        </xdr:cNvPicPr>
      </xdr:nvPicPr>
      <xdr:blipFill>
        <a:blip xmlns:r="http://schemas.openxmlformats.org/officeDocument/2006/relationships" r:embed="rId10" cstate="print"/>
        <a:stretch>
          <a:fillRect/>
        </a:stretch>
      </xdr:blipFill>
      <xdr:spPr>
        <a:xfrm>
          <a:off x="16227425" y="102733475"/>
          <a:ext cx="723900" cy="476250"/>
        </a:xfrm>
        <a:prstGeom prst="rect">
          <a:avLst/>
        </a:prstGeom>
      </xdr:spPr>
    </xdr:pic>
    <xdr:clientData/>
  </xdr:twoCellAnchor>
  <xdr:twoCellAnchor editAs="oneCell">
    <xdr:from>
      <xdr:col>29</xdr:col>
      <xdr:colOff>25400</xdr:colOff>
      <xdr:row>197</xdr:row>
      <xdr:rowOff>25400</xdr:rowOff>
    </xdr:from>
    <xdr:to>
      <xdr:col>29</xdr:col>
      <xdr:colOff>749300</xdr:colOff>
      <xdr:row>197</xdr:row>
      <xdr:rowOff>501650</xdr:rowOff>
    </xdr:to>
    <xdr:pic>
      <xdr:nvPicPr>
        <xdr:cNvPr id="107" name="Subgraph-V199" descr="V199.png"/>
        <xdr:cNvPicPr>
          <a:picLocks/>
        </xdr:cNvPicPr>
      </xdr:nvPicPr>
      <xdr:blipFill>
        <a:blip xmlns:r="http://schemas.openxmlformats.org/officeDocument/2006/relationships" r:embed="rId18" cstate="print"/>
        <a:stretch>
          <a:fillRect/>
        </a:stretch>
      </xdr:blipFill>
      <xdr:spPr>
        <a:xfrm>
          <a:off x="16227425" y="104305100"/>
          <a:ext cx="723900" cy="476250"/>
        </a:xfrm>
        <a:prstGeom prst="rect">
          <a:avLst/>
        </a:prstGeom>
      </xdr:spPr>
    </xdr:pic>
    <xdr:clientData/>
  </xdr:twoCellAnchor>
  <xdr:twoCellAnchor editAs="oneCell">
    <xdr:from>
      <xdr:col>29</xdr:col>
      <xdr:colOff>25400</xdr:colOff>
      <xdr:row>200</xdr:row>
      <xdr:rowOff>25400</xdr:rowOff>
    </xdr:from>
    <xdr:to>
      <xdr:col>29</xdr:col>
      <xdr:colOff>749300</xdr:colOff>
      <xdr:row>200</xdr:row>
      <xdr:rowOff>501650</xdr:rowOff>
    </xdr:to>
    <xdr:pic>
      <xdr:nvPicPr>
        <xdr:cNvPr id="108" name="Subgraph-V202" descr="V202.png"/>
        <xdr:cNvPicPr>
          <a:picLocks/>
        </xdr:cNvPicPr>
      </xdr:nvPicPr>
      <xdr:blipFill>
        <a:blip xmlns:r="http://schemas.openxmlformats.org/officeDocument/2006/relationships" r:embed="rId1" cstate="print"/>
        <a:stretch>
          <a:fillRect/>
        </a:stretch>
      </xdr:blipFill>
      <xdr:spPr>
        <a:xfrm>
          <a:off x="16227425" y="105876725"/>
          <a:ext cx="723900" cy="476250"/>
        </a:xfrm>
        <a:prstGeom prst="rect">
          <a:avLst/>
        </a:prstGeom>
      </xdr:spPr>
    </xdr:pic>
    <xdr:clientData/>
  </xdr:twoCellAnchor>
  <xdr:twoCellAnchor editAs="oneCell">
    <xdr:from>
      <xdr:col>29</xdr:col>
      <xdr:colOff>25400</xdr:colOff>
      <xdr:row>201</xdr:row>
      <xdr:rowOff>25400</xdr:rowOff>
    </xdr:from>
    <xdr:to>
      <xdr:col>29</xdr:col>
      <xdr:colOff>749300</xdr:colOff>
      <xdr:row>201</xdr:row>
      <xdr:rowOff>501650</xdr:rowOff>
    </xdr:to>
    <xdr:pic>
      <xdr:nvPicPr>
        <xdr:cNvPr id="109" name="Subgraph-V203" descr="V203.png"/>
        <xdr:cNvPicPr>
          <a:picLocks/>
        </xdr:cNvPicPr>
      </xdr:nvPicPr>
      <xdr:blipFill>
        <a:blip xmlns:r="http://schemas.openxmlformats.org/officeDocument/2006/relationships" r:embed="rId3" cstate="print"/>
        <a:stretch>
          <a:fillRect/>
        </a:stretch>
      </xdr:blipFill>
      <xdr:spPr>
        <a:xfrm>
          <a:off x="16227425" y="106400600"/>
          <a:ext cx="723900" cy="476250"/>
        </a:xfrm>
        <a:prstGeom prst="rect">
          <a:avLst/>
        </a:prstGeom>
      </xdr:spPr>
    </xdr:pic>
    <xdr:clientData/>
  </xdr:twoCellAnchor>
  <xdr:twoCellAnchor editAs="oneCell">
    <xdr:from>
      <xdr:col>29</xdr:col>
      <xdr:colOff>25400</xdr:colOff>
      <xdr:row>202</xdr:row>
      <xdr:rowOff>25400</xdr:rowOff>
    </xdr:from>
    <xdr:to>
      <xdr:col>29</xdr:col>
      <xdr:colOff>749300</xdr:colOff>
      <xdr:row>202</xdr:row>
      <xdr:rowOff>501650</xdr:rowOff>
    </xdr:to>
    <xdr:pic>
      <xdr:nvPicPr>
        <xdr:cNvPr id="110" name="Subgraph-V204" descr="V204.png"/>
        <xdr:cNvPicPr>
          <a:picLocks/>
        </xdr:cNvPicPr>
      </xdr:nvPicPr>
      <xdr:blipFill>
        <a:blip xmlns:r="http://schemas.openxmlformats.org/officeDocument/2006/relationships" r:embed="rId62" cstate="print"/>
        <a:stretch>
          <a:fillRect/>
        </a:stretch>
      </xdr:blipFill>
      <xdr:spPr>
        <a:xfrm>
          <a:off x="16227425" y="106924475"/>
          <a:ext cx="723900" cy="476250"/>
        </a:xfrm>
        <a:prstGeom prst="rect">
          <a:avLst/>
        </a:prstGeom>
      </xdr:spPr>
    </xdr:pic>
    <xdr:clientData/>
  </xdr:twoCellAnchor>
  <xdr:twoCellAnchor editAs="oneCell">
    <xdr:from>
      <xdr:col>29</xdr:col>
      <xdr:colOff>25400</xdr:colOff>
      <xdr:row>204</xdr:row>
      <xdr:rowOff>25400</xdr:rowOff>
    </xdr:from>
    <xdr:to>
      <xdr:col>29</xdr:col>
      <xdr:colOff>749300</xdr:colOff>
      <xdr:row>204</xdr:row>
      <xdr:rowOff>501650</xdr:rowOff>
    </xdr:to>
    <xdr:pic>
      <xdr:nvPicPr>
        <xdr:cNvPr id="111" name="Subgraph-V206" descr="V206.png"/>
        <xdr:cNvPicPr>
          <a:picLocks/>
        </xdr:cNvPicPr>
      </xdr:nvPicPr>
      <xdr:blipFill>
        <a:blip xmlns:r="http://schemas.openxmlformats.org/officeDocument/2006/relationships" r:embed="rId10" cstate="print"/>
        <a:stretch>
          <a:fillRect/>
        </a:stretch>
      </xdr:blipFill>
      <xdr:spPr>
        <a:xfrm>
          <a:off x="16227425" y="107972225"/>
          <a:ext cx="723900" cy="476250"/>
        </a:xfrm>
        <a:prstGeom prst="rect">
          <a:avLst/>
        </a:prstGeom>
      </xdr:spPr>
    </xdr:pic>
    <xdr:clientData/>
  </xdr:twoCellAnchor>
  <xdr:twoCellAnchor editAs="oneCell">
    <xdr:from>
      <xdr:col>29</xdr:col>
      <xdr:colOff>25400</xdr:colOff>
      <xdr:row>207</xdr:row>
      <xdr:rowOff>25400</xdr:rowOff>
    </xdr:from>
    <xdr:to>
      <xdr:col>29</xdr:col>
      <xdr:colOff>749300</xdr:colOff>
      <xdr:row>207</xdr:row>
      <xdr:rowOff>501650</xdr:rowOff>
    </xdr:to>
    <xdr:pic>
      <xdr:nvPicPr>
        <xdr:cNvPr id="112" name="Subgraph-V209" descr="V209.png"/>
        <xdr:cNvPicPr>
          <a:picLocks/>
        </xdr:cNvPicPr>
      </xdr:nvPicPr>
      <xdr:blipFill>
        <a:blip xmlns:r="http://schemas.openxmlformats.org/officeDocument/2006/relationships" r:embed="rId63" cstate="print"/>
        <a:stretch>
          <a:fillRect/>
        </a:stretch>
      </xdr:blipFill>
      <xdr:spPr>
        <a:xfrm>
          <a:off x="16227425" y="109543850"/>
          <a:ext cx="723900" cy="476250"/>
        </a:xfrm>
        <a:prstGeom prst="rect">
          <a:avLst/>
        </a:prstGeom>
      </xdr:spPr>
    </xdr:pic>
    <xdr:clientData/>
  </xdr:twoCellAnchor>
  <xdr:twoCellAnchor editAs="oneCell">
    <xdr:from>
      <xdr:col>29</xdr:col>
      <xdr:colOff>25400</xdr:colOff>
      <xdr:row>209</xdr:row>
      <xdr:rowOff>25400</xdr:rowOff>
    </xdr:from>
    <xdr:to>
      <xdr:col>29</xdr:col>
      <xdr:colOff>749300</xdr:colOff>
      <xdr:row>209</xdr:row>
      <xdr:rowOff>501650</xdr:rowOff>
    </xdr:to>
    <xdr:pic>
      <xdr:nvPicPr>
        <xdr:cNvPr id="113" name="Subgraph-V211" descr="V211.png"/>
        <xdr:cNvPicPr>
          <a:picLocks/>
        </xdr:cNvPicPr>
      </xdr:nvPicPr>
      <xdr:blipFill>
        <a:blip xmlns:r="http://schemas.openxmlformats.org/officeDocument/2006/relationships" r:embed="rId10" cstate="print"/>
        <a:stretch>
          <a:fillRect/>
        </a:stretch>
      </xdr:blipFill>
      <xdr:spPr>
        <a:xfrm>
          <a:off x="16227425" y="110591600"/>
          <a:ext cx="723900" cy="476250"/>
        </a:xfrm>
        <a:prstGeom prst="rect">
          <a:avLst/>
        </a:prstGeom>
      </xdr:spPr>
    </xdr:pic>
    <xdr:clientData/>
  </xdr:twoCellAnchor>
  <xdr:twoCellAnchor editAs="oneCell">
    <xdr:from>
      <xdr:col>29</xdr:col>
      <xdr:colOff>25400</xdr:colOff>
      <xdr:row>210</xdr:row>
      <xdr:rowOff>25400</xdr:rowOff>
    </xdr:from>
    <xdr:to>
      <xdr:col>29</xdr:col>
      <xdr:colOff>749300</xdr:colOff>
      <xdr:row>210</xdr:row>
      <xdr:rowOff>501650</xdr:rowOff>
    </xdr:to>
    <xdr:pic>
      <xdr:nvPicPr>
        <xdr:cNvPr id="114" name="Subgraph-V212" descr="V212.png"/>
        <xdr:cNvPicPr>
          <a:picLocks/>
        </xdr:cNvPicPr>
      </xdr:nvPicPr>
      <xdr:blipFill>
        <a:blip xmlns:r="http://schemas.openxmlformats.org/officeDocument/2006/relationships" r:embed="rId64" cstate="print"/>
        <a:stretch>
          <a:fillRect/>
        </a:stretch>
      </xdr:blipFill>
      <xdr:spPr>
        <a:xfrm>
          <a:off x="16227425" y="111115475"/>
          <a:ext cx="723900" cy="476250"/>
        </a:xfrm>
        <a:prstGeom prst="rect">
          <a:avLst/>
        </a:prstGeom>
      </xdr:spPr>
    </xdr:pic>
    <xdr:clientData/>
  </xdr:twoCellAnchor>
  <xdr:twoCellAnchor editAs="oneCell">
    <xdr:from>
      <xdr:col>29</xdr:col>
      <xdr:colOff>25400</xdr:colOff>
      <xdr:row>211</xdr:row>
      <xdr:rowOff>25400</xdr:rowOff>
    </xdr:from>
    <xdr:to>
      <xdr:col>29</xdr:col>
      <xdr:colOff>749300</xdr:colOff>
      <xdr:row>211</xdr:row>
      <xdr:rowOff>501650</xdr:rowOff>
    </xdr:to>
    <xdr:pic>
      <xdr:nvPicPr>
        <xdr:cNvPr id="115" name="Subgraph-V213" descr="V213.png"/>
        <xdr:cNvPicPr>
          <a:picLocks/>
        </xdr:cNvPicPr>
      </xdr:nvPicPr>
      <xdr:blipFill>
        <a:blip xmlns:r="http://schemas.openxmlformats.org/officeDocument/2006/relationships" r:embed="rId65" cstate="print"/>
        <a:stretch>
          <a:fillRect/>
        </a:stretch>
      </xdr:blipFill>
      <xdr:spPr>
        <a:xfrm>
          <a:off x="16227425" y="111639350"/>
          <a:ext cx="723900" cy="476250"/>
        </a:xfrm>
        <a:prstGeom prst="rect">
          <a:avLst/>
        </a:prstGeom>
      </xdr:spPr>
    </xdr:pic>
    <xdr:clientData/>
  </xdr:twoCellAnchor>
  <xdr:twoCellAnchor editAs="oneCell">
    <xdr:from>
      <xdr:col>29</xdr:col>
      <xdr:colOff>25400</xdr:colOff>
      <xdr:row>214</xdr:row>
      <xdr:rowOff>25400</xdr:rowOff>
    </xdr:from>
    <xdr:to>
      <xdr:col>29</xdr:col>
      <xdr:colOff>749300</xdr:colOff>
      <xdr:row>214</xdr:row>
      <xdr:rowOff>501650</xdr:rowOff>
    </xdr:to>
    <xdr:pic>
      <xdr:nvPicPr>
        <xdr:cNvPr id="116" name="Subgraph-V216" descr="V216.png"/>
        <xdr:cNvPicPr>
          <a:picLocks/>
        </xdr:cNvPicPr>
      </xdr:nvPicPr>
      <xdr:blipFill>
        <a:blip xmlns:r="http://schemas.openxmlformats.org/officeDocument/2006/relationships" r:embed="rId66" cstate="print"/>
        <a:stretch>
          <a:fillRect/>
        </a:stretch>
      </xdr:blipFill>
      <xdr:spPr>
        <a:xfrm>
          <a:off x="16227425" y="113210975"/>
          <a:ext cx="723900" cy="476250"/>
        </a:xfrm>
        <a:prstGeom prst="rect">
          <a:avLst/>
        </a:prstGeom>
      </xdr:spPr>
    </xdr:pic>
    <xdr:clientData/>
  </xdr:twoCellAnchor>
  <xdr:twoCellAnchor editAs="oneCell">
    <xdr:from>
      <xdr:col>29</xdr:col>
      <xdr:colOff>25400</xdr:colOff>
      <xdr:row>215</xdr:row>
      <xdr:rowOff>25400</xdr:rowOff>
    </xdr:from>
    <xdr:to>
      <xdr:col>29</xdr:col>
      <xdr:colOff>749300</xdr:colOff>
      <xdr:row>215</xdr:row>
      <xdr:rowOff>501650</xdr:rowOff>
    </xdr:to>
    <xdr:pic>
      <xdr:nvPicPr>
        <xdr:cNvPr id="117" name="Subgraph-V217" descr="V217.png"/>
        <xdr:cNvPicPr>
          <a:picLocks/>
        </xdr:cNvPicPr>
      </xdr:nvPicPr>
      <xdr:blipFill>
        <a:blip xmlns:r="http://schemas.openxmlformats.org/officeDocument/2006/relationships" r:embed="rId67" cstate="print"/>
        <a:stretch>
          <a:fillRect/>
        </a:stretch>
      </xdr:blipFill>
      <xdr:spPr>
        <a:xfrm>
          <a:off x="16227425" y="113734850"/>
          <a:ext cx="723900" cy="476250"/>
        </a:xfrm>
        <a:prstGeom prst="rect">
          <a:avLst/>
        </a:prstGeom>
      </xdr:spPr>
    </xdr:pic>
    <xdr:clientData/>
  </xdr:twoCellAnchor>
  <xdr:twoCellAnchor editAs="oneCell">
    <xdr:from>
      <xdr:col>29</xdr:col>
      <xdr:colOff>25400</xdr:colOff>
      <xdr:row>218</xdr:row>
      <xdr:rowOff>25400</xdr:rowOff>
    </xdr:from>
    <xdr:to>
      <xdr:col>29</xdr:col>
      <xdr:colOff>749300</xdr:colOff>
      <xdr:row>218</xdr:row>
      <xdr:rowOff>501650</xdr:rowOff>
    </xdr:to>
    <xdr:pic>
      <xdr:nvPicPr>
        <xdr:cNvPr id="118" name="Subgraph-V220" descr="V220.png"/>
        <xdr:cNvPicPr>
          <a:picLocks/>
        </xdr:cNvPicPr>
      </xdr:nvPicPr>
      <xdr:blipFill>
        <a:blip xmlns:r="http://schemas.openxmlformats.org/officeDocument/2006/relationships" r:embed="rId13" cstate="print"/>
        <a:stretch>
          <a:fillRect/>
        </a:stretch>
      </xdr:blipFill>
      <xdr:spPr>
        <a:xfrm>
          <a:off x="16227425" y="115306475"/>
          <a:ext cx="723900" cy="476250"/>
        </a:xfrm>
        <a:prstGeom prst="rect">
          <a:avLst/>
        </a:prstGeom>
      </xdr:spPr>
    </xdr:pic>
    <xdr:clientData/>
  </xdr:twoCellAnchor>
  <xdr:twoCellAnchor editAs="oneCell">
    <xdr:from>
      <xdr:col>29</xdr:col>
      <xdr:colOff>25400</xdr:colOff>
      <xdr:row>221</xdr:row>
      <xdr:rowOff>25400</xdr:rowOff>
    </xdr:from>
    <xdr:to>
      <xdr:col>29</xdr:col>
      <xdr:colOff>749300</xdr:colOff>
      <xdr:row>221</xdr:row>
      <xdr:rowOff>501650</xdr:rowOff>
    </xdr:to>
    <xdr:pic>
      <xdr:nvPicPr>
        <xdr:cNvPr id="119" name="Subgraph-V223" descr="V223.png"/>
        <xdr:cNvPicPr>
          <a:picLocks/>
        </xdr:cNvPicPr>
      </xdr:nvPicPr>
      <xdr:blipFill>
        <a:blip xmlns:r="http://schemas.openxmlformats.org/officeDocument/2006/relationships" r:embed="rId10" cstate="print"/>
        <a:stretch>
          <a:fillRect/>
        </a:stretch>
      </xdr:blipFill>
      <xdr:spPr>
        <a:xfrm>
          <a:off x="16227425" y="116878100"/>
          <a:ext cx="723900" cy="476250"/>
        </a:xfrm>
        <a:prstGeom prst="rect">
          <a:avLst/>
        </a:prstGeom>
      </xdr:spPr>
    </xdr:pic>
    <xdr:clientData/>
  </xdr:twoCellAnchor>
  <xdr:twoCellAnchor editAs="oneCell">
    <xdr:from>
      <xdr:col>29</xdr:col>
      <xdr:colOff>25400</xdr:colOff>
      <xdr:row>222</xdr:row>
      <xdr:rowOff>25400</xdr:rowOff>
    </xdr:from>
    <xdr:to>
      <xdr:col>29</xdr:col>
      <xdr:colOff>749300</xdr:colOff>
      <xdr:row>222</xdr:row>
      <xdr:rowOff>501650</xdr:rowOff>
    </xdr:to>
    <xdr:pic>
      <xdr:nvPicPr>
        <xdr:cNvPr id="120" name="Subgraph-V224" descr="V224.png"/>
        <xdr:cNvPicPr>
          <a:picLocks/>
        </xdr:cNvPicPr>
      </xdr:nvPicPr>
      <xdr:blipFill>
        <a:blip xmlns:r="http://schemas.openxmlformats.org/officeDocument/2006/relationships" r:embed="rId18" cstate="print"/>
        <a:stretch>
          <a:fillRect/>
        </a:stretch>
      </xdr:blipFill>
      <xdr:spPr>
        <a:xfrm>
          <a:off x="16227425" y="117401975"/>
          <a:ext cx="723900" cy="476250"/>
        </a:xfrm>
        <a:prstGeom prst="rect">
          <a:avLst/>
        </a:prstGeom>
      </xdr:spPr>
    </xdr:pic>
    <xdr:clientData/>
  </xdr:twoCellAnchor>
  <xdr:twoCellAnchor editAs="oneCell">
    <xdr:from>
      <xdr:col>29</xdr:col>
      <xdr:colOff>25400</xdr:colOff>
      <xdr:row>226</xdr:row>
      <xdr:rowOff>25400</xdr:rowOff>
    </xdr:from>
    <xdr:to>
      <xdr:col>29</xdr:col>
      <xdr:colOff>749300</xdr:colOff>
      <xdr:row>226</xdr:row>
      <xdr:rowOff>501650</xdr:rowOff>
    </xdr:to>
    <xdr:pic>
      <xdr:nvPicPr>
        <xdr:cNvPr id="121" name="Subgraph-V228" descr="V228.png"/>
        <xdr:cNvPicPr>
          <a:picLocks/>
        </xdr:cNvPicPr>
      </xdr:nvPicPr>
      <xdr:blipFill>
        <a:blip xmlns:r="http://schemas.openxmlformats.org/officeDocument/2006/relationships" r:embed="rId10" cstate="print"/>
        <a:stretch>
          <a:fillRect/>
        </a:stretch>
      </xdr:blipFill>
      <xdr:spPr>
        <a:xfrm>
          <a:off x="16227425" y="119497475"/>
          <a:ext cx="723900" cy="476250"/>
        </a:xfrm>
        <a:prstGeom prst="rect">
          <a:avLst/>
        </a:prstGeom>
      </xdr:spPr>
    </xdr:pic>
    <xdr:clientData/>
  </xdr:twoCellAnchor>
  <xdr:twoCellAnchor editAs="oneCell">
    <xdr:from>
      <xdr:col>29</xdr:col>
      <xdr:colOff>25400</xdr:colOff>
      <xdr:row>227</xdr:row>
      <xdr:rowOff>25400</xdr:rowOff>
    </xdr:from>
    <xdr:to>
      <xdr:col>29</xdr:col>
      <xdr:colOff>749300</xdr:colOff>
      <xdr:row>227</xdr:row>
      <xdr:rowOff>501650</xdr:rowOff>
    </xdr:to>
    <xdr:pic>
      <xdr:nvPicPr>
        <xdr:cNvPr id="122" name="Subgraph-V243" descr="V243.png"/>
        <xdr:cNvPicPr>
          <a:picLocks/>
        </xdr:cNvPicPr>
      </xdr:nvPicPr>
      <xdr:blipFill>
        <a:blip xmlns:r="http://schemas.openxmlformats.org/officeDocument/2006/relationships" r:embed="rId68" cstate="print"/>
        <a:stretch>
          <a:fillRect/>
        </a:stretch>
      </xdr:blipFill>
      <xdr:spPr>
        <a:xfrm>
          <a:off x="16227425" y="120021350"/>
          <a:ext cx="723900" cy="476250"/>
        </a:xfrm>
        <a:prstGeom prst="rect">
          <a:avLst/>
        </a:prstGeom>
      </xdr:spPr>
    </xdr:pic>
    <xdr:clientData/>
  </xdr:twoCellAnchor>
  <xdr:twoCellAnchor editAs="oneCell">
    <xdr:from>
      <xdr:col>29</xdr:col>
      <xdr:colOff>25400</xdr:colOff>
      <xdr:row>228</xdr:row>
      <xdr:rowOff>25400</xdr:rowOff>
    </xdr:from>
    <xdr:to>
      <xdr:col>29</xdr:col>
      <xdr:colOff>749300</xdr:colOff>
      <xdr:row>228</xdr:row>
      <xdr:rowOff>501650</xdr:rowOff>
    </xdr:to>
    <xdr:pic>
      <xdr:nvPicPr>
        <xdr:cNvPr id="123" name="Subgraph-V244" descr="V244.png"/>
        <xdr:cNvPicPr>
          <a:picLocks/>
        </xdr:cNvPicPr>
      </xdr:nvPicPr>
      <xdr:blipFill>
        <a:blip xmlns:r="http://schemas.openxmlformats.org/officeDocument/2006/relationships" r:embed="rId1" cstate="print"/>
        <a:stretch>
          <a:fillRect/>
        </a:stretch>
      </xdr:blipFill>
      <xdr:spPr>
        <a:xfrm>
          <a:off x="16227425" y="120545225"/>
          <a:ext cx="723900" cy="476250"/>
        </a:xfrm>
        <a:prstGeom prst="rect">
          <a:avLst/>
        </a:prstGeom>
      </xdr:spPr>
    </xdr:pic>
    <xdr:clientData/>
  </xdr:twoCellAnchor>
  <xdr:twoCellAnchor editAs="oneCell">
    <xdr:from>
      <xdr:col>29</xdr:col>
      <xdr:colOff>25400</xdr:colOff>
      <xdr:row>231</xdr:row>
      <xdr:rowOff>25400</xdr:rowOff>
    </xdr:from>
    <xdr:to>
      <xdr:col>29</xdr:col>
      <xdr:colOff>749300</xdr:colOff>
      <xdr:row>231</xdr:row>
      <xdr:rowOff>501650</xdr:rowOff>
    </xdr:to>
    <xdr:pic>
      <xdr:nvPicPr>
        <xdr:cNvPr id="124" name="Subgraph-V247" descr="V247.png"/>
        <xdr:cNvPicPr>
          <a:picLocks/>
        </xdr:cNvPicPr>
      </xdr:nvPicPr>
      <xdr:blipFill>
        <a:blip xmlns:r="http://schemas.openxmlformats.org/officeDocument/2006/relationships" r:embed="rId3" cstate="print"/>
        <a:stretch>
          <a:fillRect/>
        </a:stretch>
      </xdr:blipFill>
      <xdr:spPr>
        <a:xfrm>
          <a:off x="16227425" y="122116850"/>
          <a:ext cx="723900" cy="476250"/>
        </a:xfrm>
        <a:prstGeom prst="rect">
          <a:avLst/>
        </a:prstGeom>
      </xdr:spPr>
    </xdr:pic>
    <xdr:clientData/>
  </xdr:twoCellAnchor>
  <xdr:twoCellAnchor editAs="oneCell">
    <xdr:from>
      <xdr:col>29</xdr:col>
      <xdr:colOff>25400</xdr:colOff>
      <xdr:row>233</xdr:row>
      <xdr:rowOff>25400</xdr:rowOff>
    </xdr:from>
    <xdr:to>
      <xdr:col>29</xdr:col>
      <xdr:colOff>749300</xdr:colOff>
      <xdr:row>233</xdr:row>
      <xdr:rowOff>501650</xdr:rowOff>
    </xdr:to>
    <xdr:pic>
      <xdr:nvPicPr>
        <xdr:cNvPr id="125" name="Subgraph-V249" descr="V249.png"/>
        <xdr:cNvPicPr>
          <a:picLocks/>
        </xdr:cNvPicPr>
      </xdr:nvPicPr>
      <xdr:blipFill>
        <a:blip xmlns:r="http://schemas.openxmlformats.org/officeDocument/2006/relationships" r:embed="rId69" cstate="print"/>
        <a:stretch>
          <a:fillRect/>
        </a:stretch>
      </xdr:blipFill>
      <xdr:spPr>
        <a:xfrm>
          <a:off x="16227425" y="123164600"/>
          <a:ext cx="723900" cy="476250"/>
        </a:xfrm>
        <a:prstGeom prst="rect">
          <a:avLst/>
        </a:prstGeom>
      </xdr:spPr>
    </xdr:pic>
    <xdr:clientData/>
  </xdr:twoCellAnchor>
  <xdr:twoCellAnchor editAs="oneCell">
    <xdr:from>
      <xdr:col>29</xdr:col>
      <xdr:colOff>25400</xdr:colOff>
      <xdr:row>237</xdr:row>
      <xdr:rowOff>25400</xdr:rowOff>
    </xdr:from>
    <xdr:to>
      <xdr:col>29</xdr:col>
      <xdr:colOff>749300</xdr:colOff>
      <xdr:row>237</xdr:row>
      <xdr:rowOff>501650</xdr:rowOff>
    </xdr:to>
    <xdr:pic>
      <xdr:nvPicPr>
        <xdr:cNvPr id="126" name="Subgraph-V253" descr="V253.png"/>
        <xdr:cNvPicPr>
          <a:picLocks/>
        </xdr:cNvPicPr>
      </xdr:nvPicPr>
      <xdr:blipFill>
        <a:blip xmlns:r="http://schemas.openxmlformats.org/officeDocument/2006/relationships" r:embed="rId70" cstate="print"/>
        <a:stretch>
          <a:fillRect/>
        </a:stretch>
      </xdr:blipFill>
      <xdr:spPr>
        <a:xfrm>
          <a:off x="16227425" y="125260100"/>
          <a:ext cx="723900" cy="476250"/>
        </a:xfrm>
        <a:prstGeom prst="rect">
          <a:avLst/>
        </a:prstGeom>
      </xdr:spPr>
    </xdr:pic>
    <xdr:clientData/>
  </xdr:twoCellAnchor>
  <xdr:twoCellAnchor editAs="oneCell">
    <xdr:from>
      <xdr:col>29</xdr:col>
      <xdr:colOff>25400</xdr:colOff>
      <xdr:row>238</xdr:row>
      <xdr:rowOff>25400</xdr:rowOff>
    </xdr:from>
    <xdr:to>
      <xdr:col>29</xdr:col>
      <xdr:colOff>749300</xdr:colOff>
      <xdr:row>238</xdr:row>
      <xdr:rowOff>501650</xdr:rowOff>
    </xdr:to>
    <xdr:pic>
      <xdr:nvPicPr>
        <xdr:cNvPr id="127" name="Subgraph-V254" descr="V254.png"/>
        <xdr:cNvPicPr>
          <a:picLocks/>
        </xdr:cNvPicPr>
      </xdr:nvPicPr>
      <xdr:blipFill>
        <a:blip xmlns:r="http://schemas.openxmlformats.org/officeDocument/2006/relationships" r:embed="rId1" cstate="print"/>
        <a:stretch>
          <a:fillRect/>
        </a:stretch>
      </xdr:blipFill>
      <xdr:spPr>
        <a:xfrm>
          <a:off x="16227425" y="125783975"/>
          <a:ext cx="723900" cy="476250"/>
        </a:xfrm>
        <a:prstGeom prst="rect">
          <a:avLst/>
        </a:prstGeom>
      </xdr:spPr>
    </xdr:pic>
    <xdr:clientData/>
  </xdr:twoCellAnchor>
  <xdr:twoCellAnchor editAs="oneCell">
    <xdr:from>
      <xdr:col>29</xdr:col>
      <xdr:colOff>25400</xdr:colOff>
      <xdr:row>239</xdr:row>
      <xdr:rowOff>25400</xdr:rowOff>
    </xdr:from>
    <xdr:to>
      <xdr:col>29</xdr:col>
      <xdr:colOff>749300</xdr:colOff>
      <xdr:row>239</xdr:row>
      <xdr:rowOff>501650</xdr:rowOff>
    </xdr:to>
    <xdr:pic>
      <xdr:nvPicPr>
        <xdr:cNvPr id="128" name="Subgraph-V255" descr="V255.png"/>
        <xdr:cNvPicPr>
          <a:picLocks/>
        </xdr:cNvPicPr>
      </xdr:nvPicPr>
      <xdr:blipFill>
        <a:blip xmlns:r="http://schemas.openxmlformats.org/officeDocument/2006/relationships" r:embed="rId71" cstate="print"/>
        <a:stretch>
          <a:fillRect/>
        </a:stretch>
      </xdr:blipFill>
      <xdr:spPr>
        <a:xfrm>
          <a:off x="16227425" y="126307850"/>
          <a:ext cx="723900" cy="476250"/>
        </a:xfrm>
        <a:prstGeom prst="rect">
          <a:avLst/>
        </a:prstGeom>
      </xdr:spPr>
    </xdr:pic>
    <xdr:clientData/>
  </xdr:twoCellAnchor>
  <xdr:twoCellAnchor editAs="oneCell">
    <xdr:from>
      <xdr:col>29</xdr:col>
      <xdr:colOff>25400</xdr:colOff>
      <xdr:row>242</xdr:row>
      <xdr:rowOff>25400</xdr:rowOff>
    </xdr:from>
    <xdr:to>
      <xdr:col>29</xdr:col>
      <xdr:colOff>749300</xdr:colOff>
      <xdr:row>242</xdr:row>
      <xdr:rowOff>501650</xdr:rowOff>
    </xdr:to>
    <xdr:pic>
      <xdr:nvPicPr>
        <xdr:cNvPr id="129" name="Subgraph-V258" descr="V258.png"/>
        <xdr:cNvPicPr>
          <a:picLocks/>
        </xdr:cNvPicPr>
      </xdr:nvPicPr>
      <xdr:blipFill>
        <a:blip xmlns:r="http://schemas.openxmlformats.org/officeDocument/2006/relationships" r:embed="rId10" cstate="print"/>
        <a:stretch>
          <a:fillRect/>
        </a:stretch>
      </xdr:blipFill>
      <xdr:spPr>
        <a:xfrm>
          <a:off x="16227425" y="127879475"/>
          <a:ext cx="723900" cy="476250"/>
        </a:xfrm>
        <a:prstGeom prst="rect">
          <a:avLst/>
        </a:prstGeom>
      </xdr:spPr>
    </xdr:pic>
    <xdr:clientData/>
  </xdr:twoCellAnchor>
  <xdr:twoCellAnchor editAs="oneCell">
    <xdr:from>
      <xdr:col>29</xdr:col>
      <xdr:colOff>25400</xdr:colOff>
      <xdr:row>247</xdr:row>
      <xdr:rowOff>25400</xdr:rowOff>
    </xdr:from>
    <xdr:to>
      <xdr:col>29</xdr:col>
      <xdr:colOff>749300</xdr:colOff>
      <xdr:row>247</xdr:row>
      <xdr:rowOff>501650</xdr:rowOff>
    </xdr:to>
    <xdr:pic>
      <xdr:nvPicPr>
        <xdr:cNvPr id="130" name="Subgraph-V263" descr="V263.png"/>
        <xdr:cNvPicPr>
          <a:picLocks/>
        </xdr:cNvPicPr>
      </xdr:nvPicPr>
      <xdr:blipFill>
        <a:blip xmlns:r="http://schemas.openxmlformats.org/officeDocument/2006/relationships" r:embed="rId72" cstate="print"/>
        <a:stretch>
          <a:fillRect/>
        </a:stretch>
      </xdr:blipFill>
      <xdr:spPr>
        <a:xfrm>
          <a:off x="16227425" y="130498850"/>
          <a:ext cx="723900" cy="476250"/>
        </a:xfrm>
        <a:prstGeom prst="rect">
          <a:avLst/>
        </a:prstGeom>
      </xdr:spPr>
    </xdr:pic>
    <xdr:clientData/>
  </xdr:twoCellAnchor>
  <xdr:twoCellAnchor editAs="oneCell">
    <xdr:from>
      <xdr:col>29</xdr:col>
      <xdr:colOff>25400</xdr:colOff>
      <xdr:row>249</xdr:row>
      <xdr:rowOff>25400</xdr:rowOff>
    </xdr:from>
    <xdr:to>
      <xdr:col>29</xdr:col>
      <xdr:colOff>749300</xdr:colOff>
      <xdr:row>249</xdr:row>
      <xdr:rowOff>501650</xdr:rowOff>
    </xdr:to>
    <xdr:pic>
      <xdr:nvPicPr>
        <xdr:cNvPr id="131" name="Subgraph-V265" descr="V265.png"/>
        <xdr:cNvPicPr>
          <a:picLocks/>
        </xdr:cNvPicPr>
      </xdr:nvPicPr>
      <xdr:blipFill>
        <a:blip xmlns:r="http://schemas.openxmlformats.org/officeDocument/2006/relationships" r:embed="rId13" cstate="print"/>
        <a:stretch>
          <a:fillRect/>
        </a:stretch>
      </xdr:blipFill>
      <xdr:spPr>
        <a:xfrm>
          <a:off x="16227425" y="131546600"/>
          <a:ext cx="723900" cy="476250"/>
        </a:xfrm>
        <a:prstGeom prst="rect">
          <a:avLst/>
        </a:prstGeom>
      </xdr:spPr>
    </xdr:pic>
    <xdr:clientData/>
  </xdr:twoCellAnchor>
  <xdr:twoCellAnchor editAs="oneCell">
    <xdr:from>
      <xdr:col>29</xdr:col>
      <xdr:colOff>25400</xdr:colOff>
      <xdr:row>252</xdr:row>
      <xdr:rowOff>25400</xdr:rowOff>
    </xdr:from>
    <xdr:to>
      <xdr:col>29</xdr:col>
      <xdr:colOff>749300</xdr:colOff>
      <xdr:row>252</xdr:row>
      <xdr:rowOff>501650</xdr:rowOff>
    </xdr:to>
    <xdr:pic>
      <xdr:nvPicPr>
        <xdr:cNvPr id="132" name="Subgraph-V268" descr="V268.png"/>
        <xdr:cNvPicPr>
          <a:picLocks/>
        </xdr:cNvPicPr>
      </xdr:nvPicPr>
      <xdr:blipFill>
        <a:blip xmlns:r="http://schemas.openxmlformats.org/officeDocument/2006/relationships" r:embed="rId73" cstate="print"/>
        <a:stretch>
          <a:fillRect/>
        </a:stretch>
      </xdr:blipFill>
      <xdr:spPr>
        <a:xfrm>
          <a:off x="16227425" y="133118225"/>
          <a:ext cx="723900" cy="476250"/>
        </a:xfrm>
        <a:prstGeom prst="rect">
          <a:avLst/>
        </a:prstGeom>
      </xdr:spPr>
    </xdr:pic>
    <xdr:clientData/>
  </xdr:twoCellAnchor>
  <xdr:twoCellAnchor editAs="oneCell">
    <xdr:from>
      <xdr:col>29</xdr:col>
      <xdr:colOff>25400</xdr:colOff>
      <xdr:row>255</xdr:row>
      <xdr:rowOff>25400</xdr:rowOff>
    </xdr:from>
    <xdr:to>
      <xdr:col>29</xdr:col>
      <xdr:colOff>749300</xdr:colOff>
      <xdr:row>255</xdr:row>
      <xdr:rowOff>501650</xdr:rowOff>
    </xdr:to>
    <xdr:pic>
      <xdr:nvPicPr>
        <xdr:cNvPr id="133" name="Subgraph-V271" descr="V271.png"/>
        <xdr:cNvPicPr>
          <a:picLocks/>
        </xdr:cNvPicPr>
      </xdr:nvPicPr>
      <xdr:blipFill>
        <a:blip xmlns:r="http://schemas.openxmlformats.org/officeDocument/2006/relationships" r:embed="rId32" cstate="print"/>
        <a:stretch>
          <a:fillRect/>
        </a:stretch>
      </xdr:blipFill>
      <xdr:spPr>
        <a:xfrm>
          <a:off x="16227425" y="134689850"/>
          <a:ext cx="723900" cy="476250"/>
        </a:xfrm>
        <a:prstGeom prst="rect">
          <a:avLst/>
        </a:prstGeom>
      </xdr:spPr>
    </xdr:pic>
    <xdr:clientData/>
  </xdr:twoCellAnchor>
  <xdr:twoCellAnchor editAs="oneCell">
    <xdr:from>
      <xdr:col>29</xdr:col>
      <xdr:colOff>25400</xdr:colOff>
      <xdr:row>256</xdr:row>
      <xdr:rowOff>25400</xdr:rowOff>
    </xdr:from>
    <xdr:to>
      <xdr:col>29</xdr:col>
      <xdr:colOff>749300</xdr:colOff>
      <xdr:row>256</xdr:row>
      <xdr:rowOff>501650</xdr:rowOff>
    </xdr:to>
    <xdr:pic>
      <xdr:nvPicPr>
        <xdr:cNvPr id="134" name="Subgraph-V272" descr="V272.png"/>
        <xdr:cNvPicPr>
          <a:picLocks/>
        </xdr:cNvPicPr>
      </xdr:nvPicPr>
      <xdr:blipFill>
        <a:blip xmlns:r="http://schemas.openxmlformats.org/officeDocument/2006/relationships" r:embed="rId10" cstate="print"/>
        <a:stretch>
          <a:fillRect/>
        </a:stretch>
      </xdr:blipFill>
      <xdr:spPr>
        <a:xfrm>
          <a:off x="16227425" y="135213725"/>
          <a:ext cx="723900" cy="476250"/>
        </a:xfrm>
        <a:prstGeom prst="rect">
          <a:avLst/>
        </a:prstGeom>
      </xdr:spPr>
    </xdr:pic>
    <xdr:clientData/>
  </xdr:twoCellAnchor>
  <xdr:twoCellAnchor editAs="oneCell">
    <xdr:from>
      <xdr:col>29</xdr:col>
      <xdr:colOff>25400</xdr:colOff>
      <xdr:row>257</xdr:row>
      <xdr:rowOff>25400</xdr:rowOff>
    </xdr:from>
    <xdr:to>
      <xdr:col>29</xdr:col>
      <xdr:colOff>749300</xdr:colOff>
      <xdr:row>257</xdr:row>
      <xdr:rowOff>501650</xdr:rowOff>
    </xdr:to>
    <xdr:pic>
      <xdr:nvPicPr>
        <xdr:cNvPr id="135" name="Subgraph-V273" descr="V273.png"/>
        <xdr:cNvPicPr>
          <a:picLocks/>
        </xdr:cNvPicPr>
      </xdr:nvPicPr>
      <xdr:blipFill>
        <a:blip xmlns:r="http://schemas.openxmlformats.org/officeDocument/2006/relationships" r:embed="rId74" cstate="print"/>
        <a:stretch>
          <a:fillRect/>
        </a:stretch>
      </xdr:blipFill>
      <xdr:spPr>
        <a:xfrm>
          <a:off x="16227425" y="135737600"/>
          <a:ext cx="723900" cy="476250"/>
        </a:xfrm>
        <a:prstGeom prst="rect">
          <a:avLst/>
        </a:prstGeom>
      </xdr:spPr>
    </xdr:pic>
    <xdr:clientData/>
  </xdr:twoCellAnchor>
  <xdr:twoCellAnchor editAs="oneCell">
    <xdr:from>
      <xdr:col>29</xdr:col>
      <xdr:colOff>25400</xdr:colOff>
      <xdr:row>258</xdr:row>
      <xdr:rowOff>25400</xdr:rowOff>
    </xdr:from>
    <xdr:to>
      <xdr:col>29</xdr:col>
      <xdr:colOff>749300</xdr:colOff>
      <xdr:row>258</xdr:row>
      <xdr:rowOff>501650</xdr:rowOff>
    </xdr:to>
    <xdr:pic>
      <xdr:nvPicPr>
        <xdr:cNvPr id="136" name="Subgraph-V274" descr="V274.png"/>
        <xdr:cNvPicPr>
          <a:picLocks/>
        </xdr:cNvPicPr>
      </xdr:nvPicPr>
      <xdr:blipFill>
        <a:blip xmlns:r="http://schemas.openxmlformats.org/officeDocument/2006/relationships" r:embed="rId38" cstate="print"/>
        <a:stretch>
          <a:fillRect/>
        </a:stretch>
      </xdr:blipFill>
      <xdr:spPr>
        <a:xfrm>
          <a:off x="16227425" y="136261475"/>
          <a:ext cx="723900" cy="476250"/>
        </a:xfrm>
        <a:prstGeom prst="rect">
          <a:avLst/>
        </a:prstGeom>
      </xdr:spPr>
    </xdr:pic>
    <xdr:clientData/>
  </xdr:twoCellAnchor>
  <xdr:twoCellAnchor editAs="oneCell">
    <xdr:from>
      <xdr:col>29</xdr:col>
      <xdr:colOff>25400</xdr:colOff>
      <xdr:row>259</xdr:row>
      <xdr:rowOff>25400</xdr:rowOff>
    </xdr:from>
    <xdr:to>
      <xdr:col>29</xdr:col>
      <xdr:colOff>749300</xdr:colOff>
      <xdr:row>259</xdr:row>
      <xdr:rowOff>501650</xdr:rowOff>
    </xdr:to>
    <xdr:pic>
      <xdr:nvPicPr>
        <xdr:cNvPr id="137" name="Subgraph-V275" descr="V275.png"/>
        <xdr:cNvPicPr>
          <a:picLocks/>
        </xdr:cNvPicPr>
      </xdr:nvPicPr>
      <xdr:blipFill>
        <a:blip xmlns:r="http://schemas.openxmlformats.org/officeDocument/2006/relationships" r:embed="rId75" cstate="print"/>
        <a:stretch>
          <a:fillRect/>
        </a:stretch>
      </xdr:blipFill>
      <xdr:spPr>
        <a:xfrm>
          <a:off x="16227425" y="136785350"/>
          <a:ext cx="723900" cy="476250"/>
        </a:xfrm>
        <a:prstGeom prst="rect">
          <a:avLst/>
        </a:prstGeom>
      </xdr:spPr>
    </xdr:pic>
    <xdr:clientData/>
  </xdr:twoCellAnchor>
  <xdr:twoCellAnchor editAs="oneCell">
    <xdr:from>
      <xdr:col>29</xdr:col>
      <xdr:colOff>25400</xdr:colOff>
      <xdr:row>265</xdr:row>
      <xdr:rowOff>25400</xdr:rowOff>
    </xdr:from>
    <xdr:to>
      <xdr:col>29</xdr:col>
      <xdr:colOff>749300</xdr:colOff>
      <xdr:row>265</xdr:row>
      <xdr:rowOff>501650</xdr:rowOff>
    </xdr:to>
    <xdr:pic>
      <xdr:nvPicPr>
        <xdr:cNvPr id="138" name="Subgraph-V281" descr="V281.png"/>
        <xdr:cNvPicPr>
          <a:picLocks/>
        </xdr:cNvPicPr>
      </xdr:nvPicPr>
      <xdr:blipFill>
        <a:blip xmlns:r="http://schemas.openxmlformats.org/officeDocument/2006/relationships" r:embed="rId52" cstate="print"/>
        <a:stretch>
          <a:fillRect/>
        </a:stretch>
      </xdr:blipFill>
      <xdr:spPr>
        <a:xfrm>
          <a:off x="16227425" y="139928600"/>
          <a:ext cx="723900" cy="476250"/>
        </a:xfrm>
        <a:prstGeom prst="rect">
          <a:avLst/>
        </a:prstGeom>
      </xdr:spPr>
    </xdr:pic>
    <xdr:clientData/>
  </xdr:twoCellAnchor>
  <xdr:twoCellAnchor editAs="oneCell">
    <xdr:from>
      <xdr:col>29</xdr:col>
      <xdr:colOff>25400</xdr:colOff>
      <xdr:row>266</xdr:row>
      <xdr:rowOff>25400</xdr:rowOff>
    </xdr:from>
    <xdr:to>
      <xdr:col>29</xdr:col>
      <xdr:colOff>749300</xdr:colOff>
      <xdr:row>266</xdr:row>
      <xdr:rowOff>501650</xdr:rowOff>
    </xdr:to>
    <xdr:pic>
      <xdr:nvPicPr>
        <xdr:cNvPr id="139" name="Subgraph-V282" descr="V282.png"/>
        <xdr:cNvPicPr>
          <a:picLocks/>
        </xdr:cNvPicPr>
      </xdr:nvPicPr>
      <xdr:blipFill>
        <a:blip xmlns:r="http://schemas.openxmlformats.org/officeDocument/2006/relationships" r:embed="rId38" cstate="print"/>
        <a:stretch>
          <a:fillRect/>
        </a:stretch>
      </xdr:blipFill>
      <xdr:spPr>
        <a:xfrm>
          <a:off x="16227425" y="140452475"/>
          <a:ext cx="723900" cy="476250"/>
        </a:xfrm>
        <a:prstGeom prst="rect">
          <a:avLst/>
        </a:prstGeom>
      </xdr:spPr>
    </xdr:pic>
    <xdr:clientData/>
  </xdr:twoCellAnchor>
  <xdr:twoCellAnchor editAs="oneCell">
    <xdr:from>
      <xdr:col>29</xdr:col>
      <xdr:colOff>25400</xdr:colOff>
      <xdr:row>267</xdr:row>
      <xdr:rowOff>25400</xdr:rowOff>
    </xdr:from>
    <xdr:to>
      <xdr:col>29</xdr:col>
      <xdr:colOff>749300</xdr:colOff>
      <xdr:row>267</xdr:row>
      <xdr:rowOff>501650</xdr:rowOff>
    </xdr:to>
    <xdr:pic>
      <xdr:nvPicPr>
        <xdr:cNvPr id="140" name="Subgraph-V283" descr="V283.png"/>
        <xdr:cNvPicPr>
          <a:picLocks/>
        </xdr:cNvPicPr>
      </xdr:nvPicPr>
      <xdr:blipFill>
        <a:blip xmlns:r="http://schemas.openxmlformats.org/officeDocument/2006/relationships" r:embed="rId1" cstate="print"/>
        <a:stretch>
          <a:fillRect/>
        </a:stretch>
      </xdr:blipFill>
      <xdr:spPr>
        <a:xfrm>
          <a:off x="16227425" y="140976350"/>
          <a:ext cx="723900" cy="476250"/>
        </a:xfrm>
        <a:prstGeom prst="rect">
          <a:avLst/>
        </a:prstGeom>
      </xdr:spPr>
    </xdr:pic>
    <xdr:clientData/>
  </xdr:twoCellAnchor>
  <xdr:twoCellAnchor editAs="oneCell">
    <xdr:from>
      <xdr:col>29</xdr:col>
      <xdr:colOff>25400</xdr:colOff>
      <xdr:row>269</xdr:row>
      <xdr:rowOff>25400</xdr:rowOff>
    </xdr:from>
    <xdr:to>
      <xdr:col>29</xdr:col>
      <xdr:colOff>749300</xdr:colOff>
      <xdr:row>269</xdr:row>
      <xdr:rowOff>501650</xdr:rowOff>
    </xdr:to>
    <xdr:pic>
      <xdr:nvPicPr>
        <xdr:cNvPr id="141" name="Subgraph-V285" descr="V285.png"/>
        <xdr:cNvPicPr>
          <a:picLocks/>
        </xdr:cNvPicPr>
      </xdr:nvPicPr>
      <xdr:blipFill>
        <a:blip xmlns:r="http://schemas.openxmlformats.org/officeDocument/2006/relationships" r:embed="rId76" cstate="print"/>
        <a:stretch>
          <a:fillRect/>
        </a:stretch>
      </xdr:blipFill>
      <xdr:spPr>
        <a:xfrm>
          <a:off x="16227425" y="142024100"/>
          <a:ext cx="723900" cy="476250"/>
        </a:xfrm>
        <a:prstGeom prst="rect">
          <a:avLst/>
        </a:prstGeom>
      </xdr:spPr>
    </xdr:pic>
    <xdr:clientData/>
  </xdr:twoCellAnchor>
  <xdr:twoCellAnchor editAs="oneCell">
    <xdr:from>
      <xdr:col>29</xdr:col>
      <xdr:colOff>25400</xdr:colOff>
      <xdr:row>270</xdr:row>
      <xdr:rowOff>25400</xdr:rowOff>
    </xdr:from>
    <xdr:to>
      <xdr:col>29</xdr:col>
      <xdr:colOff>749300</xdr:colOff>
      <xdr:row>270</xdr:row>
      <xdr:rowOff>501650</xdr:rowOff>
    </xdr:to>
    <xdr:pic>
      <xdr:nvPicPr>
        <xdr:cNvPr id="142" name="Subgraph-V286" descr="V286.png"/>
        <xdr:cNvPicPr>
          <a:picLocks/>
        </xdr:cNvPicPr>
      </xdr:nvPicPr>
      <xdr:blipFill>
        <a:blip xmlns:r="http://schemas.openxmlformats.org/officeDocument/2006/relationships" r:embed="rId3" cstate="print"/>
        <a:stretch>
          <a:fillRect/>
        </a:stretch>
      </xdr:blipFill>
      <xdr:spPr>
        <a:xfrm>
          <a:off x="16227425" y="142547975"/>
          <a:ext cx="723900" cy="476250"/>
        </a:xfrm>
        <a:prstGeom prst="rect">
          <a:avLst/>
        </a:prstGeom>
      </xdr:spPr>
    </xdr:pic>
    <xdr:clientData/>
  </xdr:twoCellAnchor>
  <xdr:twoCellAnchor editAs="oneCell">
    <xdr:from>
      <xdr:col>29</xdr:col>
      <xdr:colOff>25400</xdr:colOff>
      <xdr:row>273</xdr:row>
      <xdr:rowOff>25400</xdr:rowOff>
    </xdr:from>
    <xdr:to>
      <xdr:col>29</xdr:col>
      <xdr:colOff>749300</xdr:colOff>
      <xdr:row>273</xdr:row>
      <xdr:rowOff>501650</xdr:rowOff>
    </xdr:to>
    <xdr:pic>
      <xdr:nvPicPr>
        <xdr:cNvPr id="143" name="Subgraph-V289" descr="V289.png"/>
        <xdr:cNvPicPr>
          <a:picLocks/>
        </xdr:cNvPicPr>
      </xdr:nvPicPr>
      <xdr:blipFill>
        <a:blip xmlns:r="http://schemas.openxmlformats.org/officeDocument/2006/relationships" r:embed="rId77" cstate="print"/>
        <a:stretch>
          <a:fillRect/>
        </a:stretch>
      </xdr:blipFill>
      <xdr:spPr>
        <a:xfrm>
          <a:off x="16227425" y="144119600"/>
          <a:ext cx="723900" cy="476250"/>
        </a:xfrm>
        <a:prstGeom prst="rect">
          <a:avLst/>
        </a:prstGeom>
      </xdr:spPr>
    </xdr:pic>
    <xdr:clientData/>
  </xdr:twoCellAnchor>
  <xdr:twoCellAnchor editAs="oneCell">
    <xdr:from>
      <xdr:col>29</xdr:col>
      <xdr:colOff>25400</xdr:colOff>
      <xdr:row>279</xdr:row>
      <xdr:rowOff>25400</xdr:rowOff>
    </xdr:from>
    <xdr:to>
      <xdr:col>29</xdr:col>
      <xdr:colOff>749300</xdr:colOff>
      <xdr:row>279</xdr:row>
      <xdr:rowOff>501650</xdr:rowOff>
    </xdr:to>
    <xdr:pic>
      <xdr:nvPicPr>
        <xdr:cNvPr id="144" name="Subgraph-V295" descr="V295.png"/>
        <xdr:cNvPicPr>
          <a:picLocks/>
        </xdr:cNvPicPr>
      </xdr:nvPicPr>
      <xdr:blipFill>
        <a:blip xmlns:r="http://schemas.openxmlformats.org/officeDocument/2006/relationships" r:embed="rId78" cstate="print"/>
        <a:stretch>
          <a:fillRect/>
        </a:stretch>
      </xdr:blipFill>
      <xdr:spPr>
        <a:xfrm>
          <a:off x="16227425" y="147262850"/>
          <a:ext cx="723900" cy="476250"/>
        </a:xfrm>
        <a:prstGeom prst="rect">
          <a:avLst/>
        </a:prstGeom>
      </xdr:spPr>
    </xdr:pic>
    <xdr:clientData/>
  </xdr:twoCellAnchor>
  <xdr:twoCellAnchor editAs="oneCell">
    <xdr:from>
      <xdr:col>29</xdr:col>
      <xdr:colOff>25400</xdr:colOff>
      <xdr:row>284</xdr:row>
      <xdr:rowOff>25400</xdr:rowOff>
    </xdr:from>
    <xdr:to>
      <xdr:col>29</xdr:col>
      <xdr:colOff>749300</xdr:colOff>
      <xdr:row>284</xdr:row>
      <xdr:rowOff>501650</xdr:rowOff>
    </xdr:to>
    <xdr:pic>
      <xdr:nvPicPr>
        <xdr:cNvPr id="145" name="Subgraph-V300" descr="V300.png"/>
        <xdr:cNvPicPr>
          <a:picLocks/>
        </xdr:cNvPicPr>
      </xdr:nvPicPr>
      <xdr:blipFill>
        <a:blip xmlns:r="http://schemas.openxmlformats.org/officeDocument/2006/relationships" r:embed="rId10" cstate="print"/>
        <a:stretch>
          <a:fillRect/>
        </a:stretch>
      </xdr:blipFill>
      <xdr:spPr>
        <a:xfrm>
          <a:off x="16227425" y="149882225"/>
          <a:ext cx="723900" cy="476250"/>
        </a:xfrm>
        <a:prstGeom prst="rect">
          <a:avLst/>
        </a:prstGeom>
      </xdr:spPr>
    </xdr:pic>
    <xdr:clientData/>
  </xdr:twoCellAnchor>
  <xdr:twoCellAnchor editAs="oneCell">
    <xdr:from>
      <xdr:col>29</xdr:col>
      <xdr:colOff>25400</xdr:colOff>
      <xdr:row>286</xdr:row>
      <xdr:rowOff>25400</xdr:rowOff>
    </xdr:from>
    <xdr:to>
      <xdr:col>29</xdr:col>
      <xdr:colOff>749300</xdr:colOff>
      <xdr:row>286</xdr:row>
      <xdr:rowOff>501650</xdr:rowOff>
    </xdr:to>
    <xdr:pic>
      <xdr:nvPicPr>
        <xdr:cNvPr id="146" name="Subgraph-V302" descr="V302.png"/>
        <xdr:cNvPicPr>
          <a:picLocks/>
        </xdr:cNvPicPr>
      </xdr:nvPicPr>
      <xdr:blipFill>
        <a:blip xmlns:r="http://schemas.openxmlformats.org/officeDocument/2006/relationships" r:embed="rId13" cstate="print"/>
        <a:stretch>
          <a:fillRect/>
        </a:stretch>
      </xdr:blipFill>
      <xdr:spPr>
        <a:xfrm>
          <a:off x="16227425" y="150929975"/>
          <a:ext cx="723900" cy="476250"/>
        </a:xfrm>
        <a:prstGeom prst="rect">
          <a:avLst/>
        </a:prstGeom>
      </xdr:spPr>
    </xdr:pic>
    <xdr:clientData/>
  </xdr:twoCellAnchor>
  <xdr:twoCellAnchor editAs="oneCell">
    <xdr:from>
      <xdr:col>29</xdr:col>
      <xdr:colOff>25400</xdr:colOff>
      <xdr:row>287</xdr:row>
      <xdr:rowOff>25400</xdr:rowOff>
    </xdr:from>
    <xdr:to>
      <xdr:col>29</xdr:col>
      <xdr:colOff>749300</xdr:colOff>
      <xdr:row>287</xdr:row>
      <xdr:rowOff>501650</xdr:rowOff>
    </xdr:to>
    <xdr:pic>
      <xdr:nvPicPr>
        <xdr:cNvPr id="147" name="Subgraph-V303" descr="V303.png"/>
        <xdr:cNvPicPr>
          <a:picLocks/>
        </xdr:cNvPicPr>
      </xdr:nvPicPr>
      <xdr:blipFill>
        <a:blip xmlns:r="http://schemas.openxmlformats.org/officeDocument/2006/relationships" r:embed="rId79" cstate="print"/>
        <a:stretch>
          <a:fillRect/>
        </a:stretch>
      </xdr:blipFill>
      <xdr:spPr>
        <a:xfrm>
          <a:off x="16227425" y="151453850"/>
          <a:ext cx="723900" cy="476250"/>
        </a:xfrm>
        <a:prstGeom prst="rect">
          <a:avLst/>
        </a:prstGeom>
      </xdr:spPr>
    </xdr:pic>
    <xdr:clientData/>
  </xdr:twoCellAnchor>
  <xdr:twoCellAnchor editAs="oneCell">
    <xdr:from>
      <xdr:col>29</xdr:col>
      <xdr:colOff>25400</xdr:colOff>
      <xdr:row>288</xdr:row>
      <xdr:rowOff>25400</xdr:rowOff>
    </xdr:from>
    <xdr:to>
      <xdr:col>29</xdr:col>
      <xdr:colOff>749300</xdr:colOff>
      <xdr:row>288</xdr:row>
      <xdr:rowOff>501650</xdr:rowOff>
    </xdr:to>
    <xdr:pic>
      <xdr:nvPicPr>
        <xdr:cNvPr id="148" name="Subgraph-V304" descr="V304.png"/>
        <xdr:cNvPicPr>
          <a:picLocks/>
        </xdr:cNvPicPr>
      </xdr:nvPicPr>
      <xdr:blipFill>
        <a:blip xmlns:r="http://schemas.openxmlformats.org/officeDocument/2006/relationships" r:embed="rId80" cstate="print"/>
        <a:stretch>
          <a:fillRect/>
        </a:stretch>
      </xdr:blipFill>
      <xdr:spPr>
        <a:xfrm>
          <a:off x="16227425" y="151977725"/>
          <a:ext cx="723900" cy="476250"/>
        </a:xfrm>
        <a:prstGeom prst="rect">
          <a:avLst/>
        </a:prstGeom>
      </xdr:spPr>
    </xdr:pic>
    <xdr:clientData/>
  </xdr:twoCellAnchor>
  <xdr:twoCellAnchor editAs="oneCell">
    <xdr:from>
      <xdr:col>29</xdr:col>
      <xdr:colOff>25400</xdr:colOff>
      <xdr:row>290</xdr:row>
      <xdr:rowOff>25400</xdr:rowOff>
    </xdr:from>
    <xdr:to>
      <xdr:col>29</xdr:col>
      <xdr:colOff>749300</xdr:colOff>
      <xdr:row>290</xdr:row>
      <xdr:rowOff>501650</xdr:rowOff>
    </xdr:to>
    <xdr:pic>
      <xdr:nvPicPr>
        <xdr:cNvPr id="149" name="Subgraph-V306" descr="V306.png"/>
        <xdr:cNvPicPr>
          <a:picLocks/>
        </xdr:cNvPicPr>
      </xdr:nvPicPr>
      <xdr:blipFill>
        <a:blip xmlns:r="http://schemas.openxmlformats.org/officeDocument/2006/relationships" r:embed="rId32" cstate="print"/>
        <a:stretch>
          <a:fillRect/>
        </a:stretch>
      </xdr:blipFill>
      <xdr:spPr>
        <a:xfrm>
          <a:off x="16227425" y="153025475"/>
          <a:ext cx="723900" cy="476250"/>
        </a:xfrm>
        <a:prstGeom prst="rect">
          <a:avLst/>
        </a:prstGeom>
      </xdr:spPr>
    </xdr:pic>
    <xdr:clientData/>
  </xdr:twoCellAnchor>
  <xdr:twoCellAnchor editAs="oneCell">
    <xdr:from>
      <xdr:col>29</xdr:col>
      <xdr:colOff>25400</xdr:colOff>
      <xdr:row>291</xdr:row>
      <xdr:rowOff>25400</xdr:rowOff>
    </xdr:from>
    <xdr:to>
      <xdr:col>29</xdr:col>
      <xdr:colOff>749300</xdr:colOff>
      <xdr:row>291</xdr:row>
      <xdr:rowOff>501650</xdr:rowOff>
    </xdr:to>
    <xdr:pic>
      <xdr:nvPicPr>
        <xdr:cNvPr id="150" name="Subgraph-V307" descr="V307.png"/>
        <xdr:cNvPicPr>
          <a:picLocks/>
        </xdr:cNvPicPr>
      </xdr:nvPicPr>
      <xdr:blipFill>
        <a:blip xmlns:r="http://schemas.openxmlformats.org/officeDocument/2006/relationships" r:embed="rId81" cstate="print"/>
        <a:stretch>
          <a:fillRect/>
        </a:stretch>
      </xdr:blipFill>
      <xdr:spPr>
        <a:xfrm>
          <a:off x="16227425" y="153549350"/>
          <a:ext cx="723900" cy="476250"/>
        </a:xfrm>
        <a:prstGeom prst="rect">
          <a:avLst/>
        </a:prstGeom>
      </xdr:spPr>
    </xdr:pic>
    <xdr:clientData/>
  </xdr:twoCellAnchor>
  <xdr:twoCellAnchor editAs="oneCell">
    <xdr:from>
      <xdr:col>29</xdr:col>
      <xdr:colOff>25400</xdr:colOff>
      <xdr:row>292</xdr:row>
      <xdr:rowOff>25400</xdr:rowOff>
    </xdr:from>
    <xdr:to>
      <xdr:col>29</xdr:col>
      <xdr:colOff>749300</xdr:colOff>
      <xdr:row>292</xdr:row>
      <xdr:rowOff>501650</xdr:rowOff>
    </xdr:to>
    <xdr:pic>
      <xdr:nvPicPr>
        <xdr:cNvPr id="151" name="Subgraph-V308" descr="V308.png"/>
        <xdr:cNvPicPr>
          <a:picLocks/>
        </xdr:cNvPicPr>
      </xdr:nvPicPr>
      <xdr:blipFill>
        <a:blip xmlns:r="http://schemas.openxmlformats.org/officeDocument/2006/relationships" r:embed="rId10" cstate="print"/>
        <a:stretch>
          <a:fillRect/>
        </a:stretch>
      </xdr:blipFill>
      <xdr:spPr>
        <a:xfrm>
          <a:off x="16227425" y="154073225"/>
          <a:ext cx="723900" cy="476250"/>
        </a:xfrm>
        <a:prstGeom prst="rect">
          <a:avLst/>
        </a:prstGeom>
      </xdr:spPr>
    </xdr:pic>
    <xdr:clientData/>
  </xdr:twoCellAnchor>
  <xdr:twoCellAnchor editAs="oneCell">
    <xdr:from>
      <xdr:col>29</xdr:col>
      <xdr:colOff>25400</xdr:colOff>
      <xdr:row>294</xdr:row>
      <xdr:rowOff>25400</xdr:rowOff>
    </xdr:from>
    <xdr:to>
      <xdr:col>29</xdr:col>
      <xdr:colOff>749300</xdr:colOff>
      <xdr:row>294</xdr:row>
      <xdr:rowOff>501650</xdr:rowOff>
    </xdr:to>
    <xdr:pic>
      <xdr:nvPicPr>
        <xdr:cNvPr id="152" name="Subgraph-V310" descr="V310.png"/>
        <xdr:cNvPicPr>
          <a:picLocks/>
        </xdr:cNvPicPr>
      </xdr:nvPicPr>
      <xdr:blipFill>
        <a:blip xmlns:r="http://schemas.openxmlformats.org/officeDocument/2006/relationships" r:embed="rId38" cstate="print"/>
        <a:stretch>
          <a:fillRect/>
        </a:stretch>
      </xdr:blipFill>
      <xdr:spPr>
        <a:xfrm>
          <a:off x="16227425" y="155120975"/>
          <a:ext cx="723900" cy="476250"/>
        </a:xfrm>
        <a:prstGeom prst="rect">
          <a:avLst/>
        </a:prstGeom>
      </xdr:spPr>
    </xdr:pic>
    <xdr:clientData/>
  </xdr:twoCellAnchor>
  <xdr:twoCellAnchor editAs="oneCell">
    <xdr:from>
      <xdr:col>29</xdr:col>
      <xdr:colOff>25400</xdr:colOff>
      <xdr:row>295</xdr:row>
      <xdr:rowOff>25400</xdr:rowOff>
    </xdr:from>
    <xdr:to>
      <xdr:col>29</xdr:col>
      <xdr:colOff>749300</xdr:colOff>
      <xdr:row>295</xdr:row>
      <xdr:rowOff>501650</xdr:rowOff>
    </xdr:to>
    <xdr:pic>
      <xdr:nvPicPr>
        <xdr:cNvPr id="153" name="Subgraph-V311" descr="V311.png"/>
        <xdr:cNvPicPr>
          <a:picLocks/>
        </xdr:cNvPicPr>
      </xdr:nvPicPr>
      <xdr:blipFill>
        <a:blip xmlns:r="http://schemas.openxmlformats.org/officeDocument/2006/relationships" r:embed="rId35" cstate="print"/>
        <a:stretch>
          <a:fillRect/>
        </a:stretch>
      </xdr:blipFill>
      <xdr:spPr>
        <a:xfrm>
          <a:off x="16227425" y="155644850"/>
          <a:ext cx="723900" cy="476250"/>
        </a:xfrm>
        <a:prstGeom prst="rect">
          <a:avLst/>
        </a:prstGeom>
      </xdr:spPr>
    </xdr:pic>
    <xdr:clientData/>
  </xdr:twoCellAnchor>
  <xdr:twoCellAnchor editAs="oneCell">
    <xdr:from>
      <xdr:col>29</xdr:col>
      <xdr:colOff>25400</xdr:colOff>
      <xdr:row>297</xdr:row>
      <xdr:rowOff>25400</xdr:rowOff>
    </xdr:from>
    <xdr:to>
      <xdr:col>29</xdr:col>
      <xdr:colOff>749300</xdr:colOff>
      <xdr:row>297</xdr:row>
      <xdr:rowOff>501650</xdr:rowOff>
    </xdr:to>
    <xdr:pic>
      <xdr:nvPicPr>
        <xdr:cNvPr id="154" name="Subgraph-V313" descr="V313.png"/>
        <xdr:cNvPicPr>
          <a:picLocks/>
        </xdr:cNvPicPr>
      </xdr:nvPicPr>
      <xdr:blipFill>
        <a:blip xmlns:r="http://schemas.openxmlformats.org/officeDocument/2006/relationships" r:embed="rId82" cstate="print"/>
        <a:stretch>
          <a:fillRect/>
        </a:stretch>
      </xdr:blipFill>
      <xdr:spPr>
        <a:xfrm>
          <a:off x="16227425" y="156692600"/>
          <a:ext cx="723900" cy="476250"/>
        </a:xfrm>
        <a:prstGeom prst="rect">
          <a:avLst/>
        </a:prstGeom>
      </xdr:spPr>
    </xdr:pic>
    <xdr:clientData/>
  </xdr:twoCellAnchor>
  <xdr:twoCellAnchor editAs="oneCell">
    <xdr:from>
      <xdr:col>29</xdr:col>
      <xdr:colOff>25400</xdr:colOff>
      <xdr:row>299</xdr:row>
      <xdr:rowOff>25400</xdr:rowOff>
    </xdr:from>
    <xdr:to>
      <xdr:col>29</xdr:col>
      <xdr:colOff>749300</xdr:colOff>
      <xdr:row>299</xdr:row>
      <xdr:rowOff>501650</xdr:rowOff>
    </xdr:to>
    <xdr:pic>
      <xdr:nvPicPr>
        <xdr:cNvPr id="155" name="Subgraph-V315" descr="V315.png"/>
        <xdr:cNvPicPr>
          <a:picLocks/>
        </xdr:cNvPicPr>
      </xdr:nvPicPr>
      <xdr:blipFill>
        <a:blip xmlns:r="http://schemas.openxmlformats.org/officeDocument/2006/relationships" r:embed="rId83" cstate="print"/>
        <a:stretch>
          <a:fillRect/>
        </a:stretch>
      </xdr:blipFill>
      <xdr:spPr>
        <a:xfrm>
          <a:off x="16227425" y="157740350"/>
          <a:ext cx="723900" cy="476250"/>
        </a:xfrm>
        <a:prstGeom prst="rect">
          <a:avLst/>
        </a:prstGeom>
      </xdr:spPr>
    </xdr:pic>
    <xdr:clientData/>
  </xdr:twoCellAnchor>
  <xdr:twoCellAnchor editAs="oneCell">
    <xdr:from>
      <xdr:col>29</xdr:col>
      <xdr:colOff>25400</xdr:colOff>
      <xdr:row>300</xdr:row>
      <xdr:rowOff>25400</xdr:rowOff>
    </xdr:from>
    <xdr:to>
      <xdr:col>29</xdr:col>
      <xdr:colOff>749300</xdr:colOff>
      <xdr:row>300</xdr:row>
      <xdr:rowOff>501650</xdr:rowOff>
    </xdr:to>
    <xdr:pic>
      <xdr:nvPicPr>
        <xdr:cNvPr id="156" name="Subgraph-V316" descr="V316.png"/>
        <xdr:cNvPicPr>
          <a:picLocks/>
        </xdr:cNvPicPr>
      </xdr:nvPicPr>
      <xdr:blipFill>
        <a:blip xmlns:r="http://schemas.openxmlformats.org/officeDocument/2006/relationships" r:embed="rId38" cstate="print"/>
        <a:stretch>
          <a:fillRect/>
        </a:stretch>
      </xdr:blipFill>
      <xdr:spPr>
        <a:xfrm>
          <a:off x="16227425" y="158264225"/>
          <a:ext cx="723900" cy="476250"/>
        </a:xfrm>
        <a:prstGeom prst="rect">
          <a:avLst/>
        </a:prstGeom>
      </xdr:spPr>
    </xdr:pic>
    <xdr:clientData/>
  </xdr:twoCellAnchor>
  <xdr:twoCellAnchor editAs="oneCell">
    <xdr:from>
      <xdr:col>29</xdr:col>
      <xdr:colOff>25400</xdr:colOff>
      <xdr:row>301</xdr:row>
      <xdr:rowOff>25400</xdr:rowOff>
    </xdr:from>
    <xdr:to>
      <xdr:col>29</xdr:col>
      <xdr:colOff>749300</xdr:colOff>
      <xdr:row>301</xdr:row>
      <xdr:rowOff>501650</xdr:rowOff>
    </xdr:to>
    <xdr:pic>
      <xdr:nvPicPr>
        <xdr:cNvPr id="157" name="Subgraph-V317" descr="V317.png"/>
        <xdr:cNvPicPr>
          <a:picLocks/>
        </xdr:cNvPicPr>
      </xdr:nvPicPr>
      <xdr:blipFill>
        <a:blip xmlns:r="http://schemas.openxmlformats.org/officeDocument/2006/relationships" r:embed="rId84" cstate="print"/>
        <a:stretch>
          <a:fillRect/>
        </a:stretch>
      </xdr:blipFill>
      <xdr:spPr>
        <a:xfrm>
          <a:off x="16227425" y="158788100"/>
          <a:ext cx="723900" cy="476250"/>
        </a:xfrm>
        <a:prstGeom prst="rect">
          <a:avLst/>
        </a:prstGeom>
      </xdr:spPr>
    </xdr:pic>
    <xdr:clientData/>
  </xdr:twoCellAnchor>
  <xdr:twoCellAnchor editAs="oneCell">
    <xdr:from>
      <xdr:col>29</xdr:col>
      <xdr:colOff>25400</xdr:colOff>
      <xdr:row>302</xdr:row>
      <xdr:rowOff>25400</xdr:rowOff>
    </xdr:from>
    <xdr:to>
      <xdr:col>29</xdr:col>
      <xdr:colOff>749300</xdr:colOff>
      <xdr:row>302</xdr:row>
      <xdr:rowOff>501650</xdr:rowOff>
    </xdr:to>
    <xdr:pic>
      <xdr:nvPicPr>
        <xdr:cNvPr id="158" name="Subgraph-V318" descr="V318.png"/>
        <xdr:cNvPicPr>
          <a:picLocks/>
        </xdr:cNvPicPr>
      </xdr:nvPicPr>
      <xdr:blipFill>
        <a:blip xmlns:r="http://schemas.openxmlformats.org/officeDocument/2006/relationships" r:embed="rId85" cstate="print"/>
        <a:stretch>
          <a:fillRect/>
        </a:stretch>
      </xdr:blipFill>
      <xdr:spPr>
        <a:xfrm>
          <a:off x="16227425" y="159311975"/>
          <a:ext cx="723900" cy="476250"/>
        </a:xfrm>
        <a:prstGeom prst="rect">
          <a:avLst/>
        </a:prstGeom>
      </xdr:spPr>
    </xdr:pic>
    <xdr:clientData/>
  </xdr:twoCellAnchor>
  <xdr:twoCellAnchor editAs="oneCell">
    <xdr:from>
      <xdr:col>29</xdr:col>
      <xdr:colOff>25400</xdr:colOff>
      <xdr:row>303</xdr:row>
      <xdr:rowOff>25400</xdr:rowOff>
    </xdr:from>
    <xdr:to>
      <xdr:col>29</xdr:col>
      <xdr:colOff>749300</xdr:colOff>
      <xdr:row>303</xdr:row>
      <xdr:rowOff>501650</xdr:rowOff>
    </xdr:to>
    <xdr:pic>
      <xdr:nvPicPr>
        <xdr:cNvPr id="159" name="Subgraph-V319" descr="V319.png"/>
        <xdr:cNvPicPr>
          <a:picLocks/>
        </xdr:cNvPicPr>
      </xdr:nvPicPr>
      <xdr:blipFill>
        <a:blip xmlns:r="http://schemas.openxmlformats.org/officeDocument/2006/relationships" r:embed="rId86" cstate="print"/>
        <a:stretch>
          <a:fillRect/>
        </a:stretch>
      </xdr:blipFill>
      <xdr:spPr>
        <a:xfrm>
          <a:off x="16227425" y="159835850"/>
          <a:ext cx="723900" cy="476250"/>
        </a:xfrm>
        <a:prstGeom prst="rect">
          <a:avLst/>
        </a:prstGeom>
      </xdr:spPr>
    </xdr:pic>
    <xdr:clientData/>
  </xdr:twoCellAnchor>
  <xdr:twoCellAnchor editAs="oneCell">
    <xdr:from>
      <xdr:col>29</xdr:col>
      <xdr:colOff>25400</xdr:colOff>
      <xdr:row>305</xdr:row>
      <xdr:rowOff>25400</xdr:rowOff>
    </xdr:from>
    <xdr:to>
      <xdr:col>29</xdr:col>
      <xdr:colOff>749300</xdr:colOff>
      <xdr:row>305</xdr:row>
      <xdr:rowOff>501650</xdr:rowOff>
    </xdr:to>
    <xdr:pic>
      <xdr:nvPicPr>
        <xdr:cNvPr id="160" name="Subgraph-V321" descr="V321.png"/>
        <xdr:cNvPicPr>
          <a:picLocks/>
        </xdr:cNvPicPr>
      </xdr:nvPicPr>
      <xdr:blipFill>
        <a:blip xmlns:r="http://schemas.openxmlformats.org/officeDocument/2006/relationships" r:embed="rId3" cstate="print"/>
        <a:stretch>
          <a:fillRect/>
        </a:stretch>
      </xdr:blipFill>
      <xdr:spPr>
        <a:xfrm>
          <a:off x="16227425" y="160883600"/>
          <a:ext cx="723900" cy="476250"/>
        </a:xfrm>
        <a:prstGeom prst="rect">
          <a:avLst/>
        </a:prstGeom>
      </xdr:spPr>
    </xdr:pic>
    <xdr:clientData/>
  </xdr:twoCellAnchor>
  <xdr:twoCellAnchor editAs="oneCell">
    <xdr:from>
      <xdr:col>29</xdr:col>
      <xdr:colOff>25400</xdr:colOff>
      <xdr:row>307</xdr:row>
      <xdr:rowOff>25400</xdr:rowOff>
    </xdr:from>
    <xdr:to>
      <xdr:col>29</xdr:col>
      <xdr:colOff>749300</xdr:colOff>
      <xdr:row>307</xdr:row>
      <xdr:rowOff>501650</xdr:rowOff>
    </xdr:to>
    <xdr:pic>
      <xdr:nvPicPr>
        <xdr:cNvPr id="161" name="Subgraph-V323" descr="V323.png"/>
        <xdr:cNvPicPr>
          <a:picLocks/>
        </xdr:cNvPicPr>
      </xdr:nvPicPr>
      <xdr:blipFill>
        <a:blip xmlns:r="http://schemas.openxmlformats.org/officeDocument/2006/relationships" r:embed="rId32" cstate="print"/>
        <a:stretch>
          <a:fillRect/>
        </a:stretch>
      </xdr:blipFill>
      <xdr:spPr>
        <a:xfrm>
          <a:off x="16227425" y="161931350"/>
          <a:ext cx="723900" cy="476250"/>
        </a:xfrm>
        <a:prstGeom prst="rect">
          <a:avLst/>
        </a:prstGeom>
      </xdr:spPr>
    </xdr:pic>
    <xdr:clientData/>
  </xdr:twoCellAnchor>
  <xdr:twoCellAnchor editAs="oneCell">
    <xdr:from>
      <xdr:col>29</xdr:col>
      <xdr:colOff>25400</xdr:colOff>
      <xdr:row>310</xdr:row>
      <xdr:rowOff>25400</xdr:rowOff>
    </xdr:from>
    <xdr:to>
      <xdr:col>29</xdr:col>
      <xdr:colOff>749300</xdr:colOff>
      <xdr:row>310</xdr:row>
      <xdr:rowOff>501650</xdr:rowOff>
    </xdr:to>
    <xdr:pic>
      <xdr:nvPicPr>
        <xdr:cNvPr id="162" name="Subgraph-V326" descr="V326.png"/>
        <xdr:cNvPicPr>
          <a:picLocks/>
        </xdr:cNvPicPr>
      </xdr:nvPicPr>
      <xdr:blipFill>
        <a:blip xmlns:r="http://schemas.openxmlformats.org/officeDocument/2006/relationships" r:embed="rId10" cstate="print"/>
        <a:stretch>
          <a:fillRect/>
        </a:stretch>
      </xdr:blipFill>
      <xdr:spPr>
        <a:xfrm>
          <a:off x="16227425" y="163502975"/>
          <a:ext cx="723900" cy="476250"/>
        </a:xfrm>
        <a:prstGeom prst="rect">
          <a:avLst/>
        </a:prstGeom>
      </xdr:spPr>
    </xdr:pic>
    <xdr:clientData/>
  </xdr:twoCellAnchor>
  <xdr:twoCellAnchor editAs="oneCell">
    <xdr:from>
      <xdr:col>29</xdr:col>
      <xdr:colOff>25400</xdr:colOff>
      <xdr:row>311</xdr:row>
      <xdr:rowOff>25400</xdr:rowOff>
    </xdr:from>
    <xdr:to>
      <xdr:col>29</xdr:col>
      <xdr:colOff>749300</xdr:colOff>
      <xdr:row>311</xdr:row>
      <xdr:rowOff>501650</xdr:rowOff>
    </xdr:to>
    <xdr:pic>
      <xdr:nvPicPr>
        <xdr:cNvPr id="163" name="Subgraph-V327" descr="V327.png"/>
        <xdr:cNvPicPr>
          <a:picLocks/>
        </xdr:cNvPicPr>
      </xdr:nvPicPr>
      <xdr:blipFill>
        <a:blip xmlns:r="http://schemas.openxmlformats.org/officeDocument/2006/relationships" r:embed="rId87" cstate="print"/>
        <a:stretch>
          <a:fillRect/>
        </a:stretch>
      </xdr:blipFill>
      <xdr:spPr>
        <a:xfrm>
          <a:off x="16227425" y="164026850"/>
          <a:ext cx="723900" cy="476250"/>
        </a:xfrm>
        <a:prstGeom prst="rect">
          <a:avLst/>
        </a:prstGeom>
      </xdr:spPr>
    </xdr:pic>
    <xdr:clientData/>
  </xdr:twoCellAnchor>
  <xdr:twoCellAnchor editAs="oneCell">
    <xdr:from>
      <xdr:col>29</xdr:col>
      <xdr:colOff>25400</xdr:colOff>
      <xdr:row>312</xdr:row>
      <xdr:rowOff>25400</xdr:rowOff>
    </xdr:from>
    <xdr:to>
      <xdr:col>29</xdr:col>
      <xdr:colOff>749300</xdr:colOff>
      <xdr:row>312</xdr:row>
      <xdr:rowOff>501650</xdr:rowOff>
    </xdr:to>
    <xdr:pic>
      <xdr:nvPicPr>
        <xdr:cNvPr id="164" name="Subgraph-V328" descr="V328.png"/>
        <xdr:cNvPicPr>
          <a:picLocks/>
        </xdr:cNvPicPr>
      </xdr:nvPicPr>
      <xdr:blipFill>
        <a:blip xmlns:r="http://schemas.openxmlformats.org/officeDocument/2006/relationships" r:embed="rId88" cstate="print"/>
        <a:stretch>
          <a:fillRect/>
        </a:stretch>
      </xdr:blipFill>
      <xdr:spPr>
        <a:xfrm>
          <a:off x="16227425" y="164550725"/>
          <a:ext cx="723900" cy="476250"/>
        </a:xfrm>
        <a:prstGeom prst="rect">
          <a:avLst/>
        </a:prstGeom>
      </xdr:spPr>
    </xdr:pic>
    <xdr:clientData/>
  </xdr:twoCellAnchor>
  <xdr:twoCellAnchor editAs="oneCell">
    <xdr:from>
      <xdr:col>29</xdr:col>
      <xdr:colOff>25400</xdr:colOff>
      <xdr:row>316</xdr:row>
      <xdr:rowOff>25400</xdr:rowOff>
    </xdr:from>
    <xdr:to>
      <xdr:col>29</xdr:col>
      <xdr:colOff>749300</xdr:colOff>
      <xdr:row>316</xdr:row>
      <xdr:rowOff>501650</xdr:rowOff>
    </xdr:to>
    <xdr:pic>
      <xdr:nvPicPr>
        <xdr:cNvPr id="165" name="Subgraph-V332" descr="V332.png"/>
        <xdr:cNvPicPr>
          <a:picLocks/>
        </xdr:cNvPicPr>
      </xdr:nvPicPr>
      <xdr:blipFill>
        <a:blip xmlns:r="http://schemas.openxmlformats.org/officeDocument/2006/relationships" r:embed="rId3" cstate="print"/>
        <a:stretch>
          <a:fillRect/>
        </a:stretch>
      </xdr:blipFill>
      <xdr:spPr>
        <a:xfrm>
          <a:off x="16227425" y="166646225"/>
          <a:ext cx="723900" cy="476250"/>
        </a:xfrm>
        <a:prstGeom prst="rect">
          <a:avLst/>
        </a:prstGeom>
      </xdr:spPr>
    </xdr:pic>
    <xdr:clientData/>
  </xdr:twoCellAnchor>
  <xdr:twoCellAnchor editAs="oneCell">
    <xdr:from>
      <xdr:col>29</xdr:col>
      <xdr:colOff>25400</xdr:colOff>
      <xdr:row>317</xdr:row>
      <xdr:rowOff>25400</xdr:rowOff>
    </xdr:from>
    <xdr:to>
      <xdr:col>29</xdr:col>
      <xdr:colOff>749300</xdr:colOff>
      <xdr:row>317</xdr:row>
      <xdr:rowOff>501650</xdr:rowOff>
    </xdr:to>
    <xdr:pic>
      <xdr:nvPicPr>
        <xdr:cNvPr id="166" name="Subgraph-V333" descr="V333.png"/>
        <xdr:cNvPicPr>
          <a:picLocks/>
        </xdr:cNvPicPr>
      </xdr:nvPicPr>
      <xdr:blipFill>
        <a:blip xmlns:r="http://schemas.openxmlformats.org/officeDocument/2006/relationships" r:embed="rId89" cstate="print"/>
        <a:stretch>
          <a:fillRect/>
        </a:stretch>
      </xdr:blipFill>
      <xdr:spPr>
        <a:xfrm>
          <a:off x="16227425" y="167170100"/>
          <a:ext cx="723900" cy="476250"/>
        </a:xfrm>
        <a:prstGeom prst="rect">
          <a:avLst/>
        </a:prstGeom>
      </xdr:spPr>
    </xdr:pic>
    <xdr:clientData/>
  </xdr:twoCellAnchor>
  <xdr:twoCellAnchor editAs="oneCell">
    <xdr:from>
      <xdr:col>29</xdr:col>
      <xdr:colOff>25400</xdr:colOff>
      <xdr:row>318</xdr:row>
      <xdr:rowOff>25400</xdr:rowOff>
    </xdr:from>
    <xdr:to>
      <xdr:col>29</xdr:col>
      <xdr:colOff>749300</xdr:colOff>
      <xdr:row>318</xdr:row>
      <xdr:rowOff>501650</xdr:rowOff>
    </xdr:to>
    <xdr:pic>
      <xdr:nvPicPr>
        <xdr:cNvPr id="167" name="Subgraph-V334" descr="V334.png"/>
        <xdr:cNvPicPr>
          <a:picLocks/>
        </xdr:cNvPicPr>
      </xdr:nvPicPr>
      <xdr:blipFill>
        <a:blip xmlns:r="http://schemas.openxmlformats.org/officeDocument/2006/relationships" r:embed="rId90" cstate="print"/>
        <a:stretch>
          <a:fillRect/>
        </a:stretch>
      </xdr:blipFill>
      <xdr:spPr>
        <a:xfrm>
          <a:off x="16227425" y="167693975"/>
          <a:ext cx="723900" cy="476250"/>
        </a:xfrm>
        <a:prstGeom prst="rect">
          <a:avLst/>
        </a:prstGeom>
      </xdr:spPr>
    </xdr:pic>
    <xdr:clientData/>
  </xdr:twoCellAnchor>
  <xdr:twoCellAnchor editAs="oneCell">
    <xdr:from>
      <xdr:col>29</xdr:col>
      <xdr:colOff>25400</xdr:colOff>
      <xdr:row>322</xdr:row>
      <xdr:rowOff>25400</xdr:rowOff>
    </xdr:from>
    <xdr:to>
      <xdr:col>29</xdr:col>
      <xdr:colOff>749300</xdr:colOff>
      <xdr:row>322</xdr:row>
      <xdr:rowOff>501650</xdr:rowOff>
    </xdr:to>
    <xdr:pic>
      <xdr:nvPicPr>
        <xdr:cNvPr id="168" name="Subgraph-V338" descr="V338.png"/>
        <xdr:cNvPicPr>
          <a:picLocks/>
        </xdr:cNvPicPr>
      </xdr:nvPicPr>
      <xdr:blipFill>
        <a:blip xmlns:r="http://schemas.openxmlformats.org/officeDocument/2006/relationships" r:embed="rId10" cstate="print"/>
        <a:stretch>
          <a:fillRect/>
        </a:stretch>
      </xdr:blipFill>
      <xdr:spPr>
        <a:xfrm>
          <a:off x="16227425" y="169789475"/>
          <a:ext cx="723900" cy="476250"/>
        </a:xfrm>
        <a:prstGeom prst="rect">
          <a:avLst/>
        </a:prstGeom>
      </xdr:spPr>
    </xdr:pic>
    <xdr:clientData/>
  </xdr:twoCellAnchor>
  <xdr:twoCellAnchor editAs="oneCell">
    <xdr:from>
      <xdr:col>29</xdr:col>
      <xdr:colOff>25400</xdr:colOff>
      <xdr:row>323</xdr:row>
      <xdr:rowOff>25400</xdr:rowOff>
    </xdr:from>
    <xdr:to>
      <xdr:col>29</xdr:col>
      <xdr:colOff>749300</xdr:colOff>
      <xdr:row>323</xdr:row>
      <xdr:rowOff>501650</xdr:rowOff>
    </xdr:to>
    <xdr:pic>
      <xdr:nvPicPr>
        <xdr:cNvPr id="169" name="Subgraph-V339" descr="V339.png"/>
        <xdr:cNvPicPr>
          <a:picLocks/>
        </xdr:cNvPicPr>
      </xdr:nvPicPr>
      <xdr:blipFill>
        <a:blip xmlns:r="http://schemas.openxmlformats.org/officeDocument/2006/relationships" r:embed="rId91" cstate="print"/>
        <a:stretch>
          <a:fillRect/>
        </a:stretch>
      </xdr:blipFill>
      <xdr:spPr>
        <a:xfrm>
          <a:off x="16227425" y="170313350"/>
          <a:ext cx="723900" cy="476250"/>
        </a:xfrm>
        <a:prstGeom prst="rect">
          <a:avLst/>
        </a:prstGeom>
      </xdr:spPr>
    </xdr:pic>
    <xdr:clientData/>
  </xdr:twoCellAnchor>
  <xdr:twoCellAnchor editAs="oneCell">
    <xdr:from>
      <xdr:col>29</xdr:col>
      <xdr:colOff>25400</xdr:colOff>
      <xdr:row>324</xdr:row>
      <xdr:rowOff>25400</xdr:rowOff>
    </xdr:from>
    <xdr:to>
      <xdr:col>29</xdr:col>
      <xdr:colOff>749300</xdr:colOff>
      <xdr:row>324</xdr:row>
      <xdr:rowOff>501650</xdr:rowOff>
    </xdr:to>
    <xdr:pic>
      <xdr:nvPicPr>
        <xdr:cNvPr id="170" name="Subgraph-V340" descr="V340.png"/>
        <xdr:cNvPicPr>
          <a:picLocks/>
        </xdr:cNvPicPr>
      </xdr:nvPicPr>
      <xdr:blipFill>
        <a:blip xmlns:r="http://schemas.openxmlformats.org/officeDocument/2006/relationships" r:embed="rId92" cstate="print"/>
        <a:stretch>
          <a:fillRect/>
        </a:stretch>
      </xdr:blipFill>
      <xdr:spPr>
        <a:xfrm>
          <a:off x="16227425" y="170837225"/>
          <a:ext cx="723900" cy="476250"/>
        </a:xfrm>
        <a:prstGeom prst="rect">
          <a:avLst/>
        </a:prstGeom>
      </xdr:spPr>
    </xdr:pic>
    <xdr:clientData/>
  </xdr:twoCellAnchor>
  <xdr:twoCellAnchor editAs="oneCell">
    <xdr:from>
      <xdr:col>29</xdr:col>
      <xdr:colOff>25400</xdr:colOff>
      <xdr:row>325</xdr:row>
      <xdr:rowOff>25400</xdr:rowOff>
    </xdr:from>
    <xdr:to>
      <xdr:col>29</xdr:col>
      <xdr:colOff>749300</xdr:colOff>
      <xdr:row>325</xdr:row>
      <xdr:rowOff>501650</xdr:rowOff>
    </xdr:to>
    <xdr:pic>
      <xdr:nvPicPr>
        <xdr:cNvPr id="171" name="Subgraph-V341" descr="V341.png"/>
        <xdr:cNvPicPr>
          <a:picLocks/>
        </xdr:cNvPicPr>
      </xdr:nvPicPr>
      <xdr:blipFill>
        <a:blip xmlns:r="http://schemas.openxmlformats.org/officeDocument/2006/relationships" r:embed="rId93" cstate="print"/>
        <a:stretch>
          <a:fillRect/>
        </a:stretch>
      </xdr:blipFill>
      <xdr:spPr>
        <a:xfrm>
          <a:off x="16227425" y="171361100"/>
          <a:ext cx="723900" cy="476250"/>
        </a:xfrm>
        <a:prstGeom prst="rect">
          <a:avLst/>
        </a:prstGeom>
      </xdr:spPr>
    </xdr:pic>
    <xdr:clientData/>
  </xdr:twoCellAnchor>
  <xdr:twoCellAnchor editAs="oneCell">
    <xdr:from>
      <xdr:col>29</xdr:col>
      <xdr:colOff>25400</xdr:colOff>
      <xdr:row>327</xdr:row>
      <xdr:rowOff>25400</xdr:rowOff>
    </xdr:from>
    <xdr:to>
      <xdr:col>29</xdr:col>
      <xdr:colOff>749300</xdr:colOff>
      <xdr:row>327</xdr:row>
      <xdr:rowOff>501650</xdr:rowOff>
    </xdr:to>
    <xdr:pic>
      <xdr:nvPicPr>
        <xdr:cNvPr id="172" name="Subgraph-V343" descr="V343.png"/>
        <xdr:cNvPicPr>
          <a:picLocks/>
        </xdr:cNvPicPr>
      </xdr:nvPicPr>
      <xdr:blipFill>
        <a:blip xmlns:r="http://schemas.openxmlformats.org/officeDocument/2006/relationships" r:embed="rId10" cstate="print"/>
        <a:stretch>
          <a:fillRect/>
        </a:stretch>
      </xdr:blipFill>
      <xdr:spPr>
        <a:xfrm>
          <a:off x="16227425" y="172408850"/>
          <a:ext cx="723900" cy="476250"/>
        </a:xfrm>
        <a:prstGeom prst="rect">
          <a:avLst/>
        </a:prstGeom>
      </xdr:spPr>
    </xdr:pic>
    <xdr:clientData/>
  </xdr:twoCellAnchor>
  <xdr:twoCellAnchor editAs="oneCell">
    <xdr:from>
      <xdr:col>29</xdr:col>
      <xdr:colOff>25400</xdr:colOff>
      <xdr:row>329</xdr:row>
      <xdr:rowOff>25400</xdr:rowOff>
    </xdr:from>
    <xdr:to>
      <xdr:col>29</xdr:col>
      <xdr:colOff>749300</xdr:colOff>
      <xdr:row>329</xdr:row>
      <xdr:rowOff>501650</xdr:rowOff>
    </xdr:to>
    <xdr:pic>
      <xdr:nvPicPr>
        <xdr:cNvPr id="173" name="Subgraph-V345" descr="V345.png"/>
        <xdr:cNvPicPr>
          <a:picLocks/>
        </xdr:cNvPicPr>
      </xdr:nvPicPr>
      <xdr:blipFill>
        <a:blip xmlns:r="http://schemas.openxmlformats.org/officeDocument/2006/relationships" r:embed="rId94" cstate="print"/>
        <a:stretch>
          <a:fillRect/>
        </a:stretch>
      </xdr:blipFill>
      <xdr:spPr>
        <a:xfrm>
          <a:off x="16227425" y="173456600"/>
          <a:ext cx="723900" cy="476250"/>
        </a:xfrm>
        <a:prstGeom prst="rect">
          <a:avLst/>
        </a:prstGeom>
      </xdr:spPr>
    </xdr:pic>
    <xdr:clientData/>
  </xdr:twoCellAnchor>
  <xdr:twoCellAnchor editAs="oneCell">
    <xdr:from>
      <xdr:col>29</xdr:col>
      <xdr:colOff>25400</xdr:colOff>
      <xdr:row>331</xdr:row>
      <xdr:rowOff>25400</xdr:rowOff>
    </xdr:from>
    <xdr:to>
      <xdr:col>29</xdr:col>
      <xdr:colOff>749300</xdr:colOff>
      <xdr:row>331</xdr:row>
      <xdr:rowOff>501650</xdr:rowOff>
    </xdr:to>
    <xdr:pic>
      <xdr:nvPicPr>
        <xdr:cNvPr id="174" name="Subgraph-V347" descr="V347.png"/>
        <xdr:cNvPicPr>
          <a:picLocks/>
        </xdr:cNvPicPr>
      </xdr:nvPicPr>
      <xdr:blipFill>
        <a:blip xmlns:r="http://schemas.openxmlformats.org/officeDocument/2006/relationships" r:embed="rId3" cstate="print"/>
        <a:stretch>
          <a:fillRect/>
        </a:stretch>
      </xdr:blipFill>
      <xdr:spPr>
        <a:xfrm>
          <a:off x="16227425" y="174504350"/>
          <a:ext cx="723900" cy="476250"/>
        </a:xfrm>
        <a:prstGeom prst="rect">
          <a:avLst/>
        </a:prstGeom>
      </xdr:spPr>
    </xdr:pic>
    <xdr:clientData/>
  </xdr:twoCellAnchor>
  <xdr:twoCellAnchor editAs="oneCell">
    <xdr:from>
      <xdr:col>29</xdr:col>
      <xdr:colOff>25400</xdr:colOff>
      <xdr:row>332</xdr:row>
      <xdr:rowOff>25400</xdr:rowOff>
    </xdr:from>
    <xdr:to>
      <xdr:col>29</xdr:col>
      <xdr:colOff>749300</xdr:colOff>
      <xdr:row>332</xdr:row>
      <xdr:rowOff>501650</xdr:rowOff>
    </xdr:to>
    <xdr:pic>
      <xdr:nvPicPr>
        <xdr:cNvPr id="175" name="Subgraph-V348" descr="V348.png"/>
        <xdr:cNvPicPr>
          <a:picLocks/>
        </xdr:cNvPicPr>
      </xdr:nvPicPr>
      <xdr:blipFill>
        <a:blip xmlns:r="http://schemas.openxmlformats.org/officeDocument/2006/relationships" r:embed="rId10" cstate="print"/>
        <a:stretch>
          <a:fillRect/>
        </a:stretch>
      </xdr:blipFill>
      <xdr:spPr>
        <a:xfrm>
          <a:off x="16227425" y="175028225"/>
          <a:ext cx="723900" cy="476250"/>
        </a:xfrm>
        <a:prstGeom prst="rect">
          <a:avLst/>
        </a:prstGeom>
      </xdr:spPr>
    </xdr:pic>
    <xdr:clientData/>
  </xdr:twoCellAnchor>
  <xdr:twoCellAnchor editAs="oneCell">
    <xdr:from>
      <xdr:col>29</xdr:col>
      <xdr:colOff>25400</xdr:colOff>
      <xdr:row>334</xdr:row>
      <xdr:rowOff>25400</xdr:rowOff>
    </xdr:from>
    <xdr:to>
      <xdr:col>29</xdr:col>
      <xdr:colOff>749300</xdr:colOff>
      <xdr:row>334</xdr:row>
      <xdr:rowOff>501650</xdr:rowOff>
    </xdr:to>
    <xdr:pic>
      <xdr:nvPicPr>
        <xdr:cNvPr id="176" name="Subgraph-V350" descr="V350.png"/>
        <xdr:cNvPicPr>
          <a:picLocks/>
        </xdr:cNvPicPr>
      </xdr:nvPicPr>
      <xdr:blipFill>
        <a:blip xmlns:r="http://schemas.openxmlformats.org/officeDocument/2006/relationships" r:embed="rId52" cstate="print"/>
        <a:stretch>
          <a:fillRect/>
        </a:stretch>
      </xdr:blipFill>
      <xdr:spPr>
        <a:xfrm>
          <a:off x="16227425" y="176075975"/>
          <a:ext cx="723900" cy="476250"/>
        </a:xfrm>
        <a:prstGeom prst="rect">
          <a:avLst/>
        </a:prstGeom>
      </xdr:spPr>
    </xdr:pic>
    <xdr:clientData/>
  </xdr:twoCellAnchor>
  <xdr:twoCellAnchor editAs="oneCell">
    <xdr:from>
      <xdr:col>29</xdr:col>
      <xdr:colOff>25400</xdr:colOff>
      <xdr:row>335</xdr:row>
      <xdr:rowOff>25400</xdr:rowOff>
    </xdr:from>
    <xdr:to>
      <xdr:col>29</xdr:col>
      <xdr:colOff>749300</xdr:colOff>
      <xdr:row>335</xdr:row>
      <xdr:rowOff>501650</xdr:rowOff>
    </xdr:to>
    <xdr:pic>
      <xdr:nvPicPr>
        <xdr:cNvPr id="177" name="Subgraph-V351" descr="V351.png"/>
        <xdr:cNvPicPr>
          <a:picLocks/>
        </xdr:cNvPicPr>
      </xdr:nvPicPr>
      <xdr:blipFill>
        <a:blip xmlns:r="http://schemas.openxmlformats.org/officeDocument/2006/relationships" r:embed="rId95" cstate="print"/>
        <a:stretch>
          <a:fillRect/>
        </a:stretch>
      </xdr:blipFill>
      <xdr:spPr>
        <a:xfrm>
          <a:off x="16227425" y="176599850"/>
          <a:ext cx="723900" cy="476250"/>
        </a:xfrm>
        <a:prstGeom prst="rect">
          <a:avLst/>
        </a:prstGeom>
      </xdr:spPr>
    </xdr:pic>
    <xdr:clientData/>
  </xdr:twoCellAnchor>
  <xdr:twoCellAnchor editAs="oneCell">
    <xdr:from>
      <xdr:col>29</xdr:col>
      <xdr:colOff>25400</xdr:colOff>
      <xdr:row>337</xdr:row>
      <xdr:rowOff>25400</xdr:rowOff>
    </xdr:from>
    <xdr:to>
      <xdr:col>29</xdr:col>
      <xdr:colOff>749300</xdr:colOff>
      <xdr:row>337</xdr:row>
      <xdr:rowOff>501650</xdr:rowOff>
    </xdr:to>
    <xdr:pic>
      <xdr:nvPicPr>
        <xdr:cNvPr id="178" name="Subgraph-V353" descr="V353.png"/>
        <xdr:cNvPicPr>
          <a:picLocks/>
        </xdr:cNvPicPr>
      </xdr:nvPicPr>
      <xdr:blipFill>
        <a:blip xmlns:r="http://schemas.openxmlformats.org/officeDocument/2006/relationships" r:embed="rId96" cstate="print"/>
        <a:stretch>
          <a:fillRect/>
        </a:stretch>
      </xdr:blipFill>
      <xdr:spPr>
        <a:xfrm>
          <a:off x="16227425" y="177647600"/>
          <a:ext cx="723900" cy="476250"/>
        </a:xfrm>
        <a:prstGeom prst="rect">
          <a:avLst/>
        </a:prstGeom>
      </xdr:spPr>
    </xdr:pic>
    <xdr:clientData/>
  </xdr:twoCellAnchor>
  <xdr:twoCellAnchor editAs="oneCell">
    <xdr:from>
      <xdr:col>29</xdr:col>
      <xdr:colOff>25400</xdr:colOff>
      <xdr:row>338</xdr:row>
      <xdr:rowOff>25400</xdr:rowOff>
    </xdr:from>
    <xdr:to>
      <xdr:col>29</xdr:col>
      <xdr:colOff>749300</xdr:colOff>
      <xdr:row>338</xdr:row>
      <xdr:rowOff>501650</xdr:rowOff>
    </xdr:to>
    <xdr:pic>
      <xdr:nvPicPr>
        <xdr:cNvPr id="179" name="Subgraph-V354" descr="V354.png"/>
        <xdr:cNvPicPr>
          <a:picLocks/>
        </xdr:cNvPicPr>
      </xdr:nvPicPr>
      <xdr:blipFill>
        <a:blip xmlns:r="http://schemas.openxmlformats.org/officeDocument/2006/relationships" r:embed="rId10" cstate="print"/>
        <a:stretch>
          <a:fillRect/>
        </a:stretch>
      </xdr:blipFill>
      <xdr:spPr>
        <a:xfrm>
          <a:off x="16227425" y="178171475"/>
          <a:ext cx="723900" cy="476250"/>
        </a:xfrm>
        <a:prstGeom prst="rect">
          <a:avLst/>
        </a:prstGeom>
      </xdr:spPr>
    </xdr:pic>
    <xdr:clientData/>
  </xdr:twoCellAnchor>
  <xdr:twoCellAnchor editAs="oneCell">
    <xdr:from>
      <xdr:col>29</xdr:col>
      <xdr:colOff>25400</xdr:colOff>
      <xdr:row>340</xdr:row>
      <xdr:rowOff>25400</xdr:rowOff>
    </xdr:from>
    <xdr:to>
      <xdr:col>29</xdr:col>
      <xdr:colOff>749300</xdr:colOff>
      <xdr:row>340</xdr:row>
      <xdr:rowOff>501650</xdr:rowOff>
    </xdr:to>
    <xdr:pic>
      <xdr:nvPicPr>
        <xdr:cNvPr id="180" name="Subgraph-V356" descr="V356.png"/>
        <xdr:cNvPicPr>
          <a:picLocks/>
        </xdr:cNvPicPr>
      </xdr:nvPicPr>
      <xdr:blipFill>
        <a:blip xmlns:r="http://schemas.openxmlformats.org/officeDocument/2006/relationships" r:embed="rId97" cstate="print"/>
        <a:stretch>
          <a:fillRect/>
        </a:stretch>
      </xdr:blipFill>
      <xdr:spPr>
        <a:xfrm>
          <a:off x="16227425" y="179219225"/>
          <a:ext cx="723900" cy="476250"/>
        </a:xfrm>
        <a:prstGeom prst="rect">
          <a:avLst/>
        </a:prstGeom>
      </xdr:spPr>
    </xdr:pic>
    <xdr:clientData/>
  </xdr:twoCellAnchor>
  <xdr:twoCellAnchor editAs="oneCell">
    <xdr:from>
      <xdr:col>29</xdr:col>
      <xdr:colOff>25400</xdr:colOff>
      <xdr:row>345</xdr:row>
      <xdr:rowOff>25400</xdr:rowOff>
    </xdr:from>
    <xdr:to>
      <xdr:col>29</xdr:col>
      <xdr:colOff>749300</xdr:colOff>
      <xdr:row>345</xdr:row>
      <xdr:rowOff>501650</xdr:rowOff>
    </xdr:to>
    <xdr:pic>
      <xdr:nvPicPr>
        <xdr:cNvPr id="181" name="Subgraph-V361" descr="V361.png"/>
        <xdr:cNvPicPr>
          <a:picLocks/>
        </xdr:cNvPicPr>
      </xdr:nvPicPr>
      <xdr:blipFill>
        <a:blip xmlns:r="http://schemas.openxmlformats.org/officeDocument/2006/relationships" r:embed="rId98" cstate="print"/>
        <a:stretch>
          <a:fillRect/>
        </a:stretch>
      </xdr:blipFill>
      <xdr:spPr>
        <a:xfrm>
          <a:off x="16227425" y="181838600"/>
          <a:ext cx="723900" cy="476250"/>
        </a:xfrm>
        <a:prstGeom prst="rect">
          <a:avLst/>
        </a:prstGeom>
      </xdr:spPr>
    </xdr:pic>
    <xdr:clientData/>
  </xdr:twoCellAnchor>
  <xdr:twoCellAnchor editAs="oneCell">
    <xdr:from>
      <xdr:col>29</xdr:col>
      <xdr:colOff>25400</xdr:colOff>
      <xdr:row>347</xdr:row>
      <xdr:rowOff>25400</xdr:rowOff>
    </xdr:from>
    <xdr:to>
      <xdr:col>29</xdr:col>
      <xdr:colOff>749300</xdr:colOff>
      <xdr:row>347</xdr:row>
      <xdr:rowOff>501650</xdr:rowOff>
    </xdr:to>
    <xdr:pic>
      <xdr:nvPicPr>
        <xdr:cNvPr id="182" name="Subgraph-V363" descr="V363.png"/>
        <xdr:cNvPicPr>
          <a:picLocks/>
        </xdr:cNvPicPr>
      </xdr:nvPicPr>
      <xdr:blipFill>
        <a:blip xmlns:r="http://schemas.openxmlformats.org/officeDocument/2006/relationships" r:embed="rId99" cstate="print"/>
        <a:stretch>
          <a:fillRect/>
        </a:stretch>
      </xdr:blipFill>
      <xdr:spPr>
        <a:xfrm>
          <a:off x="16227425" y="182886350"/>
          <a:ext cx="723900" cy="476250"/>
        </a:xfrm>
        <a:prstGeom prst="rect">
          <a:avLst/>
        </a:prstGeom>
      </xdr:spPr>
    </xdr:pic>
    <xdr:clientData/>
  </xdr:twoCellAnchor>
  <xdr:twoCellAnchor editAs="oneCell">
    <xdr:from>
      <xdr:col>29</xdr:col>
      <xdr:colOff>25400</xdr:colOff>
      <xdr:row>350</xdr:row>
      <xdr:rowOff>25400</xdr:rowOff>
    </xdr:from>
    <xdr:to>
      <xdr:col>29</xdr:col>
      <xdr:colOff>749300</xdr:colOff>
      <xdr:row>350</xdr:row>
      <xdr:rowOff>501650</xdr:rowOff>
    </xdr:to>
    <xdr:pic>
      <xdr:nvPicPr>
        <xdr:cNvPr id="183" name="Subgraph-V366" descr="V366.png"/>
        <xdr:cNvPicPr>
          <a:picLocks/>
        </xdr:cNvPicPr>
      </xdr:nvPicPr>
      <xdr:blipFill>
        <a:blip xmlns:r="http://schemas.openxmlformats.org/officeDocument/2006/relationships" r:embed="rId13" cstate="print"/>
        <a:stretch>
          <a:fillRect/>
        </a:stretch>
      </xdr:blipFill>
      <xdr:spPr>
        <a:xfrm>
          <a:off x="16227425" y="184457975"/>
          <a:ext cx="723900" cy="476250"/>
        </a:xfrm>
        <a:prstGeom prst="rect">
          <a:avLst/>
        </a:prstGeom>
      </xdr:spPr>
    </xdr:pic>
    <xdr:clientData/>
  </xdr:twoCellAnchor>
  <xdr:twoCellAnchor editAs="oneCell">
    <xdr:from>
      <xdr:col>29</xdr:col>
      <xdr:colOff>25400</xdr:colOff>
      <xdr:row>353</xdr:row>
      <xdr:rowOff>25400</xdr:rowOff>
    </xdr:from>
    <xdr:to>
      <xdr:col>29</xdr:col>
      <xdr:colOff>749300</xdr:colOff>
      <xdr:row>353</xdr:row>
      <xdr:rowOff>501650</xdr:rowOff>
    </xdr:to>
    <xdr:pic>
      <xdr:nvPicPr>
        <xdr:cNvPr id="184" name="Subgraph-V369" descr="V369.png"/>
        <xdr:cNvPicPr>
          <a:picLocks/>
        </xdr:cNvPicPr>
      </xdr:nvPicPr>
      <xdr:blipFill>
        <a:blip xmlns:r="http://schemas.openxmlformats.org/officeDocument/2006/relationships" r:embed="rId32" cstate="print"/>
        <a:stretch>
          <a:fillRect/>
        </a:stretch>
      </xdr:blipFill>
      <xdr:spPr>
        <a:xfrm>
          <a:off x="16227425" y="186029600"/>
          <a:ext cx="723900" cy="476250"/>
        </a:xfrm>
        <a:prstGeom prst="rect">
          <a:avLst/>
        </a:prstGeom>
      </xdr:spPr>
    </xdr:pic>
    <xdr:clientData/>
  </xdr:twoCellAnchor>
  <xdr:twoCellAnchor editAs="oneCell">
    <xdr:from>
      <xdr:col>29</xdr:col>
      <xdr:colOff>25400</xdr:colOff>
      <xdr:row>354</xdr:row>
      <xdr:rowOff>25400</xdr:rowOff>
    </xdr:from>
    <xdr:to>
      <xdr:col>29</xdr:col>
      <xdr:colOff>749300</xdr:colOff>
      <xdr:row>354</xdr:row>
      <xdr:rowOff>501650</xdr:rowOff>
    </xdr:to>
    <xdr:pic>
      <xdr:nvPicPr>
        <xdr:cNvPr id="185" name="Subgraph-V370" descr="V370.png"/>
        <xdr:cNvPicPr>
          <a:picLocks/>
        </xdr:cNvPicPr>
      </xdr:nvPicPr>
      <xdr:blipFill>
        <a:blip xmlns:r="http://schemas.openxmlformats.org/officeDocument/2006/relationships" r:embed="rId100" cstate="print"/>
        <a:stretch>
          <a:fillRect/>
        </a:stretch>
      </xdr:blipFill>
      <xdr:spPr>
        <a:xfrm>
          <a:off x="16227425" y="186553475"/>
          <a:ext cx="723900" cy="476250"/>
        </a:xfrm>
        <a:prstGeom prst="rect">
          <a:avLst/>
        </a:prstGeom>
      </xdr:spPr>
    </xdr:pic>
    <xdr:clientData/>
  </xdr:twoCellAnchor>
  <xdr:twoCellAnchor editAs="oneCell">
    <xdr:from>
      <xdr:col>29</xdr:col>
      <xdr:colOff>25400</xdr:colOff>
      <xdr:row>355</xdr:row>
      <xdr:rowOff>25400</xdr:rowOff>
    </xdr:from>
    <xdr:to>
      <xdr:col>29</xdr:col>
      <xdr:colOff>749300</xdr:colOff>
      <xdr:row>355</xdr:row>
      <xdr:rowOff>501650</xdr:rowOff>
    </xdr:to>
    <xdr:pic>
      <xdr:nvPicPr>
        <xdr:cNvPr id="186" name="Subgraph-V371" descr="V371.png"/>
        <xdr:cNvPicPr>
          <a:picLocks/>
        </xdr:cNvPicPr>
      </xdr:nvPicPr>
      <xdr:blipFill>
        <a:blip xmlns:r="http://schemas.openxmlformats.org/officeDocument/2006/relationships" r:embed="rId3" cstate="print"/>
        <a:stretch>
          <a:fillRect/>
        </a:stretch>
      </xdr:blipFill>
      <xdr:spPr>
        <a:xfrm>
          <a:off x="16227425" y="187077350"/>
          <a:ext cx="723900" cy="476250"/>
        </a:xfrm>
        <a:prstGeom prst="rect">
          <a:avLst/>
        </a:prstGeom>
      </xdr:spPr>
    </xdr:pic>
    <xdr:clientData/>
  </xdr:twoCellAnchor>
  <xdr:twoCellAnchor editAs="oneCell">
    <xdr:from>
      <xdr:col>29</xdr:col>
      <xdr:colOff>25400</xdr:colOff>
      <xdr:row>356</xdr:row>
      <xdr:rowOff>25400</xdr:rowOff>
    </xdr:from>
    <xdr:to>
      <xdr:col>29</xdr:col>
      <xdr:colOff>749300</xdr:colOff>
      <xdr:row>356</xdr:row>
      <xdr:rowOff>501650</xdr:rowOff>
    </xdr:to>
    <xdr:pic>
      <xdr:nvPicPr>
        <xdr:cNvPr id="187" name="Subgraph-V372" descr="V372.png"/>
        <xdr:cNvPicPr>
          <a:picLocks/>
        </xdr:cNvPicPr>
      </xdr:nvPicPr>
      <xdr:blipFill>
        <a:blip xmlns:r="http://schemas.openxmlformats.org/officeDocument/2006/relationships" r:embed="rId1" cstate="print"/>
        <a:stretch>
          <a:fillRect/>
        </a:stretch>
      </xdr:blipFill>
      <xdr:spPr>
        <a:xfrm>
          <a:off x="16227425" y="187601225"/>
          <a:ext cx="723900" cy="476250"/>
        </a:xfrm>
        <a:prstGeom prst="rect">
          <a:avLst/>
        </a:prstGeom>
      </xdr:spPr>
    </xdr:pic>
    <xdr:clientData/>
  </xdr:twoCellAnchor>
  <xdr:twoCellAnchor editAs="oneCell">
    <xdr:from>
      <xdr:col>29</xdr:col>
      <xdr:colOff>25400</xdr:colOff>
      <xdr:row>357</xdr:row>
      <xdr:rowOff>25400</xdr:rowOff>
    </xdr:from>
    <xdr:to>
      <xdr:col>29</xdr:col>
      <xdr:colOff>749300</xdr:colOff>
      <xdr:row>357</xdr:row>
      <xdr:rowOff>501650</xdr:rowOff>
    </xdr:to>
    <xdr:pic>
      <xdr:nvPicPr>
        <xdr:cNvPr id="188" name="Subgraph-V373" descr="V373.png"/>
        <xdr:cNvPicPr>
          <a:picLocks/>
        </xdr:cNvPicPr>
      </xdr:nvPicPr>
      <xdr:blipFill>
        <a:blip xmlns:r="http://schemas.openxmlformats.org/officeDocument/2006/relationships" r:embed="rId101" cstate="print"/>
        <a:stretch>
          <a:fillRect/>
        </a:stretch>
      </xdr:blipFill>
      <xdr:spPr>
        <a:xfrm>
          <a:off x="16227425" y="188125100"/>
          <a:ext cx="723900" cy="476250"/>
        </a:xfrm>
        <a:prstGeom prst="rect">
          <a:avLst/>
        </a:prstGeom>
      </xdr:spPr>
    </xdr:pic>
    <xdr:clientData/>
  </xdr:twoCellAnchor>
  <xdr:twoCellAnchor editAs="oneCell">
    <xdr:from>
      <xdr:col>29</xdr:col>
      <xdr:colOff>25400</xdr:colOff>
      <xdr:row>358</xdr:row>
      <xdr:rowOff>25400</xdr:rowOff>
    </xdr:from>
    <xdr:to>
      <xdr:col>29</xdr:col>
      <xdr:colOff>749300</xdr:colOff>
      <xdr:row>358</xdr:row>
      <xdr:rowOff>501650</xdr:rowOff>
    </xdr:to>
    <xdr:pic>
      <xdr:nvPicPr>
        <xdr:cNvPr id="189" name="Subgraph-V374" descr="V374.png"/>
        <xdr:cNvPicPr>
          <a:picLocks/>
        </xdr:cNvPicPr>
      </xdr:nvPicPr>
      <xdr:blipFill>
        <a:blip xmlns:r="http://schemas.openxmlformats.org/officeDocument/2006/relationships" r:embed="rId102" cstate="print"/>
        <a:stretch>
          <a:fillRect/>
        </a:stretch>
      </xdr:blipFill>
      <xdr:spPr>
        <a:xfrm>
          <a:off x="16227425" y="188648975"/>
          <a:ext cx="723900" cy="476250"/>
        </a:xfrm>
        <a:prstGeom prst="rect">
          <a:avLst/>
        </a:prstGeom>
      </xdr:spPr>
    </xdr:pic>
    <xdr:clientData/>
  </xdr:twoCellAnchor>
  <xdr:twoCellAnchor editAs="oneCell">
    <xdr:from>
      <xdr:col>29</xdr:col>
      <xdr:colOff>25400</xdr:colOff>
      <xdr:row>361</xdr:row>
      <xdr:rowOff>25400</xdr:rowOff>
    </xdr:from>
    <xdr:to>
      <xdr:col>29</xdr:col>
      <xdr:colOff>749300</xdr:colOff>
      <xdr:row>361</xdr:row>
      <xdr:rowOff>501650</xdr:rowOff>
    </xdr:to>
    <xdr:pic>
      <xdr:nvPicPr>
        <xdr:cNvPr id="190" name="Subgraph-V377" descr="V377.png"/>
        <xdr:cNvPicPr>
          <a:picLocks/>
        </xdr:cNvPicPr>
      </xdr:nvPicPr>
      <xdr:blipFill>
        <a:blip xmlns:r="http://schemas.openxmlformats.org/officeDocument/2006/relationships" r:embed="rId3" cstate="print"/>
        <a:stretch>
          <a:fillRect/>
        </a:stretch>
      </xdr:blipFill>
      <xdr:spPr>
        <a:xfrm>
          <a:off x="16227425" y="190220600"/>
          <a:ext cx="723900" cy="476250"/>
        </a:xfrm>
        <a:prstGeom prst="rect">
          <a:avLst/>
        </a:prstGeom>
      </xdr:spPr>
    </xdr:pic>
    <xdr:clientData/>
  </xdr:twoCellAnchor>
  <xdr:twoCellAnchor editAs="oneCell">
    <xdr:from>
      <xdr:col>29</xdr:col>
      <xdr:colOff>25400</xdr:colOff>
      <xdr:row>364</xdr:row>
      <xdr:rowOff>25400</xdr:rowOff>
    </xdr:from>
    <xdr:to>
      <xdr:col>29</xdr:col>
      <xdr:colOff>749300</xdr:colOff>
      <xdr:row>364</xdr:row>
      <xdr:rowOff>501650</xdr:rowOff>
    </xdr:to>
    <xdr:pic>
      <xdr:nvPicPr>
        <xdr:cNvPr id="191" name="Subgraph-V380" descr="V380.png"/>
        <xdr:cNvPicPr>
          <a:picLocks/>
        </xdr:cNvPicPr>
      </xdr:nvPicPr>
      <xdr:blipFill>
        <a:blip xmlns:r="http://schemas.openxmlformats.org/officeDocument/2006/relationships" r:embed="rId103" cstate="print"/>
        <a:stretch>
          <a:fillRect/>
        </a:stretch>
      </xdr:blipFill>
      <xdr:spPr>
        <a:xfrm>
          <a:off x="16227425" y="191792225"/>
          <a:ext cx="723900" cy="476250"/>
        </a:xfrm>
        <a:prstGeom prst="rect">
          <a:avLst/>
        </a:prstGeom>
      </xdr:spPr>
    </xdr:pic>
    <xdr:clientData/>
  </xdr:twoCellAnchor>
  <xdr:twoCellAnchor editAs="oneCell">
    <xdr:from>
      <xdr:col>29</xdr:col>
      <xdr:colOff>25400</xdr:colOff>
      <xdr:row>366</xdr:row>
      <xdr:rowOff>25400</xdr:rowOff>
    </xdr:from>
    <xdr:to>
      <xdr:col>29</xdr:col>
      <xdr:colOff>749300</xdr:colOff>
      <xdr:row>366</xdr:row>
      <xdr:rowOff>501650</xdr:rowOff>
    </xdr:to>
    <xdr:pic>
      <xdr:nvPicPr>
        <xdr:cNvPr id="192" name="Subgraph-V382" descr="V382.png"/>
        <xdr:cNvPicPr>
          <a:picLocks/>
        </xdr:cNvPicPr>
      </xdr:nvPicPr>
      <xdr:blipFill>
        <a:blip xmlns:r="http://schemas.openxmlformats.org/officeDocument/2006/relationships" r:embed="rId3" cstate="print"/>
        <a:stretch>
          <a:fillRect/>
        </a:stretch>
      </xdr:blipFill>
      <xdr:spPr>
        <a:xfrm>
          <a:off x="16227425" y="192839975"/>
          <a:ext cx="723900" cy="476250"/>
        </a:xfrm>
        <a:prstGeom prst="rect">
          <a:avLst/>
        </a:prstGeom>
      </xdr:spPr>
    </xdr:pic>
    <xdr:clientData/>
  </xdr:twoCellAnchor>
  <xdr:twoCellAnchor editAs="oneCell">
    <xdr:from>
      <xdr:col>29</xdr:col>
      <xdr:colOff>25400</xdr:colOff>
      <xdr:row>367</xdr:row>
      <xdr:rowOff>25400</xdr:rowOff>
    </xdr:from>
    <xdr:to>
      <xdr:col>29</xdr:col>
      <xdr:colOff>749300</xdr:colOff>
      <xdr:row>367</xdr:row>
      <xdr:rowOff>501650</xdr:rowOff>
    </xdr:to>
    <xdr:pic>
      <xdr:nvPicPr>
        <xdr:cNvPr id="193" name="Subgraph-V383" descr="V383.png"/>
        <xdr:cNvPicPr>
          <a:picLocks/>
        </xdr:cNvPicPr>
      </xdr:nvPicPr>
      <xdr:blipFill>
        <a:blip xmlns:r="http://schemas.openxmlformats.org/officeDocument/2006/relationships" r:embed="rId13" cstate="print"/>
        <a:stretch>
          <a:fillRect/>
        </a:stretch>
      </xdr:blipFill>
      <xdr:spPr>
        <a:xfrm>
          <a:off x="16227425" y="193363850"/>
          <a:ext cx="723900" cy="476250"/>
        </a:xfrm>
        <a:prstGeom prst="rect">
          <a:avLst/>
        </a:prstGeom>
      </xdr:spPr>
    </xdr:pic>
    <xdr:clientData/>
  </xdr:twoCellAnchor>
  <xdr:twoCellAnchor editAs="oneCell">
    <xdr:from>
      <xdr:col>29</xdr:col>
      <xdr:colOff>25400</xdr:colOff>
      <xdr:row>368</xdr:row>
      <xdr:rowOff>25400</xdr:rowOff>
    </xdr:from>
    <xdr:to>
      <xdr:col>29</xdr:col>
      <xdr:colOff>749300</xdr:colOff>
      <xdr:row>368</xdr:row>
      <xdr:rowOff>501650</xdr:rowOff>
    </xdr:to>
    <xdr:pic>
      <xdr:nvPicPr>
        <xdr:cNvPr id="194" name="Subgraph-V384" descr="V384.png"/>
        <xdr:cNvPicPr>
          <a:picLocks/>
        </xdr:cNvPicPr>
      </xdr:nvPicPr>
      <xdr:blipFill>
        <a:blip xmlns:r="http://schemas.openxmlformats.org/officeDocument/2006/relationships" r:embed="rId104" cstate="print"/>
        <a:stretch>
          <a:fillRect/>
        </a:stretch>
      </xdr:blipFill>
      <xdr:spPr>
        <a:xfrm>
          <a:off x="16227425" y="193887725"/>
          <a:ext cx="723900" cy="476250"/>
        </a:xfrm>
        <a:prstGeom prst="rect">
          <a:avLst/>
        </a:prstGeom>
      </xdr:spPr>
    </xdr:pic>
    <xdr:clientData/>
  </xdr:twoCellAnchor>
  <xdr:twoCellAnchor editAs="oneCell">
    <xdr:from>
      <xdr:col>29</xdr:col>
      <xdr:colOff>25400</xdr:colOff>
      <xdr:row>369</xdr:row>
      <xdr:rowOff>25400</xdr:rowOff>
    </xdr:from>
    <xdr:to>
      <xdr:col>29</xdr:col>
      <xdr:colOff>749300</xdr:colOff>
      <xdr:row>369</xdr:row>
      <xdr:rowOff>501650</xdr:rowOff>
    </xdr:to>
    <xdr:pic>
      <xdr:nvPicPr>
        <xdr:cNvPr id="195" name="Subgraph-V385" descr="V385.png"/>
        <xdr:cNvPicPr>
          <a:picLocks/>
        </xdr:cNvPicPr>
      </xdr:nvPicPr>
      <xdr:blipFill>
        <a:blip xmlns:r="http://schemas.openxmlformats.org/officeDocument/2006/relationships" r:embed="rId1" cstate="print"/>
        <a:stretch>
          <a:fillRect/>
        </a:stretch>
      </xdr:blipFill>
      <xdr:spPr>
        <a:xfrm>
          <a:off x="16227425" y="194411600"/>
          <a:ext cx="723900" cy="476250"/>
        </a:xfrm>
        <a:prstGeom prst="rect">
          <a:avLst/>
        </a:prstGeom>
      </xdr:spPr>
    </xdr:pic>
    <xdr:clientData/>
  </xdr:twoCellAnchor>
  <xdr:twoCellAnchor editAs="oneCell">
    <xdr:from>
      <xdr:col>29</xdr:col>
      <xdr:colOff>25400</xdr:colOff>
      <xdr:row>372</xdr:row>
      <xdr:rowOff>25400</xdr:rowOff>
    </xdr:from>
    <xdr:to>
      <xdr:col>29</xdr:col>
      <xdr:colOff>749300</xdr:colOff>
      <xdr:row>372</xdr:row>
      <xdr:rowOff>501650</xdr:rowOff>
    </xdr:to>
    <xdr:pic>
      <xdr:nvPicPr>
        <xdr:cNvPr id="196" name="Subgraph-V388" descr="V388.png"/>
        <xdr:cNvPicPr>
          <a:picLocks/>
        </xdr:cNvPicPr>
      </xdr:nvPicPr>
      <xdr:blipFill>
        <a:blip xmlns:r="http://schemas.openxmlformats.org/officeDocument/2006/relationships" r:embed="rId105" cstate="print"/>
        <a:stretch>
          <a:fillRect/>
        </a:stretch>
      </xdr:blipFill>
      <xdr:spPr>
        <a:xfrm>
          <a:off x="16227425" y="195983225"/>
          <a:ext cx="723900" cy="476250"/>
        </a:xfrm>
        <a:prstGeom prst="rect">
          <a:avLst/>
        </a:prstGeom>
      </xdr:spPr>
    </xdr:pic>
    <xdr:clientData/>
  </xdr:twoCellAnchor>
  <xdr:twoCellAnchor editAs="oneCell">
    <xdr:from>
      <xdr:col>29</xdr:col>
      <xdr:colOff>25400</xdr:colOff>
      <xdr:row>373</xdr:row>
      <xdr:rowOff>25400</xdr:rowOff>
    </xdr:from>
    <xdr:to>
      <xdr:col>29</xdr:col>
      <xdr:colOff>749300</xdr:colOff>
      <xdr:row>373</xdr:row>
      <xdr:rowOff>501650</xdr:rowOff>
    </xdr:to>
    <xdr:pic>
      <xdr:nvPicPr>
        <xdr:cNvPr id="197" name="Subgraph-V389" descr="V389.png"/>
        <xdr:cNvPicPr>
          <a:picLocks/>
        </xdr:cNvPicPr>
      </xdr:nvPicPr>
      <xdr:blipFill>
        <a:blip xmlns:r="http://schemas.openxmlformats.org/officeDocument/2006/relationships" r:embed="rId106" cstate="print"/>
        <a:stretch>
          <a:fillRect/>
        </a:stretch>
      </xdr:blipFill>
      <xdr:spPr>
        <a:xfrm>
          <a:off x="16227425" y="196507100"/>
          <a:ext cx="723900" cy="476250"/>
        </a:xfrm>
        <a:prstGeom prst="rect">
          <a:avLst/>
        </a:prstGeom>
      </xdr:spPr>
    </xdr:pic>
    <xdr:clientData/>
  </xdr:twoCellAnchor>
  <xdr:twoCellAnchor editAs="oneCell">
    <xdr:from>
      <xdr:col>29</xdr:col>
      <xdr:colOff>25400</xdr:colOff>
      <xdr:row>374</xdr:row>
      <xdr:rowOff>25400</xdr:rowOff>
    </xdr:from>
    <xdr:to>
      <xdr:col>29</xdr:col>
      <xdr:colOff>749300</xdr:colOff>
      <xdr:row>374</xdr:row>
      <xdr:rowOff>501650</xdr:rowOff>
    </xdr:to>
    <xdr:pic>
      <xdr:nvPicPr>
        <xdr:cNvPr id="198" name="Subgraph-V390" descr="V390.png"/>
        <xdr:cNvPicPr>
          <a:picLocks/>
        </xdr:cNvPicPr>
      </xdr:nvPicPr>
      <xdr:blipFill>
        <a:blip xmlns:r="http://schemas.openxmlformats.org/officeDocument/2006/relationships" r:embed="rId13" cstate="print"/>
        <a:stretch>
          <a:fillRect/>
        </a:stretch>
      </xdr:blipFill>
      <xdr:spPr>
        <a:xfrm>
          <a:off x="16227425" y="197030975"/>
          <a:ext cx="723900" cy="476250"/>
        </a:xfrm>
        <a:prstGeom prst="rect">
          <a:avLst/>
        </a:prstGeom>
      </xdr:spPr>
    </xdr:pic>
    <xdr:clientData/>
  </xdr:twoCellAnchor>
  <xdr:twoCellAnchor editAs="oneCell">
    <xdr:from>
      <xdr:col>29</xdr:col>
      <xdr:colOff>25400</xdr:colOff>
      <xdr:row>375</xdr:row>
      <xdr:rowOff>25400</xdr:rowOff>
    </xdr:from>
    <xdr:to>
      <xdr:col>29</xdr:col>
      <xdr:colOff>749300</xdr:colOff>
      <xdr:row>375</xdr:row>
      <xdr:rowOff>501650</xdr:rowOff>
    </xdr:to>
    <xdr:pic>
      <xdr:nvPicPr>
        <xdr:cNvPr id="199" name="Subgraph-V391" descr="V391.png"/>
        <xdr:cNvPicPr>
          <a:picLocks/>
        </xdr:cNvPicPr>
      </xdr:nvPicPr>
      <xdr:blipFill>
        <a:blip xmlns:r="http://schemas.openxmlformats.org/officeDocument/2006/relationships" r:embed="rId107" cstate="print"/>
        <a:stretch>
          <a:fillRect/>
        </a:stretch>
      </xdr:blipFill>
      <xdr:spPr>
        <a:xfrm>
          <a:off x="16227425" y="197554850"/>
          <a:ext cx="723900" cy="476250"/>
        </a:xfrm>
        <a:prstGeom prst="rect">
          <a:avLst/>
        </a:prstGeom>
      </xdr:spPr>
    </xdr:pic>
    <xdr:clientData/>
  </xdr:twoCellAnchor>
  <xdr:twoCellAnchor editAs="oneCell">
    <xdr:from>
      <xdr:col>29</xdr:col>
      <xdr:colOff>25400</xdr:colOff>
      <xdr:row>376</xdr:row>
      <xdr:rowOff>25400</xdr:rowOff>
    </xdr:from>
    <xdr:to>
      <xdr:col>29</xdr:col>
      <xdr:colOff>749300</xdr:colOff>
      <xdr:row>376</xdr:row>
      <xdr:rowOff>501650</xdr:rowOff>
    </xdr:to>
    <xdr:pic>
      <xdr:nvPicPr>
        <xdr:cNvPr id="200" name="Subgraph-V392" descr="V392.png"/>
        <xdr:cNvPicPr>
          <a:picLocks/>
        </xdr:cNvPicPr>
      </xdr:nvPicPr>
      <xdr:blipFill>
        <a:blip xmlns:r="http://schemas.openxmlformats.org/officeDocument/2006/relationships" r:embed="rId3" cstate="print"/>
        <a:stretch>
          <a:fillRect/>
        </a:stretch>
      </xdr:blipFill>
      <xdr:spPr>
        <a:xfrm>
          <a:off x="16227425" y="198078725"/>
          <a:ext cx="723900" cy="476250"/>
        </a:xfrm>
        <a:prstGeom prst="rect">
          <a:avLst/>
        </a:prstGeom>
      </xdr:spPr>
    </xdr:pic>
    <xdr:clientData/>
  </xdr:twoCellAnchor>
  <xdr:twoCellAnchor editAs="oneCell">
    <xdr:from>
      <xdr:col>29</xdr:col>
      <xdr:colOff>25400</xdr:colOff>
      <xdr:row>379</xdr:row>
      <xdr:rowOff>25400</xdr:rowOff>
    </xdr:from>
    <xdr:to>
      <xdr:col>29</xdr:col>
      <xdr:colOff>749300</xdr:colOff>
      <xdr:row>379</xdr:row>
      <xdr:rowOff>501650</xdr:rowOff>
    </xdr:to>
    <xdr:pic>
      <xdr:nvPicPr>
        <xdr:cNvPr id="201" name="Subgraph-V395" descr="V395.png"/>
        <xdr:cNvPicPr>
          <a:picLocks/>
        </xdr:cNvPicPr>
      </xdr:nvPicPr>
      <xdr:blipFill>
        <a:blip xmlns:r="http://schemas.openxmlformats.org/officeDocument/2006/relationships" r:embed="rId1" cstate="print"/>
        <a:stretch>
          <a:fillRect/>
        </a:stretch>
      </xdr:blipFill>
      <xdr:spPr>
        <a:xfrm>
          <a:off x="16227425" y="199650350"/>
          <a:ext cx="723900" cy="476250"/>
        </a:xfrm>
        <a:prstGeom prst="rect">
          <a:avLst/>
        </a:prstGeom>
      </xdr:spPr>
    </xdr:pic>
    <xdr:clientData/>
  </xdr:twoCellAnchor>
  <xdr:twoCellAnchor editAs="oneCell">
    <xdr:from>
      <xdr:col>29</xdr:col>
      <xdr:colOff>25400</xdr:colOff>
      <xdr:row>380</xdr:row>
      <xdr:rowOff>25400</xdr:rowOff>
    </xdr:from>
    <xdr:to>
      <xdr:col>29</xdr:col>
      <xdr:colOff>749300</xdr:colOff>
      <xdr:row>380</xdr:row>
      <xdr:rowOff>501650</xdr:rowOff>
    </xdr:to>
    <xdr:pic>
      <xdr:nvPicPr>
        <xdr:cNvPr id="202" name="Subgraph-V396" descr="V396.png"/>
        <xdr:cNvPicPr>
          <a:picLocks/>
        </xdr:cNvPicPr>
      </xdr:nvPicPr>
      <xdr:blipFill>
        <a:blip xmlns:r="http://schemas.openxmlformats.org/officeDocument/2006/relationships" r:embed="rId81" cstate="print"/>
        <a:stretch>
          <a:fillRect/>
        </a:stretch>
      </xdr:blipFill>
      <xdr:spPr>
        <a:xfrm>
          <a:off x="16227425" y="200174225"/>
          <a:ext cx="723900" cy="476250"/>
        </a:xfrm>
        <a:prstGeom prst="rect">
          <a:avLst/>
        </a:prstGeom>
      </xdr:spPr>
    </xdr:pic>
    <xdr:clientData/>
  </xdr:twoCellAnchor>
  <xdr:twoCellAnchor editAs="oneCell">
    <xdr:from>
      <xdr:col>29</xdr:col>
      <xdr:colOff>25400</xdr:colOff>
      <xdr:row>381</xdr:row>
      <xdr:rowOff>25400</xdr:rowOff>
    </xdr:from>
    <xdr:to>
      <xdr:col>29</xdr:col>
      <xdr:colOff>749300</xdr:colOff>
      <xdr:row>381</xdr:row>
      <xdr:rowOff>501650</xdr:rowOff>
    </xdr:to>
    <xdr:pic>
      <xdr:nvPicPr>
        <xdr:cNvPr id="203" name="Subgraph-V397" descr="V397.png"/>
        <xdr:cNvPicPr>
          <a:picLocks/>
        </xdr:cNvPicPr>
      </xdr:nvPicPr>
      <xdr:blipFill>
        <a:blip xmlns:r="http://schemas.openxmlformats.org/officeDocument/2006/relationships" r:embed="rId108" cstate="print"/>
        <a:stretch>
          <a:fillRect/>
        </a:stretch>
      </xdr:blipFill>
      <xdr:spPr>
        <a:xfrm>
          <a:off x="16227425" y="200698100"/>
          <a:ext cx="723900" cy="476250"/>
        </a:xfrm>
        <a:prstGeom prst="rect">
          <a:avLst/>
        </a:prstGeom>
      </xdr:spPr>
    </xdr:pic>
    <xdr:clientData/>
  </xdr:twoCellAnchor>
  <xdr:twoCellAnchor editAs="oneCell">
    <xdr:from>
      <xdr:col>29</xdr:col>
      <xdr:colOff>25400</xdr:colOff>
      <xdr:row>383</xdr:row>
      <xdr:rowOff>25400</xdr:rowOff>
    </xdr:from>
    <xdr:to>
      <xdr:col>29</xdr:col>
      <xdr:colOff>749300</xdr:colOff>
      <xdr:row>383</xdr:row>
      <xdr:rowOff>501650</xdr:rowOff>
    </xdr:to>
    <xdr:pic>
      <xdr:nvPicPr>
        <xdr:cNvPr id="204" name="Subgraph-V399" descr="V399.png"/>
        <xdr:cNvPicPr>
          <a:picLocks/>
        </xdr:cNvPicPr>
      </xdr:nvPicPr>
      <xdr:blipFill>
        <a:blip xmlns:r="http://schemas.openxmlformats.org/officeDocument/2006/relationships" r:embed="rId38" cstate="print"/>
        <a:stretch>
          <a:fillRect/>
        </a:stretch>
      </xdr:blipFill>
      <xdr:spPr>
        <a:xfrm>
          <a:off x="16227425" y="201745850"/>
          <a:ext cx="723900" cy="476250"/>
        </a:xfrm>
        <a:prstGeom prst="rect">
          <a:avLst/>
        </a:prstGeom>
      </xdr:spPr>
    </xdr:pic>
    <xdr:clientData/>
  </xdr:twoCellAnchor>
  <xdr:twoCellAnchor editAs="oneCell">
    <xdr:from>
      <xdr:col>29</xdr:col>
      <xdr:colOff>25400</xdr:colOff>
      <xdr:row>385</xdr:row>
      <xdr:rowOff>25400</xdr:rowOff>
    </xdr:from>
    <xdr:to>
      <xdr:col>29</xdr:col>
      <xdr:colOff>749300</xdr:colOff>
      <xdr:row>385</xdr:row>
      <xdr:rowOff>501650</xdr:rowOff>
    </xdr:to>
    <xdr:pic>
      <xdr:nvPicPr>
        <xdr:cNvPr id="205" name="Subgraph-V401" descr="V401.png"/>
        <xdr:cNvPicPr>
          <a:picLocks/>
        </xdr:cNvPicPr>
      </xdr:nvPicPr>
      <xdr:blipFill>
        <a:blip xmlns:r="http://schemas.openxmlformats.org/officeDocument/2006/relationships" r:embed="rId3" cstate="print"/>
        <a:stretch>
          <a:fillRect/>
        </a:stretch>
      </xdr:blipFill>
      <xdr:spPr>
        <a:xfrm>
          <a:off x="16227425" y="202793600"/>
          <a:ext cx="723900" cy="476250"/>
        </a:xfrm>
        <a:prstGeom prst="rect">
          <a:avLst/>
        </a:prstGeom>
      </xdr:spPr>
    </xdr:pic>
    <xdr:clientData/>
  </xdr:twoCellAnchor>
  <xdr:twoCellAnchor editAs="oneCell">
    <xdr:from>
      <xdr:col>29</xdr:col>
      <xdr:colOff>25400</xdr:colOff>
      <xdr:row>386</xdr:row>
      <xdr:rowOff>25400</xdr:rowOff>
    </xdr:from>
    <xdr:to>
      <xdr:col>29</xdr:col>
      <xdr:colOff>749300</xdr:colOff>
      <xdr:row>386</xdr:row>
      <xdr:rowOff>501650</xdr:rowOff>
    </xdr:to>
    <xdr:pic>
      <xdr:nvPicPr>
        <xdr:cNvPr id="206" name="Subgraph-V402" descr="V402.png"/>
        <xdr:cNvPicPr>
          <a:picLocks/>
        </xdr:cNvPicPr>
      </xdr:nvPicPr>
      <xdr:blipFill>
        <a:blip xmlns:r="http://schemas.openxmlformats.org/officeDocument/2006/relationships" r:embed="rId109" cstate="print"/>
        <a:stretch>
          <a:fillRect/>
        </a:stretch>
      </xdr:blipFill>
      <xdr:spPr>
        <a:xfrm>
          <a:off x="16227425" y="203317475"/>
          <a:ext cx="723900" cy="476250"/>
        </a:xfrm>
        <a:prstGeom prst="rect">
          <a:avLst/>
        </a:prstGeom>
      </xdr:spPr>
    </xdr:pic>
    <xdr:clientData/>
  </xdr:twoCellAnchor>
  <xdr:twoCellAnchor editAs="oneCell">
    <xdr:from>
      <xdr:col>29</xdr:col>
      <xdr:colOff>25400</xdr:colOff>
      <xdr:row>388</xdr:row>
      <xdr:rowOff>25400</xdr:rowOff>
    </xdr:from>
    <xdr:to>
      <xdr:col>29</xdr:col>
      <xdr:colOff>749300</xdr:colOff>
      <xdr:row>388</xdr:row>
      <xdr:rowOff>501650</xdr:rowOff>
    </xdr:to>
    <xdr:pic>
      <xdr:nvPicPr>
        <xdr:cNvPr id="207" name="Subgraph-V404" descr="V404.png"/>
        <xdr:cNvPicPr>
          <a:picLocks/>
        </xdr:cNvPicPr>
      </xdr:nvPicPr>
      <xdr:blipFill>
        <a:blip xmlns:r="http://schemas.openxmlformats.org/officeDocument/2006/relationships" r:embed="rId23" cstate="print"/>
        <a:stretch>
          <a:fillRect/>
        </a:stretch>
      </xdr:blipFill>
      <xdr:spPr>
        <a:xfrm>
          <a:off x="16227425" y="204365225"/>
          <a:ext cx="723900" cy="476250"/>
        </a:xfrm>
        <a:prstGeom prst="rect">
          <a:avLst/>
        </a:prstGeom>
      </xdr:spPr>
    </xdr:pic>
    <xdr:clientData/>
  </xdr:twoCellAnchor>
  <xdr:twoCellAnchor editAs="oneCell">
    <xdr:from>
      <xdr:col>29</xdr:col>
      <xdr:colOff>25400</xdr:colOff>
      <xdr:row>390</xdr:row>
      <xdr:rowOff>25400</xdr:rowOff>
    </xdr:from>
    <xdr:to>
      <xdr:col>29</xdr:col>
      <xdr:colOff>749300</xdr:colOff>
      <xdr:row>390</xdr:row>
      <xdr:rowOff>501650</xdr:rowOff>
    </xdr:to>
    <xdr:pic>
      <xdr:nvPicPr>
        <xdr:cNvPr id="208" name="Subgraph-V406" descr="V406.png"/>
        <xdr:cNvPicPr>
          <a:picLocks/>
        </xdr:cNvPicPr>
      </xdr:nvPicPr>
      <xdr:blipFill>
        <a:blip xmlns:r="http://schemas.openxmlformats.org/officeDocument/2006/relationships" r:embed="rId110" cstate="print"/>
        <a:stretch>
          <a:fillRect/>
        </a:stretch>
      </xdr:blipFill>
      <xdr:spPr>
        <a:xfrm>
          <a:off x="16227425" y="205412975"/>
          <a:ext cx="723900" cy="476250"/>
        </a:xfrm>
        <a:prstGeom prst="rect">
          <a:avLst/>
        </a:prstGeom>
      </xdr:spPr>
    </xdr:pic>
    <xdr:clientData/>
  </xdr:twoCellAnchor>
  <xdr:twoCellAnchor editAs="oneCell">
    <xdr:from>
      <xdr:col>29</xdr:col>
      <xdr:colOff>25400</xdr:colOff>
      <xdr:row>394</xdr:row>
      <xdr:rowOff>25400</xdr:rowOff>
    </xdr:from>
    <xdr:to>
      <xdr:col>29</xdr:col>
      <xdr:colOff>749300</xdr:colOff>
      <xdr:row>394</xdr:row>
      <xdr:rowOff>501650</xdr:rowOff>
    </xdr:to>
    <xdr:pic>
      <xdr:nvPicPr>
        <xdr:cNvPr id="209" name="Subgraph-V410" descr="V410.png"/>
        <xdr:cNvPicPr>
          <a:picLocks/>
        </xdr:cNvPicPr>
      </xdr:nvPicPr>
      <xdr:blipFill>
        <a:blip xmlns:r="http://schemas.openxmlformats.org/officeDocument/2006/relationships" r:embed="rId10" cstate="print"/>
        <a:stretch>
          <a:fillRect/>
        </a:stretch>
      </xdr:blipFill>
      <xdr:spPr>
        <a:xfrm>
          <a:off x="16227425" y="207508475"/>
          <a:ext cx="723900" cy="476250"/>
        </a:xfrm>
        <a:prstGeom prst="rect">
          <a:avLst/>
        </a:prstGeom>
      </xdr:spPr>
    </xdr:pic>
    <xdr:clientData/>
  </xdr:twoCellAnchor>
  <xdr:twoCellAnchor editAs="oneCell">
    <xdr:from>
      <xdr:col>29</xdr:col>
      <xdr:colOff>25400</xdr:colOff>
      <xdr:row>395</xdr:row>
      <xdr:rowOff>25400</xdr:rowOff>
    </xdr:from>
    <xdr:to>
      <xdr:col>29</xdr:col>
      <xdr:colOff>749300</xdr:colOff>
      <xdr:row>395</xdr:row>
      <xdr:rowOff>501650</xdr:rowOff>
    </xdr:to>
    <xdr:pic>
      <xdr:nvPicPr>
        <xdr:cNvPr id="210" name="Subgraph-V411" descr="V411.png"/>
        <xdr:cNvPicPr>
          <a:picLocks/>
        </xdr:cNvPicPr>
      </xdr:nvPicPr>
      <xdr:blipFill>
        <a:blip xmlns:r="http://schemas.openxmlformats.org/officeDocument/2006/relationships" r:embed="rId111" cstate="print"/>
        <a:stretch>
          <a:fillRect/>
        </a:stretch>
      </xdr:blipFill>
      <xdr:spPr>
        <a:xfrm>
          <a:off x="16227425" y="208032350"/>
          <a:ext cx="723900" cy="476250"/>
        </a:xfrm>
        <a:prstGeom prst="rect">
          <a:avLst/>
        </a:prstGeom>
      </xdr:spPr>
    </xdr:pic>
    <xdr:clientData/>
  </xdr:twoCellAnchor>
  <xdr:twoCellAnchor editAs="oneCell">
    <xdr:from>
      <xdr:col>29</xdr:col>
      <xdr:colOff>25400</xdr:colOff>
      <xdr:row>396</xdr:row>
      <xdr:rowOff>25400</xdr:rowOff>
    </xdr:from>
    <xdr:to>
      <xdr:col>29</xdr:col>
      <xdr:colOff>749300</xdr:colOff>
      <xdr:row>396</xdr:row>
      <xdr:rowOff>501650</xdr:rowOff>
    </xdr:to>
    <xdr:pic>
      <xdr:nvPicPr>
        <xdr:cNvPr id="211" name="Subgraph-V412" descr="V412.png"/>
        <xdr:cNvPicPr>
          <a:picLocks/>
        </xdr:cNvPicPr>
      </xdr:nvPicPr>
      <xdr:blipFill>
        <a:blip xmlns:r="http://schemas.openxmlformats.org/officeDocument/2006/relationships" r:embed="rId112" cstate="print"/>
        <a:stretch>
          <a:fillRect/>
        </a:stretch>
      </xdr:blipFill>
      <xdr:spPr>
        <a:xfrm>
          <a:off x="16227425" y="208556225"/>
          <a:ext cx="723900" cy="476250"/>
        </a:xfrm>
        <a:prstGeom prst="rect">
          <a:avLst/>
        </a:prstGeom>
      </xdr:spPr>
    </xdr:pic>
    <xdr:clientData/>
  </xdr:twoCellAnchor>
  <xdr:twoCellAnchor editAs="oneCell">
    <xdr:from>
      <xdr:col>29</xdr:col>
      <xdr:colOff>25400</xdr:colOff>
      <xdr:row>399</xdr:row>
      <xdr:rowOff>25400</xdr:rowOff>
    </xdr:from>
    <xdr:to>
      <xdr:col>29</xdr:col>
      <xdr:colOff>749300</xdr:colOff>
      <xdr:row>399</xdr:row>
      <xdr:rowOff>501650</xdr:rowOff>
    </xdr:to>
    <xdr:pic>
      <xdr:nvPicPr>
        <xdr:cNvPr id="212" name="Subgraph-V415" descr="V415.png"/>
        <xdr:cNvPicPr>
          <a:picLocks/>
        </xdr:cNvPicPr>
      </xdr:nvPicPr>
      <xdr:blipFill>
        <a:blip xmlns:r="http://schemas.openxmlformats.org/officeDocument/2006/relationships" r:embed="rId10" cstate="print"/>
        <a:stretch>
          <a:fillRect/>
        </a:stretch>
      </xdr:blipFill>
      <xdr:spPr>
        <a:xfrm>
          <a:off x="16227425" y="210127850"/>
          <a:ext cx="723900" cy="476250"/>
        </a:xfrm>
        <a:prstGeom prst="rect">
          <a:avLst/>
        </a:prstGeom>
      </xdr:spPr>
    </xdr:pic>
    <xdr:clientData/>
  </xdr:twoCellAnchor>
  <xdr:twoCellAnchor editAs="oneCell">
    <xdr:from>
      <xdr:col>29</xdr:col>
      <xdr:colOff>25400</xdr:colOff>
      <xdr:row>405</xdr:row>
      <xdr:rowOff>25400</xdr:rowOff>
    </xdr:from>
    <xdr:to>
      <xdr:col>29</xdr:col>
      <xdr:colOff>749300</xdr:colOff>
      <xdr:row>405</xdr:row>
      <xdr:rowOff>501650</xdr:rowOff>
    </xdr:to>
    <xdr:pic>
      <xdr:nvPicPr>
        <xdr:cNvPr id="213" name="Subgraph-V421" descr="V421.png"/>
        <xdr:cNvPicPr>
          <a:picLocks/>
        </xdr:cNvPicPr>
      </xdr:nvPicPr>
      <xdr:blipFill>
        <a:blip xmlns:r="http://schemas.openxmlformats.org/officeDocument/2006/relationships" r:embed="rId113" cstate="print"/>
        <a:stretch>
          <a:fillRect/>
        </a:stretch>
      </xdr:blipFill>
      <xdr:spPr>
        <a:xfrm>
          <a:off x="16227425" y="213271100"/>
          <a:ext cx="723900" cy="476250"/>
        </a:xfrm>
        <a:prstGeom prst="rect">
          <a:avLst/>
        </a:prstGeom>
      </xdr:spPr>
    </xdr:pic>
    <xdr:clientData/>
  </xdr:twoCellAnchor>
  <xdr:twoCellAnchor editAs="oneCell">
    <xdr:from>
      <xdr:col>29</xdr:col>
      <xdr:colOff>25400</xdr:colOff>
      <xdr:row>406</xdr:row>
      <xdr:rowOff>25400</xdr:rowOff>
    </xdr:from>
    <xdr:to>
      <xdr:col>29</xdr:col>
      <xdr:colOff>749300</xdr:colOff>
      <xdr:row>406</xdr:row>
      <xdr:rowOff>501650</xdr:rowOff>
    </xdr:to>
    <xdr:pic>
      <xdr:nvPicPr>
        <xdr:cNvPr id="214" name="Subgraph-V422" descr="V422.png"/>
        <xdr:cNvPicPr>
          <a:picLocks/>
        </xdr:cNvPicPr>
      </xdr:nvPicPr>
      <xdr:blipFill>
        <a:blip xmlns:r="http://schemas.openxmlformats.org/officeDocument/2006/relationships" r:embed="rId3" cstate="print"/>
        <a:stretch>
          <a:fillRect/>
        </a:stretch>
      </xdr:blipFill>
      <xdr:spPr>
        <a:xfrm>
          <a:off x="16227425" y="213794975"/>
          <a:ext cx="723900" cy="476250"/>
        </a:xfrm>
        <a:prstGeom prst="rect">
          <a:avLst/>
        </a:prstGeom>
      </xdr:spPr>
    </xdr:pic>
    <xdr:clientData/>
  </xdr:twoCellAnchor>
  <xdr:twoCellAnchor editAs="oneCell">
    <xdr:from>
      <xdr:col>29</xdr:col>
      <xdr:colOff>25400</xdr:colOff>
      <xdr:row>408</xdr:row>
      <xdr:rowOff>25400</xdr:rowOff>
    </xdr:from>
    <xdr:to>
      <xdr:col>29</xdr:col>
      <xdr:colOff>749300</xdr:colOff>
      <xdr:row>408</xdr:row>
      <xdr:rowOff>501650</xdr:rowOff>
    </xdr:to>
    <xdr:pic>
      <xdr:nvPicPr>
        <xdr:cNvPr id="215" name="Subgraph-V424" descr="V424.png"/>
        <xdr:cNvPicPr>
          <a:picLocks/>
        </xdr:cNvPicPr>
      </xdr:nvPicPr>
      <xdr:blipFill>
        <a:blip xmlns:r="http://schemas.openxmlformats.org/officeDocument/2006/relationships" r:embed="rId114" cstate="print"/>
        <a:stretch>
          <a:fillRect/>
        </a:stretch>
      </xdr:blipFill>
      <xdr:spPr>
        <a:xfrm>
          <a:off x="16227425" y="214842725"/>
          <a:ext cx="723900" cy="476250"/>
        </a:xfrm>
        <a:prstGeom prst="rect">
          <a:avLst/>
        </a:prstGeom>
      </xdr:spPr>
    </xdr:pic>
    <xdr:clientData/>
  </xdr:twoCellAnchor>
  <xdr:twoCellAnchor editAs="oneCell">
    <xdr:from>
      <xdr:col>29</xdr:col>
      <xdr:colOff>25400</xdr:colOff>
      <xdr:row>409</xdr:row>
      <xdr:rowOff>25400</xdr:rowOff>
    </xdr:from>
    <xdr:to>
      <xdr:col>29</xdr:col>
      <xdr:colOff>749300</xdr:colOff>
      <xdr:row>409</xdr:row>
      <xdr:rowOff>501650</xdr:rowOff>
    </xdr:to>
    <xdr:pic>
      <xdr:nvPicPr>
        <xdr:cNvPr id="216" name="Subgraph-V425" descr="V425.png"/>
        <xdr:cNvPicPr>
          <a:picLocks/>
        </xdr:cNvPicPr>
      </xdr:nvPicPr>
      <xdr:blipFill>
        <a:blip xmlns:r="http://schemas.openxmlformats.org/officeDocument/2006/relationships" r:embed="rId115" cstate="print"/>
        <a:stretch>
          <a:fillRect/>
        </a:stretch>
      </xdr:blipFill>
      <xdr:spPr>
        <a:xfrm>
          <a:off x="16227425" y="215366600"/>
          <a:ext cx="723900" cy="476250"/>
        </a:xfrm>
        <a:prstGeom prst="rect">
          <a:avLst/>
        </a:prstGeom>
      </xdr:spPr>
    </xdr:pic>
    <xdr:clientData/>
  </xdr:twoCellAnchor>
  <xdr:twoCellAnchor editAs="oneCell">
    <xdr:from>
      <xdr:col>29</xdr:col>
      <xdr:colOff>25400</xdr:colOff>
      <xdr:row>410</xdr:row>
      <xdr:rowOff>25400</xdr:rowOff>
    </xdr:from>
    <xdr:to>
      <xdr:col>29</xdr:col>
      <xdr:colOff>749300</xdr:colOff>
      <xdr:row>410</xdr:row>
      <xdr:rowOff>501650</xdr:rowOff>
    </xdr:to>
    <xdr:pic>
      <xdr:nvPicPr>
        <xdr:cNvPr id="217" name="Subgraph-V426" descr="V426.png"/>
        <xdr:cNvPicPr>
          <a:picLocks/>
        </xdr:cNvPicPr>
      </xdr:nvPicPr>
      <xdr:blipFill>
        <a:blip xmlns:r="http://schemas.openxmlformats.org/officeDocument/2006/relationships" r:embed="rId116" cstate="print"/>
        <a:stretch>
          <a:fillRect/>
        </a:stretch>
      </xdr:blipFill>
      <xdr:spPr>
        <a:xfrm>
          <a:off x="16227425" y="215890475"/>
          <a:ext cx="723900" cy="476250"/>
        </a:xfrm>
        <a:prstGeom prst="rect">
          <a:avLst/>
        </a:prstGeom>
      </xdr:spPr>
    </xdr:pic>
    <xdr:clientData/>
  </xdr:twoCellAnchor>
  <xdr:twoCellAnchor editAs="oneCell">
    <xdr:from>
      <xdr:col>29</xdr:col>
      <xdr:colOff>25400</xdr:colOff>
      <xdr:row>411</xdr:row>
      <xdr:rowOff>25400</xdr:rowOff>
    </xdr:from>
    <xdr:to>
      <xdr:col>29</xdr:col>
      <xdr:colOff>749300</xdr:colOff>
      <xdr:row>411</xdr:row>
      <xdr:rowOff>501650</xdr:rowOff>
    </xdr:to>
    <xdr:pic>
      <xdr:nvPicPr>
        <xdr:cNvPr id="218" name="Subgraph-V427" descr="V427.png"/>
        <xdr:cNvPicPr>
          <a:picLocks/>
        </xdr:cNvPicPr>
      </xdr:nvPicPr>
      <xdr:blipFill>
        <a:blip xmlns:r="http://schemas.openxmlformats.org/officeDocument/2006/relationships" r:embed="rId10" cstate="print"/>
        <a:stretch>
          <a:fillRect/>
        </a:stretch>
      </xdr:blipFill>
      <xdr:spPr>
        <a:xfrm>
          <a:off x="16227425" y="216414350"/>
          <a:ext cx="723900" cy="476250"/>
        </a:xfrm>
        <a:prstGeom prst="rect">
          <a:avLst/>
        </a:prstGeom>
      </xdr:spPr>
    </xdr:pic>
    <xdr:clientData/>
  </xdr:twoCellAnchor>
  <xdr:twoCellAnchor editAs="oneCell">
    <xdr:from>
      <xdr:col>29</xdr:col>
      <xdr:colOff>25400</xdr:colOff>
      <xdr:row>414</xdr:row>
      <xdr:rowOff>25400</xdr:rowOff>
    </xdr:from>
    <xdr:to>
      <xdr:col>29</xdr:col>
      <xdr:colOff>749300</xdr:colOff>
      <xdr:row>414</xdr:row>
      <xdr:rowOff>501650</xdr:rowOff>
    </xdr:to>
    <xdr:pic>
      <xdr:nvPicPr>
        <xdr:cNvPr id="219" name="Subgraph-V430" descr="V430.png"/>
        <xdr:cNvPicPr>
          <a:picLocks/>
        </xdr:cNvPicPr>
      </xdr:nvPicPr>
      <xdr:blipFill>
        <a:blip xmlns:r="http://schemas.openxmlformats.org/officeDocument/2006/relationships" r:embed="rId10" cstate="print"/>
        <a:stretch>
          <a:fillRect/>
        </a:stretch>
      </xdr:blipFill>
      <xdr:spPr>
        <a:xfrm>
          <a:off x="16227425" y="217985975"/>
          <a:ext cx="723900" cy="476250"/>
        </a:xfrm>
        <a:prstGeom prst="rect">
          <a:avLst/>
        </a:prstGeom>
      </xdr:spPr>
    </xdr:pic>
    <xdr:clientData/>
  </xdr:twoCellAnchor>
  <xdr:twoCellAnchor editAs="oneCell">
    <xdr:from>
      <xdr:col>29</xdr:col>
      <xdr:colOff>25400</xdr:colOff>
      <xdr:row>415</xdr:row>
      <xdr:rowOff>25400</xdr:rowOff>
    </xdr:from>
    <xdr:to>
      <xdr:col>29</xdr:col>
      <xdr:colOff>749300</xdr:colOff>
      <xdr:row>415</xdr:row>
      <xdr:rowOff>501650</xdr:rowOff>
    </xdr:to>
    <xdr:pic>
      <xdr:nvPicPr>
        <xdr:cNvPr id="220" name="Subgraph-V431" descr="V431.png"/>
        <xdr:cNvPicPr>
          <a:picLocks/>
        </xdr:cNvPicPr>
      </xdr:nvPicPr>
      <xdr:blipFill>
        <a:blip xmlns:r="http://schemas.openxmlformats.org/officeDocument/2006/relationships" r:embed="rId117" cstate="print"/>
        <a:stretch>
          <a:fillRect/>
        </a:stretch>
      </xdr:blipFill>
      <xdr:spPr>
        <a:xfrm>
          <a:off x="16227425" y="218509850"/>
          <a:ext cx="723900" cy="476250"/>
        </a:xfrm>
        <a:prstGeom prst="rect">
          <a:avLst/>
        </a:prstGeom>
      </xdr:spPr>
    </xdr:pic>
    <xdr:clientData/>
  </xdr:twoCellAnchor>
  <xdr:twoCellAnchor editAs="oneCell">
    <xdr:from>
      <xdr:col>29</xdr:col>
      <xdr:colOff>25400</xdr:colOff>
      <xdr:row>416</xdr:row>
      <xdr:rowOff>25400</xdr:rowOff>
    </xdr:from>
    <xdr:to>
      <xdr:col>29</xdr:col>
      <xdr:colOff>749300</xdr:colOff>
      <xdr:row>416</xdr:row>
      <xdr:rowOff>501650</xdr:rowOff>
    </xdr:to>
    <xdr:pic>
      <xdr:nvPicPr>
        <xdr:cNvPr id="221" name="Subgraph-V432" descr="V432.png"/>
        <xdr:cNvPicPr>
          <a:picLocks/>
        </xdr:cNvPicPr>
      </xdr:nvPicPr>
      <xdr:blipFill>
        <a:blip xmlns:r="http://schemas.openxmlformats.org/officeDocument/2006/relationships" r:embed="rId10" cstate="print"/>
        <a:stretch>
          <a:fillRect/>
        </a:stretch>
      </xdr:blipFill>
      <xdr:spPr>
        <a:xfrm>
          <a:off x="16227425" y="219033725"/>
          <a:ext cx="723900" cy="476250"/>
        </a:xfrm>
        <a:prstGeom prst="rect">
          <a:avLst/>
        </a:prstGeom>
      </xdr:spPr>
    </xdr:pic>
    <xdr:clientData/>
  </xdr:twoCellAnchor>
  <xdr:twoCellAnchor editAs="oneCell">
    <xdr:from>
      <xdr:col>29</xdr:col>
      <xdr:colOff>25400</xdr:colOff>
      <xdr:row>417</xdr:row>
      <xdr:rowOff>25400</xdr:rowOff>
    </xdr:from>
    <xdr:to>
      <xdr:col>29</xdr:col>
      <xdr:colOff>749300</xdr:colOff>
      <xdr:row>417</xdr:row>
      <xdr:rowOff>501650</xdr:rowOff>
    </xdr:to>
    <xdr:pic>
      <xdr:nvPicPr>
        <xdr:cNvPr id="222" name="Subgraph-V433" descr="V433.png"/>
        <xdr:cNvPicPr>
          <a:picLocks/>
        </xdr:cNvPicPr>
      </xdr:nvPicPr>
      <xdr:blipFill>
        <a:blip xmlns:r="http://schemas.openxmlformats.org/officeDocument/2006/relationships" r:embed="rId10" cstate="print"/>
        <a:stretch>
          <a:fillRect/>
        </a:stretch>
      </xdr:blipFill>
      <xdr:spPr>
        <a:xfrm>
          <a:off x="16227425" y="219557600"/>
          <a:ext cx="723900" cy="476250"/>
        </a:xfrm>
        <a:prstGeom prst="rect">
          <a:avLst/>
        </a:prstGeom>
      </xdr:spPr>
    </xdr:pic>
    <xdr:clientData/>
  </xdr:twoCellAnchor>
  <xdr:twoCellAnchor editAs="oneCell">
    <xdr:from>
      <xdr:col>29</xdr:col>
      <xdr:colOff>25400</xdr:colOff>
      <xdr:row>422</xdr:row>
      <xdr:rowOff>25400</xdr:rowOff>
    </xdr:from>
    <xdr:to>
      <xdr:col>29</xdr:col>
      <xdr:colOff>749300</xdr:colOff>
      <xdr:row>422</xdr:row>
      <xdr:rowOff>501650</xdr:rowOff>
    </xdr:to>
    <xdr:pic>
      <xdr:nvPicPr>
        <xdr:cNvPr id="223" name="Subgraph-V438" descr="V438.png"/>
        <xdr:cNvPicPr>
          <a:picLocks/>
        </xdr:cNvPicPr>
      </xdr:nvPicPr>
      <xdr:blipFill>
        <a:blip xmlns:r="http://schemas.openxmlformats.org/officeDocument/2006/relationships" r:embed="rId13" cstate="print"/>
        <a:stretch>
          <a:fillRect/>
        </a:stretch>
      </xdr:blipFill>
      <xdr:spPr>
        <a:xfrm>
          <a:off x="16227425" y="222176975"/>
          <a:ext cx="723900" cy="476250"/>
        </a:xfrm>
        <a:prstGeom prst="rect">
          <a:avLst/>
        </a:prstGeom>
      </xdr:spPr>
    </xdr:pic>
    <xdr:clientData/>
  </xdr:twoCellAnchor>
  <xdr:twoCellAnchor editAs="oneCell">
    <xdr:from>
      <xdr:col>29</xdr:col>
      <xdr:colOff>25400</xdr:colOff>
      <xdr:row>424</xdr:row>
      <xdr:rowOff>25400</xdr:rowOff>
    </xdr:from>
    <xdr:to>
      <xdr:col>29</xdr:col>
      <xdr:colOff>749300</xdr:colOff>
      <xdr:row>424</xdr:row>
      <xdr:rowOff>501650</xdr:rowOff>
    </xdr:to>
    <xdr:pic>
      <xdr:nvPicPr>
        <xdr:cNvPr id="224" name="Subgraph-V440" descr="V440.png"/>
        <xdr:cNvPicPr>
          <a:picLocks/>
        </xdr:cNvPicPr>
      </xdr:nvPicPr>
      <xdr:blipFill>
        <a:blip xmlns:r="http://schemas.openxmlformats.org/officeDocument/2006/relationships" r:embed="rId118" cstate="print"/>
        <a:stretch>
          <a:fillRect/>
        </a:stretch>
      </xdr:blipFill>
      <xdr:spPr>
        <a:xfrm>
          <a:off x="16227425" y="223224725"/>
          <a:ext cx="723900" cy="476250"/>
        </a:xfrm>
        <a:prstGeom prst="rect">
          <a:avLst/>
        </a:prstGeom>
      </xdr:spPr>
    </xdr:pic>
    <xdr:clientData/>
  </xdr:twoCellAnchor>
  <xdr:twoCellAnchor editAs="oneCell">
    <xdr:from>
      <xdr:col>29</xdr:col>
      <xdr:colOff>25400</xdr:colOff>
      <xdr:row>425</xdr:row>
      <xdr:rowOff>25400</xdr:rowOff>
    </xdr:from>
    <xdr:to>
      <xdr:col>29</xdr:col>
      <xdr:colOff>749300</xdr:colOff>
      <xdr:row>425</xdr:row>
      <xdr:rowOff>501650</xdr:rowOff>
    </xdr:to>
    <xdr:pic>
      <xdr:nvPicPr>
        <xdr:cNvPr id="225" name="Subgraph-V441" descr="V441.png"/>
        <xdr:cNvPicPr>
          <a:picLocks/>
        </xdr:cNvPicPr>
      </xdr:nvPicPr>
      <xdr:blipFill>
        <a:blip xmlns:r="http://schemas.openxmlformats.org/officeDocument/2006/relationships" r:embed="rId3" cstate="print"/>
        <a:stretch>
          <a:fillRect/>
        </a:stretch>
      </xdr:blipFill>
      <xdr:spPr>
        <a:xfrm>
          <a:off x="16227425" y="223748600"/>
          <a:ext cx="723900" cy="476250"/>
        </a:xfrm>
        <a:prstGeom prst="rect">
          <a:avLst/>
        </a:prstGeom>
      </xdr:spPr>
    </xdr:pic>
    <xdr:clientData/>
  </xdr:twoCellAnchor>
  <xdr:twoCellAnchor editAs="oneCell">
    <xdr:from>
      <xdr:col>29</xdr:col>
      <xdr:colOff>25400</xdr:colOff>
      <xdr:row>426</xdr:row>
      <xdr:rowOff>25400</xdr:rowOff>
    </xdr:from>
    <xdr:to>
      <xdr:col>29</xdr:col>
      <xdr:colOff>749300</xdr:colOff>
      <xdr:row>426</xdr:row>
      <xdr:rowOff>501650</xdr:rowOff>
    </xdr:to>
    <xdr:pic>
      <xdr:nvPicPr>
        <xdr:cNvPr id="226" name="Subgraph-V442" descr="V442.png"/>
        <xdr:cNvPicPr>
          <a:picLocks/>
        </xdr:cNvPicPr>
      </xdr:nvPicPr>
      <xdr:blipFill>
        <a:blip xmlns:r="http://schemas.openxmlformats.org/officeDocument/2006/relationships" r:embed="rId119" cstate="print"/>
        <a:stretch>
          <a:fillRect/>
        </a:stretch>
      </xdr:blipFill>
      <xdr:spPr>
        <a:xfrm>
          <a:off x="16227425" y="224272475"/>
          <a:ext cx="723900" cy="476250"/>
        </a:xfrm>
        <a:prstGeom prst="rect">
          <a:avLst/>
        </a:prstGeom>
      </xdr:spPr>
    </xdr:pic>
    <xdr:clientData/>
  </xdr:twoCellAnchor>
  <xdr:twoCellAnchor editAs="oneCell">
    <xdr:from>
      <xdr:col>29</xdr:col>
      <xdr:colOff>25400</xdr:colOff>
      <xdr:row>432</xdr:row>
      <xdr:rowOff>25400</xdr:rowOff>
    </xdr:from>
    <xdr:to>
      <xdr:col>29</xdr:col>
      <xdr:colOff>749300</xdr:colOff>
      <xdr:row>432</xdr:row>
      <xdr:rowOff>501650</xdr:rowOff>
    </xdr:to>
    <xdr:pic>
      <xdr:nvPicPr>
        <xdr:cNvPr id="227" name="Subgraph-V448" descr="V448.png"/>
        <xdr:cNvPicPr>
          <a:picLocks/>
        </xdr:cNvPicPr>
      </xdr:nvPicPr>
      <xdr:blipFill>
        <a:blip xmlns:r="http://schemas.openxmlformats.org/officeDocument/2006/relationships" r:embed="rId120" cstate="print"/>
        <a:stretch>
          <a:fillRect/>
        </a:stretch>
      </xdr:blipFill>
      <xdr:spPr>
        <a:xfrm>
          <a:off x="16227425" y="227415725"/>
          <a:ext cx="723900" cy="476250"/>
        </a:xfrm>
        <a:prstGeom prst="rect">
          <a:avLst/>
        </a:prstGeom>
      </xdr:spPr>
    </xdr:pic>
    <xdr:clientData/>
  </xdr:twoCellAnchor>
  <xdr:twoCellAnchor editAs="oneCell">
    <xdr:from>
      <xdr:col>29</xdr:col>
      <xdr:colOff>25400</xdr:colOff>
      <xdr:row>436</xdr:row>
      <xdr:rowOff>25400</xdr:rowOff>
    </xdr:from>
    <xdr:to>
      <xdr:col>29</xdr:col>
      <xdr:colOff>749300</xdr:colOff>
      <xdr:row>436</xdr:row>
      <xdr:rowOff>501650</xdr:rowOff>
    </xdr:to>
    <xdr:pic>
      <xdr:nvPicPr>
        <xdr:cNvPr id="228" name="Subgraph-V452" descr="V452.png"/>
        <xdr:cNvPicPr>
          <a:picLocks/>
        </xdr:cNvPicPr>
      </xdr:nvPicPr>
      <xdr:blipFill>
        <a:blip xmlns:r="http://schemas.openxmlformats.org/officeDocument/2006/relationships" r:embed="rId1" cstate="print"/>
        <a:stretch>
          <a:fillRect/>
        </a:stretch>
      </xdr:blipFill>
      <xdr:spPr>
        <a:xfrm>
          <a:off x="16227425" y="229511225"/>
          <a:ext cx="723900" cy="476250"/>
        </a:xfrm>
        <a:prstGeom prst="rect">
          <a:avLst/>
        </a:prstGeom>
      </xdr:spPr>
    </xdr:pic>
    <xdr:clientData/>
  </xdr:twoCellAnchor>
  <xdr:twoCellAnchor editAs="oneCell">
    <xdr:from>
      <xdr:col>29</xdr:col>
      <xdr:colOff>25400</xdr:colOff>
      <xdr:row>437</xdr:row>
      <xdr:rowOff>25400</xdr:rowOff>
    </xdr:from>
    <xdr:to>
      <xdr:col>29</xdr:col>
      <xdr:colOff>749300</xdr:colOff>
      <xdr:row>437</xdr:row>
      <xdr:rowOff>501650</xdr:rowOff>
    </xdr:to>
    <xdr:pic>
      <xdr:nvPicPr>
        <xdr:cNvPr id="229" name="Subgraph-V453" descr="V453.png"/>
        <xdr:cNvPicPr>
          <a:picLocks/>
        </xdr:cNvPicPr>
      </xdr:nvPicPr>
      <xdr:blipFill>
        <a:blip xmlns:r="http://schemas.openxmlformats.org/officeDocument/2006/relationships" r:embed="rId13" cstate="print"/>
        <a:stretch>
          <a:fillRect/>
        </a:stretch>
      </xdr:blipFill>
      <xdr:spPr>
        <a:xfrm>
          <a:off x="16227425" y="230035100"/>
          <a:ext cx="723900" cy="476250"/>
        </a:xfrm>
        <a:prstGeom prst="rect">
          <a:avLst/>
        </a:prstGeom>
      </xdr:spPr>
    </xdr:pic>
    <xdr:clientData/>
  </xdr:twoCellAnchor>
  <xdr:twoCellAnchor editAs="oneCell">
    <xdr:from>
      <xdr:col>29</xdr:col>
      <xdr:colOff>25400</xdr:colOff>
      <xdr:row>441</xdr:row>
      <xdr:rowOff>25400</xdr:rowOff>
    </xdr:from>
    <xdr:to>
      <xdr:col>29</xdr:col>
      <xdr:colOff>749300</xdr:colOff>
      <xdr:row>441</xdr:row>
      <xdr:rowOff>501650</xdr:rowOff>
    </xdr:to>
    <xdr:pic>
      <xdr:nvPicPr>
        <xdr:cNvPr id="230" name="Subgraph-V457" descr="V457.png"/>
        <xdr:cNvPicPr>
          <a:picLocks/>
        </xdr:cNvPicPr>
      </xdr:nvPicPr>
      <xdr:blipFill>
        <a:blip xmlns:r="http://schemas.openxmlformats.org/officeDocument/2006/relationships" r:embed="rId10" cstate="print"/>
        <a:stretch>
          <a:fillRect/>
        </a:stretch>
      </xdr:blipFill>
      <xdr:spPr>
        <a:xfrm>
          <a:off x="16227425" y="232130600"/>
          <a:ext cx="723900" cy="476250"/>
        </a:xfrm>
        <a:prstGeom prst="rect">
          <a:avLst/>
        </a:prstGeom>
      </xdr:spPr>
    </xdr:pic>
    <xdr:clientData/>
  </xdr:twoCellAnchor>
  <xdr:twoCellAnchor editAs="oneCell">
    <xdr:from>
      <xdr:col>29</xdr:col>
      <xdr:colOff>25400</xdr:colOff>
      <xdr:row>444</xdr:row>
      <xdr:rowOff>25400</xdr:rowOff>
    </xdr:from>
    <xdr:to>
      <xdr:col>29</xdr:col>
      <xdr:colOff>749300</xdr:colOff>
      <xdr:row>444</xdr:row>
      <xdr:rowOff>501650</xdr:rowOff>
    </xdr:to>
    <xdr:pic>
      <xdr:nvPicPr>
        <xdr:cNvPr id="231" name="Subgraph-V460" descr="V460.png"/>
        <xdr:cNvPicPr>
          <a:picLocks/>
        </xdr:cNvPicPr>
      </xdr:nvPicPr>
      <xdr:blipFill>
        <a:blip xmlns:r="http://schemas.openxmlformats.org/officeDocument/2006/relationships" r:embed="rId121" cstate="print"/>
        <a:stretch>
          <a:fillRect/>
        </a:stretch>
      </xdr:blipFill>
      <xdr:spPr>
        <a:xfrm>
          <a:off x="16227425" y="233702225"/>
          <a:ext cx="723900" cy="476250"/>
        </a:xfrm>
        <a:prstGeom prst="rect">
          <a:avLst/>
        </a:prstGeom>
      </xdr:spPr>
    </xdr:pic>
    <xdr:clientData/>
  </xdr:twoCellAnchor>
  <xdr:twoCellAnchor editAs="oneCell">
    <xdr:from>
      <xdr:col>29</xdr:col>
      <xdr:colOff>25400</xdr:colOff>
      <xdr:row>445</xdr:row>
      <xdr:rowOff>25400</xdr:rowOff>
    </xdr:from>
    <xdr:to>
      <xdr:col>29</xdr:col>
      <xdr:colOff>749300</xdr:colOff>
      <xdr:row>445</xdr:row>
      <xdr:rowOff>501650</xdr:rowOff>
    </xdr:to>
    <xdr:pic>
      <xdr:nvPicPr>
        <xdr:cNvPr id="232" name="Subgraph-V461" descr="V461.png"/>
        <xdr:cNvPicPr>
          <a:picLocks/>
        </xdr:cNvPicPr>
      </xdr:nvPicPr>
      <xdr:blipFill>
        <a:blip xmlns:r="http://schemas.openxmlformats.org/officeDocument/2006/relationships" r:embed="rId122" cstate="print"/>
        <a:stretch>
          <a:fillRect/>
        </a:stretch>
      </xdr:blipFill>
      <xdr:spPr>
        <a:xfrm>
          <a:off x="16227425" y="234226100"/>
          <a:ext cx="723900" cy="476250"/>
        </a:xfrm>
        <a:prstGeom prst="rect">
          <a:avLst/>
        </a:prstGeom>
      </xdr:spPr>
    </xdr:pic>
    <xdr:clientData/>
  </xdr:twoCellAnchor>
  <xdr:twoCellAnchor editAs="oneCell">
    <xdr:from>
      <xdr:col>29</xdr:col>
      <xdr:colOff>25400</xdr:colOff>
      <xdr:row>447</xdr:row>
      <xdr:rowOff>25400</xdr:rowOff>
    </xdr:from>
    <xdr:to>
      <xdr:col>29</xdr:col>
      <xdr:colOff>749300</xdr:colOff>
      <xdr:row>447</xdr:row>
      <xdr:rowOff>501650</xdr:rowOff>
    </xdr:to>
    <xdr:pic>
      <xdr:nvPicPr>
        <xdr:cNvPr id="233" name="Subgraph-V463" descr="V463.png"/>
        <xdr:cNvPicPr>
          <a:picLocks/>
        </xdr:cNvPicPr>
      </xdr:nvPicPr>
      <xdr:blipFill>
        <a:blip xmlns:r="http://schemas.openxmlformats.org/officeDocument/2006/relationships" r:embed="rId123" cstate="print"/>
        <a:stretch>
          <a:fillRect/>
        </a:stretch>
      </xdr:blipFill>
      <xdr:spPr>
        <a:xfrm>
          <a:off x="16227425" y="235273850"/>
          <a:ext cx="723900" cy="476250"/>
        </a:xfrm>
        <a:prstGeom prst="rect">
          <a:avLst/>
        </a:prstGeom>
      </xdr:spPr>
    </xdr:pic>
    <xdr:clientData/>
  </xdr:twoCellAnchor>
  <xdr:twoCellAnchor editAs="oneCell">
    <xdr:from>
      <xdr:col>29</xdr:col>
      <xdr:colOff>25400</xdr:colOff>
      <xdr:row>448</xdr:row>
      <xdr:rowOff>25400</xdr:rowOff>
    </xdr:from>
    <xdr:to>
      <xdr:col>29</xdr:col>
      <xdr:colOff>749300</xdr:colOff>
      <xdr:row>448</xdr:row>
      <xdr:rowOff>501650</xdr:rowOff>
    </xdr:to>
    <xdr:pic>
      <xdr:nvPicPr>
        <xdr:cNvPr id="234" name="Subgraph-V464" descr="V464.png"/>
        <xdr:cNvPicPr>
          <a:picLocks/>
        </xdr:cNvPicPr>
      </xdr:nvPicPr>
      <xdr:blipFill>
        <a:blip xmlns:r="http://schemas.openxmlformats.org/officeDocument/2006/relationships" r:embed="rId13" cstate="print"/>
        <a:stretch>
          <a:fillRect/>
        </a:stretch>
      </xdr:blipFill>
      <xdr:spPr>
        <a:xfrm>
          <a:off x="16227425" y="235797725"/>
          <a:ext cx="723900" cy="476250"/>
        </a:xfrm>
        <a:prstGeom prst="rect">
          <a:avLst/>
        </a:prstGeom>
      </xdr:spPr>
    </xdr:pic>
    <xdr:clientData/>
  </xdr:twoCellAnchor>
  <xdr:twoCellAnchor editAs="oneCell">
    <xdr:from>
      <xdr:col>29</xdr:col>
      <xdr:colOff>25400</xdr:colOff>
      <xdr:row>450</xdr:row>
      <xdr:rowOff>25400</xdr:rowOff>
    </xdr:from>
    <xdr:to>
      <xdr:col>29</xdr:col>
      <xdr:colOff>749300</xdr:colOff>
      <xdr:row>450</xdr:row>
      <xdr:rowOff>501650</xdr:rowOff>
    </xdr:to>
    <xdr:pic>
      <xdr:nvPicPr>
        <xdr:cNvPr id="235" name="Subgraph-V466" descr="V466.png"/>
        <xdr:cNvPicPr>
          <a:picLocks/>
        </xdr:cNvPicPr>
      </xdr:nvPicPr>
      <xdr:blipFill>
        <a:blip xmlns:r="http://schemas.openxmlformats.org/officeDocument/2006/relationships" r:embed="rId124" cstate="print"/>
        <a:stretch>
          <a:fillRect/>
        </a:stretch>
      </xdr:blipFill>
      <xdr:spPr>
        <a:xfrm>
          <a:off x="16227425" y="236845475"/>
          <a:ext cx="723900" cy="476250"/>
        </a:xfrm>
        <a:prstGeom prst="rect">
          <a:avLst/>
        </a:prstGeom>
      </xdr:spPr>
    </xdr:pic>
    <xdr:clientData/>
  </xdr:twoCellAnchor>
  <xdr:twoCellAnchor editAs="oneCell">
    <xdr:from>
      <xdr:col>29</xdr:col>
      <xdr:colOff>25400</xdr:colOff>
      <xdr:row>451</xdr:row>
      <xdr:rowOff>25400</xdr:rowOff>
    </xdr:from>
    <xdr:to>
      <xdr:col>29</xdr:col>
      <xdr:colOff>749300</xdr:colOff>
      <xdr:row>451</xdr:row>
      <xdr:rowOff>501650</xdr:rowOff>
    </xdr:to>
    <xdr:pic>
      <xdr:nvPicPr>
        <xdr:cNvPr id="236" name="Subgraph-V467" descr="V467.png"/>
        <xdr:cNvPicPr>
          <a:picLocks/>
        </xdr:cNvPicPr>
      </xdr:nvPicPr>
      <xdr:blipFill>
        <a:blip xmlns:r="http://schemas.openxmlformats.org/officeDocument/2006/relationships" r:embed="rId125" cstate="print"/>
        <a:stretch>
          <a:fillRect/>
        </a:stretch>
      </xdr:blipFill>
      <xdr:spPr>
        <a:xfrm>
          <a:off x="16227425" y="237369350"/>
          <a:ext cx="723900" cy="476250"/>
        </a:xfrm>
        <a:prstGeom prst="rect">
          <a:avLst/>
        </a:prstGeom>
      </xdr:spPr>
    </xdr:pic>
    <xdr:clientData/>
  </xdr:twoCellAnchor>
  <xdr:twoCellAnchor editAs="oneCell">
    <xdr:from>
      <xdr:col>29</xdr:col>
      <xdr:colOff>25400</xdr:colOff>
      <xdr:row>456</xdr:row>
      <xdr:rowOff>25400</xdr:rowOff>
    </xdr:from>
    <xdr:to>
      <xdr:col>29</xdr:col>
      <xdr:colOff>749300</xdr:colOff>
      <xdr:row>456</xdr:row>
      <xdr:rowOff>501650</xdr:rowOff>
    </xdr:to>
    <xdr:pic>
      <xdr:nvPicPr>
        <xdr:cNvPr id="237" name="Subgraph-V472" descr="V472.png"/>
        <xdr:cNvPicPr>
          <a:picLocks/>
        </xdr:cNvPicPr>
      </xdr:nvPicPr>
      <xdr:blipFill>
        <a:blip xmlns:r="http://schemas.openxmlformats.org/officeDocument/2006/relationships" r:embed="rId126" cstate="print"/>
        <a:stretch>
          <a:fillRect/>
        </a:stretch>
      </xdr:blipFill>
      <xdr:spPr>
        <a:xfrm>
          <a:off x="16227425" y="239988725"/>
          <a:ext cx="723900" cy="476250"/>
        </a:xfrm>
        <a:prstGeom prst="rect">
          <a:avLst/>
        </a:prstGeom>
      </xdr:spPr>
    </xdr:pic>
    <xdr:clientData/>
  </xdr:twoCellAnchor>
  <xdr:twoCellAnchor editAs="oneCell">
    <xdr:from>
      <xdr:col>29</xdr:col>
      <xdr:colOff>25400</xdr:colOff>
      <xdr:row>457</xdr:row>
      <xdr:rowOff>25400</xdr:rowOff>
    </xdr:from>
    <xdr:to>
      <xdr:col>29</xdr:col>
      <xdr:colOff>749300</xdr:colOff>
      <xdr:row>457</xdr:row>
      <xdr:rowOff>501650</xdr:rowOff>
    </xdr:to>
    <xdr:pic>
      <xdr:nvPicPr>
        <xdr:cNvPr id="238" name="Subgraph-V473" descr="V473.png"/>
        <xdr:cNvPicPr>
          <a:picLocks/>
        </xdr:cNvPicPr>
      </xdr:nvPicPr>
      <xdr:blipFill>
        <a:blip xmlns:r="http://schemas.openxmlformats.org/officeDocument/2006/relationships" r:embed="rId127" cstate="print"/>
        <a:stretch>
          <a:fillRect/>
        </a:stretch>
      </xdr:blipFill>
      <xdr:spPr>
        <a:xfrm>
          <a:off x="16227425" y="240512600"/>
          <a:ext cx="723900" cy="476250"/>
        </a:xfrm>
        <a:prstGeom prst="rect">
          <a:avLst/>
        </a:prstGeom>
      </xdr:spPr>
    </xdr:pic>
    <xdr:clientData/>
  </xdr:twoCellAnchor>
  <xdr:twoCellAnchor editAs="oneCell">
    <xdr:from>
      <xdr:col>29</xdr:col>
      <xdr:colOff>25400</xdr:colOff>
      <xdr:row>458</xdr:row>
      <xdr:rowOff>25400</xdr:rowOff>
    </xdr:from>
    <xdr:to>
      <xdr:col>29</xdr:col>
      <xdr:colOff>749300</xdr:colOff>
      <xdr:row>458</xdr:row>
      <xdr:rowOff>501650</xdr:rowOff>
    </xdr:to>
    <xdr:pic>
      <xdr:nvPicPr>
        <xdr:cNvPr id="239" name="Subgraph-V474" descr="V474.png"/>
        <xdr:cNvPicPr>
          <a:picLocks/>
        </xdr:cNvPicPr>
      </xdr:nvPicPr>
      <xdr:blipFill>
        <a:blip xmlns:r="http://schemas.openxmlformats.org/officeDocument/2006/relationships" r:embed="rId13" cstate="print"/>
        <a:stretch>
          <a:fillRect/>
        </a:stretch>
      </xdr:blipFill>
      <xdr:spPr>
        <a:xfrm>
          <a:off x="16227425" y="241036475"/>
          <a:ext cx="723900" cy="476250"/>
        </a:xfrm>
        <a:prstGeom prst="rect">
          <a:avLst/>
        </a:prstGeom>
      </xdr:spPr>
    </xdr:pic>
    <xdr:clientData/>
  </xdr:twoCellAnchor>
  <xdr:twoCellAnchor editAs="oneCell">
    <xdr:from>
      <xdr:col>29</xdr:col>
      <xdr:colOff>25400</xdr:colOff>
      <xdr:row>459</xdr:row>
      <xdr:rowOff>25400</xdr:rowOff>
    </xdr:from>
    <xdr:to>
      <xdr:col>29</xdr:col>
      <xdr:colOff>749300</xdr:colOff>
      <xdr:row>459</xdr:row>
      <xdr:rowOff>501650</xdr:rowOff>
    </xdr:to>
    <xdr:pic>
      <xdr:nvPicPr>
        <xdr:cNvPr id="240" name="Subgraph-V475" descr="V475.png"/>
        <xdr:cNvPicPr>
          <a:picLocks/>
        </xdr:cNvPicPr>
      </xdr:nvPicPr>
      <xdr:blipFill>
        <a:blip xmlns:r="http://schemas.openxmlformats.org/officeDocument/2006/relationships" r:embed="rId1" cstate="print"/>
        <a:stretch>
          <a:fillRect/>
        </a:stretch>
      </xdr:blipFill>
      <xdr:spPr>
        <a:xfrm>
          <a:off x="16227425" y="241560350"/>
          <a:ext cx="723900" cy="476250"/>
        </a:xfrm>
        <a:prstGeom prst="rect">
          <a:avLst/>
        </a:prstGeom>
      </xdr:spPr>
    </xdr:pic>
    <xdr:clientData/>
  </xdr:twoCellAnchor>
  <xdr:twoCellAnchor editAs="oneCell">
    <xdr:from>
      <xdr:col>29</xdr:col>
      <xdr:colOff>25400</xdr:colOff>
      <xdr:row>460</xdr:row>
      <xdr:rowOff>25400</xdr:rowOff>
    </xdr:from>
    <xdr:to>
      <xdr:col>29</xdr:col>
      <xdr:colOff>749300</xdr:colOff>
      <xdr:row>460</xdr:row>
      <xdr:rowOff>501650</xdr:rowOff>
    </xdr:to>
    <xdr:pic>
      <xdr:nvPicPr>
        <xdr:cNvPr id="241" name="Subgraph-V476" descr="V476.png"/>
        <xdr:cNvPicPr>
          <a:picLocks/>
        </xdr:cNvPicPr>
      </xdr:nvPicPr>
      <xdr:blipFill>
        <a:blip xmlns:r="http://schemas.openxmlformats.org/officeDocument/2006/relationships" r:embed="rId3" cstate="print"/>
        <a:stretch>
          <a:fillRect/>
        </a:stretch>
      </xdr:blipFill>
      <xdr:spPr>
        <a:xfrm>
          <a:off x="16227425" y="242084225"/>
          <a:ext cx="723900" cy="476250"/>
        </a:xfrm>
        <a:prstGeom prst="rect">
          <a:avLst/>
        </a:prstGeom>
      </xdr:spPr>
    </xdr:pic>
    <xdr:clientData/>
  </xdr:twoCellAnchor>
  <xdr:twoCellAnchor editAs="oneCell">
    <xdr:from>
      <xdr:col>29</xdr:col>
      <xdr:colOff>25400</xdr:colOff>
      <xdr:row>461</xdr:row>
      <xdr:rowOff>25400</xdr:rowOff>
    </xdr:from>
    <xdr:to>
      <xdr:col>29</xdr:col>
      <xdr:colOff>749300</xdr:colOff>
      <xdr:row>461</xdr:row>
      <xdr:rowOff>501650</xdr:rowOff>
    </xdr:to>
    <xdr:pic>
      <xdr:nvPicPr>
        <xdr:cNvPr id="242" name="Subgraph-V477" descr="V477.png"/>
        <xdr:cNvPicPr>
          <a:picLocks/>
        </xdr:cNvPicPr>
      </xdr:nvPicPr>
      <xdr:blipFill>
        <a:blip xmlns:r="http://schemas.openxmlformats.org/officeDocument/2006/relationships" r:embed="rId10" cstate="print"/>
        <a:stretch>
          <a:fillRect/>
        </a:stretch>
      </xdr:blipFill>
      <xdr:spPr>
        <a:xfrm>
          <a:off x="16227425" y="242608100"/>
          <a:ext cx="723900" cy="476250"/>
        </a:xfrm>
        <a:prstGeom prst="rect">
          <a:avLst/>
        </a:prstGeom>
      </xdr:spPr>
    </xdr:pic>
    <xdr:clientData/>
  </xdr:twoCellAnchor>
  <xdr:twoCellAnchor editAs="oneCell">
    <xdr:from>
      <xdr:col>29</xdr:col>
      <xdr:colOff>25400</xdr:colOff>
      <xdr:row>463</xdr:row>
      <xdr:rowOff>25400</xdr:rowOff>
    </xdr:from>
    <xdr:to>
      <xdr:col>29</xdr:col>
      <xdr:colOff>749300</xdr:colOff>
      <xdr:row>463</xdr:row>
      <xdr:rowOff>501650</xdr:rowOff>
    </xdr:to>
    <xdr:pic>
      <xdr:nvPicPr>
        <xdr:cNvPr id="243" name="Subgraph-V479" descr="V479.png"/>
        <xdr:cNvPicPr>
          <a:picLocks/>
        </xdr:cNvPicPr>
      </xdr:nvPicPr>
      <xdr:blipFill>
        <a:blip xmlns:r="http://schemas.openxmlformats.org/officeDocument/2006/relationships" r:embed="rId128" cstate="print"/>
        <a:stretch>
          <a:fillRect/>
        </a:stretch>
      </xdr:blipFill>
      <xdr:spPr>
        <a:xfrm>
          <a:off x="16227425" y="243655850"/>
          <a:ext cx="723900" cy="476250"/>
        </a:xfrm>
        <a:prstGeom prst="rect">
          <a:avLst/>
        </a:prstGeom>
      </xdr:spPr>
    </xdr:pic>
    <xdr:clientData/>
  </xdr:twoCellAnchor>
  <xdr:twoCellAnchor editAs="oneCell">
    <xdr:from>
      <xdr:col>29</xdr:col>
      <xdr:colOff>25400</xdr:colOff>
      <xdr:row>464</xdr:row>
      <xdr:rowOff>25400</xdr:rowOff>
    </xdr:from>
    <xdr:to>
      <xdr:col>29</xdr:col>
      <xdr:colOff>749300</xdr:colOff>
      <xdr:row>464</xdr:row>
      <xdr:rowOff>501650</xdr:rowOff>
    </xdr:to>
    <xdr:pic>
      <xdr:nvPicPr>
        <xdr:cNvPr id="244" name="Subgraph-V480" descr="V480.png"/>
        <xdr:cNvPicPr>
          <a:picLocks/>
        </xdr:cNvPicPr>
      </xdr:nvPicPr>
      <xdr:blipFill>
        <a:blip xmlns:r="http://schemas.openxmlformats.org/officeDocument/2006/relationships" r:embed="rId1" cstate="print"/>
        <a:stretch>
          <a:fillRect/>
        </a:stretch>
      </xdr:blipFill>
      <xdr:spPr>
        <a:xfrm>
          <a:off x="16227425" y="244179725"/>
          <a:ext cx="723900" cy="476250"/>
        </a:xfrm>
        <a:prstGeom prst="rect">
          <a:avLst/>
        </a:prstGeom>
      </xdr:spPr>
    </xdr:pic>
    <xdr:clientData/>
  </xdr:twoCellAnchor>
  <xdr:twoCellAnchor editAs="oneCell">
    <xdr:from>
      <xdr:col>29</xdr:col>
      <xdr:colOff>25400</xdr:colOff>
      <xdr:row>467</xdr:row>
      <xdr:rowOff>25400</xdr:rowOff>
    </xdr:from>
    <xdr:to>
      <xdr:col>29</xdr:col>
      <xdr:colOff>749300</xdr:colOff>
      <xdr:row>467</xdr:row>
      <xdr:rowOff>501650</xdr:rowOff>
    </xdr:to>
    <xdr:pic>
      <xdr:nvPicPr>
        <xdr:cNvPr id="245" name="Subgraph-V483" descr="V483.png"/>
        <xdr:cNvPicPr>
          <a:picLocks/>
        </xdr:cNvPicPr>
      </xdr:nvPicPr>
      <xdr:blipFill>
        <a:blip xmlns:r="http://schemas.openxmlformats.org/officeDocument/2006/relationships" r:embed="rId124" cstate="print"/>
        <a:stretch>
          <a:fillRect/>
        </a:stretch>
      </xdr:blipFill>
      <xdr:spPr>
        <a:xfrm>
          <a:off x="16227425" y="245751350"/>
          <a:ext cx="723900" cy="476250"/>
        </a:xfrm>
        <a:prstGeom prst="rect">
          <a:avLst/>
        </a:prstGeom>
      </xdr:spPr>
    </xdr:pic>
    <xdr:clientData/>
  </xdr:twoCellAnchor>
  <xdr:twoCellAnchor editAs="oneCell">
    <xdr:from>
      <xdr:col>29</xdr:col>
      <xdr:colOff>25400</xdr:colOff>
      <xdr:row>468</xdr:row>
      <xdr:rowOff>25400</xdr:rowOff>
    </xdr:from>
    <xdr:to>
      <xdr:col>29</xdr:col>
      <xdr:colOff>749300</xdr:colOff>
      <xdr:row>468</xdr:row>
      <xdr:rowOff>501650</xdr:rowOff>
    </xdr:to>
    <xdr:pic>
      <xdr:nvPicPr>
        <xdr:cNvPr id="246" name="Subgraph-V484" descr="V484.png"/>
        <xdr:cNvPicPr>
          <a:picLocks/>
        </xdr:cNvPicPr>
      </xdr:nvPicPr>
      <xdr:blipFill>
        <a:blip xmlns:r="http://schemas.openxmlformats.org/officeDocument/2006/relationships" r:embed="rId129" cstate="print"/>
        <a:stretch>
          <a:fillRect/>
        </a:stretch>
      </xdr:blipFill>
      <xdr:spPr>
        <a:xfrm>
          <a:off x="16227425" y="246275225"/>
          <a:ext cx="723900" cy="476250"/>
        </a:xfrm>
        <a:prstGeom prst="rect">
          <a:avLst/>
        </a:prstGeom>
      </xdr:spPr>
    </xdr:pic>
    <xdr:clientData/>
  </xdr:twoCellAnchor>
  <xdr:twoCellAnchor editAs="oneCell">
    <xdr:from>
      <xdr:col>29</xdr:col>
      <xdr:colOff>25400</xdr:colOff>
      <xdr:row>470</xdr:row>
      <xdr:rowOff>25400</xdr:rowOff>
    </xdr:from>
    <xdr:to>
      <xdr:col>29</xdr:col>
      <xdr:colOff>749300</xdr:colOff>
      <xdr:row>470</xdr:row>
      <xdr:rowOff>501650</xdr:rowOff>
    </xdr:to>
    <xdr:pic>
      <xdr:nvPicPr>
        <xdr:cNvPr id="247" name="Subgraph-V486" descr="V486.png"/>
        <xdr:cNvPicPr>
          <a:picLocks/>
        </xdr:cNvPicPr>
      </xdr:nvPicPr>
      <xdr:blipFill>
        <a:blip xmlns:r="http://schemas.openxmlformats.org/officeDocument/2006/relationships" r:embed="rId10" cstate="print"/>
        <a:stretch>
          <a:fillRect/>
        </a:stretch>
      </xdr:blipFill>
      <xdr:spPr>
        <a:xfrm>
          <a:off x="16227425" y="247322975"/>
          <a:ext cx="723900" cy="476250"/>
        </a:xfrm>
        <a:prstGeom prst="rect">
          <a:avLst/>
        </a:prstGeom>
      </xdr:spPr>
    </xdr:pic>
    <xdr:clientData/>
  </xdr:twoCellAnchor>
  <xdr:twoCellAnchor editAs="oneCell">
    <xdr:from>
      <xdr:col>29</xdr:col>
      <xdr:colOff>25400</xdr:colOff>
      <xdr:row>471</xdr:row>
      <xdr:rowOff>25400</xdr:rowOff>
    </xdr:from>
    <xdr:to>
      <xdr:col>29</xdr:col>
      <xdr:colOff>749300</xdr:colOff>
      <xdr:row>471</xdr:row>
      <xdr:rowOff>501650</xdr:rowOff>
    </xdr:to>
    <xdr:pic>
      <xdr:nvPicPr>
        <xdr:cNvPr id="248" name="Subgraph-V487" descr="V487.png"/>
        <xdr:cNvPicPr>
          <a:picLocks/>
        </xdr:cNvPicPr>
      </xdr:nvPicPr>
      <xdr:blipFill>
        <a:blip xmlns:r="http://schemas.openxmlformats.org/officeDocument/2006/relationships" r:embed="rId130" cstate="print"/>
        <a:stretch>
          <a:fillRect/>
        </a:stretch>
      </xdr:blipFill>
      <xdr:spPr>
        <a:xfrm>
          <a:off x="16227425" y="247846850"/>
          <a:ext cx="723900" cy="476250"/>
        </a:xfrm>
        <a:prstGeom prst="rect">
          <a:avLst/>
        </a:prstGeom>
      </xdr:spPr>
    </xdr:pic>
    <xdr:clientData/>
  </xdr:twoCellAnchor>
  <xdr:twoCellAnchor editAs="oneCell">
    <xdr:from>
      <xdr:col>29</xdr:col>
      <xdr:colOff>25400</xdr:colOff>
      <xdr:row>473</xdr:row>
      <xdr:rowOff>25400</xdr:rowOff>
    </xdr:from>
    <xdr:to>
      <xdr:col>29</xdr:col>
      <xdr:colOff>749300</xdr:colOff>
      <xdr:row>473</xdr:row>
      <xdr:rowOff>501650</xdr:rowOff>
    </xdr:to>
    <xdr:pic>
      <xdr:nvPicPr>
        <xdr:cNvPr id="249" name="Subgraph-V489" descr="V489.png"/>
        <xdr:cNvPicPr>
          <a:picLocks/>
        </xdr:cNvPicPr>
      </xdr:nvPicPr>
      <xdr:blipFill>
        <a:blip xmlns:r="http://schemas.openxmlformats.org/officeDocument/2006/relationships" r:embed="rId3" cstate="print"/>
        <a:stretch>
          <a:fillRect/>
        </a:stretch>
      </xdr:blipFill>
      <xdr:spPr>
        <a:xfrm>
          <a:off x="16227425" y="248894600"/>
          <a:ext cx="723900" cy="476250"/>
        </a:xfrm>
        <a:prstGeom prst="rect">
          <a:avLst/>
        </a:prstGeom>
      </xdr:spPr>
    </xdr:pic>
    <xdr:clientData/>
  </xdr:twoCellAnchor>
  <xdr:twoCellAnchor editAs="oneCell">
    <xdr:from>
      <xdr:col>29</xdr:col>
      <xdr:colOff>25400</xdr:colOff>
      <xdr:row>476</xdr:row>
      <xdr:rowOff>25400</xdr:rowOff>
    </xdr:from>
    <xdr:to>
      <xdr:col>29</xdr:col>
      <xdr:colOff>749300</xdr:colOff>
      <xdr:row>476</xdr:row>
      <xdr:rowOff>501650</xdr:rowOff>
    </xdr:to>
    <xdr:pic>
      <xdr:nvPicPr>
        <xdr:cNvPr id="250" name="Subgraph-V492" descr="V492.png"/>
        <xdr:cNvPicPr>
          <a:picLocks/>
        </xdr:cNvPicPr>
      </xdr:nvPicPr>
      <xdr:blipFill>
        <a:blip xmlns:r="http://schemas.openxmlformats.org/officeDocument/2006/relationships" r:embed="rId13" cstate="print"/>
        <a:stretch>
          <a:fillRect/>
        </a:stretch>
      </xdr:blipFill>
      <xdr:spPr>
        <a:xfrm>
          <a:off x="16227425" y="250466225"/>
          <a:ext cx="723900" cy="476250"/>
        </a:xfrm>
        <a:prstGeom prst="rect">
          <a:avLst/>
        </a:prstGeom>
      </xdr:spPr>
    </xdr:pic>
    <xdr:clientData/>
  </xdr:twoCellAnchor>
  <xdr:twoCellAnchor editAs="oneCell">
    <xdr:from>
      <xdr:col>29</xdr:col>
      <xdr:colOff>25400</xdr:colOff>
      <xdr:row>478</xdr:row>
      <xdr:rowOff>25400</xdr:rowOff>
    </xdr:from>
    <xdr:to>
      <xdr:col>29</xdr:col>
      <xdr:colOff>749300</xdr:colOff>
      <xdr:row>478</xdr:row>
      <xdr:rowOff>501650</xdr:rowOff>
    </xdr:to>
    <xdr:pic>
      <xdr:nvPicPr>
        <xdr:cNvPr id="251" name="Subgraph-V494" descr="V494.png"/>
        <xdr:cNvPicPr>
          <a:picLocks/>
        </xdr:cNvPicPr>
      </xdr:nvPicPr>
      <xdr:blipFill>
        <a:blip xmlns:r="http://schemas.openxmlformats.org/officeDocument/2006/relationships" r:embed="rId10" cstate="print"/>
        <a:stretch>
          <a:fillRect/>
        </a:stretch>
      </xdr:blipFill>
      <xdr:spPr>
        <a:xfrm>
          <a:off x="16227425" y="251513975"/>
          <a:ext cx="723900" cy="476250"/>
        </a:xfrm>
        <a:prstGeom prst="rect">
          <a:avLst/>
        </a:prstGeom>
      </xdr:spPr>
    </xdr:pic>
    <xdr:clientData/>
  </xdr:twoCellAnchor>
  <xdr:twoCellAnchor editAs="oneCell">
    <xdr:from>
      <xdr:col>29</xdr:col>
      <xdr:colOff>25400</xdr:colOff>
      <xdr:row>479</xdr:row>
      <xdr:rowOff>25400</xdr:rowOff>
    </xdr:from>
    <xdr:to>
      <xdr:col>29</xdr:col>
      <xdr:colOff>749300</xdr:colOff>
      <xdr:row>479</xdr:row>
      <xdr:rowOff>501650</xdr:rowOff>
    </xdr:to>
    <xdr:pic>
      <xdr:nvPicPr>
        <xdr:cNvPr id="252" name="Subgraph-V495" descr="V495.png"/>
        <xdr:cNvPicPr>
          <a:picLocks/>
        </xdr:cNvPicPr>
      </xdr:nvPicPr>
      <xdr:blipFill>
        <a:blip xmlns:r="http://schemas.openxmlformats.org/officeDocument/2006/relationships" r:embed="rId52" cstate="print"/>
        <a:stretch>
          <a:fillRect/>
        </a:stretch>
      </xdr:blipFill>
      <xdr:spPr>
        <a:xfrm>
          <a:off x="16227425" y="252037850"/>
          <a:ext cx="723900" cy="476250"/>
        </a:xfrm>
        <a:prstGeom prst="rect">
          <a:avLst/>
        </a:prstGeom>
      </xdr:spPr>
    </xdr:pic>
    <xdr:clientData/>
  </xdr:twoCellAnchor>
  <xdr:twoCellAnchor editAs="oneCell">
    <xdr:from>
      <xdr:col>29</xdr:col>
      <xdr:colOff>25400</xdr:colOff>
      <xdr:row>480</xdr:row>
      <xdr:rowOff>25400</xdr:rowOff>
    </xdr:from>
    <xdr:to>
      <xdr:col>29</xdr:col>
      <xdr:colOff>749300</xdr:colOff>
      <xdr:row>480</xdr:row>
      <xdr:rowOff>501650</xdr:rowOff>
    </xdr:to>
    <xdr:pic>
      <xdr:nvPicPr>
        <xdr:cNvPr id="253" name="Subgraph-V496" descr="V496.png"/>
        <xdr:cNvPicPr>
          <a:picLocks/>
        </xdr:cNvPicPr>
      </xdr:nvPicPr>
      <xdr:blipFill>
        <a:blip xmlns:r="http://schemas.openxmlformats.org/officeDocument/2006/relationships" r:embed="rId131" cstate="print"/>
        <a:stretch>
          <a:fillRect/>
        </a:stretch>
      </xdr:blipFill>
      <xdr:spPr>
        <a:xfrm>
          <a:off x="16227425" y="252561725"/>
          <a:ext cx="723900" cy="476250"/>
        </a:xfrm>
        <a:prstGeom prst="rect">
          <a:avLst/>
        </a:prstGeom>
      </xdr:spPr>
    </xdr:pic>
    <xdr:clientData/>
  </xdr:twoCellAnchor>
  <xdr:twoCellAnchor editAs="oneCell">
    <xdr:from>
      <xdr:col>29</xdr:col>
      <xdr:colOff>25400</xdr:colOff>
      <xdr:row>482</xdr:row>
      <xdr:rowOff>25400</xdr:rowOff>
    </xdr:from>
    <xdr:to>
      <xdr:col>29</xdr:col>
      <xdr:colOff>749300</xdr:colOff>
      <xdr:row>482</xdr:row>
      <xdr:rowOff>501650</xdr:rowOff>
    </xdr:to>
    <xdr:pic>
      <xdr:nvPicPr>
        <xdr:cNvPr id="254" name="Subgraph-V498" descr="V498.png"/>
        <xdr:cNvPicPr>
          <a:picLocks/>
        </xdr:cNvPicPr>
      </xdr:nvPicPr>
      <xdr:blipFill>
        <a:blip xmlns:r="http://schemas.openxmlformats.org/officeDocument/2006/relationships" r:embed="rId10" cstate="print"/>
        <a:stretch>
          <a:fillRect/>
        </a:stretch>
      </xdr:blipFill>
      <xdr:spPr>
        <a:xfrm>
          <a:off x="16227425" y="253609475"/>
          <a:ext cx="723900" cy="476250"/>
        </a:xfrm>
        <a:prstGeom prst="rect">
          <a:avLst/>
        </a:prstGeom>
      </xdr:spPr>
    </xdr:pic>
    <xdr:clientData/>
  </xdr:twoCellAnchor>
  <xdr:twoCellAnchor editAs="oneCell">
    <xdr:from>
      <xdr:col>29</xdr:col>
      <xdr:colOff>25400</xdr:colOff>
      <xdr:row>485</xdr:row>
      <xdr:rowOff>25400</xdr:rowOff>
    </xdr:from>
    <xdr:to>
      <xdr:col>29</xdr:col>
      <xdr:colOff>749300</xdr:colOff>
      <xdr:row>485</xdr:row>
      <xdr:rowOff>501650</xdr:rowOff>
    </xdr:to>
    <xdr:pic>
      <xdr:nvPicPr>
        <xdr:cNvPr id="255" name="Subgraph-V501" descr="V501.png"/>
        <xdr:cNvPicPr>
          <a:picLocks/>
        </xdr:cNvPicPr>
      </xdr:nvPicPr>
      <xdr:blipFill>
        <a:blip xmlns:r="http://schemas.openxmlformats.org/officeDocument/2006/relationships" r:embed="rId1" cstate="print"/>
        <a:stretch>
          <a:fillRect/>
        </a:stretch>
      </xdr:blipFill>
      <xdr:spPr>
        <a:xfrm>
          <a:off x="16227425" y="255181100"/>
          <a:ext cx="723900" cy="476250"/>
        </a:xfrm>
        <a:prstGeom prst="rect">
          <a:avLst/>
        </a:prstGeom>
      </xdr:spPr>
    </xdr:pic>
    <xdr:clientData/>
  </xdr:twoCellAnchor>
  <xdr:twoCellAnchor editAs="oneCell">
    <xdr:from>
      <xdr:col>29</xdr:col>
      <xdr:colOff>25400</xdr:colOff>
      <xdr:row>486</xdr:row>
      <xdr:rowOff>25400</xdr:rowOff>
    </xdr:from>
    <xdr:to>
      <xdr:col>29</xdr:col>
      <xdr:colOff>749300</xdr:colOff>
      <xdr:row>486</xdr:row>
      <xdr:rowOff>501650</xdr:rowOff>
    </xdr:to>
    <xdr:pic>
      <xdr:nvPicPr>
        <xdr:cNvPr id="256" name="Subgraph-V502" descr="V502.png"/>
        <xdr:cNvPicPr>
          <a:picLocks/>
        </xdr:cNvPicPr>
      </xdr:nvPicPr>
      <xdr:blipFill>
        <a:blip xmlns:r="http://schemas.openxmlformats.org/officeDocument/2006/relationships" r:embed="rId132" cstate="print"/>
        <a:stretch>
          <a:fillRect/>
        </a:stretch>
      </xdr:blipFill>
      <xdr:spPr>
        <a:xfrm>
          <a:off x="16227425" y="255704975"/>
          <a:ext cx="723900" cy="476250"/>
        </a:xfrm>
        <a:prstGeom prst="rect">
          <a:avLst/>
        </a:prstGeom>
      </xdr:spPr>
    </xdr:pic>
    <xdr:clientData/>
  </xdr:twoCellAnchor>
  <xdr:twoCellAnchor editAs="oneCell">
    <xdr:from>
      <xdr:col>29</xdr:col>
      <xdr:colOff>25400</xdr:colOff>
      <xdr:row>487</xdr:row>
      <xdr:rowOff>25400</xdr:rowOff>
    </xdr:from>
    <xdr:to>
      <xdr:col>29</xdr:col>
      <xdr:colOff>749300</xdr:colOff>
      <xdr:row>487</xdr:row>
      <xdr:rowOff>501650</xdr:rowOff>
    </xdr:to>
    <xdr:pic>
      <xdr:nvPicPr>
        <xdr:cNvPr id="257" name="Subgraph-V503" descr="V503.png"/>
        <xdr:cNvPicPr>
          <a:picLocks/>
        </xdr:cNvPicPr>
      </xdr:nvPicPr>
      <xdr:blipFill>
        <a:blip xmlns:r="http://schemas.openxmlformats.org/officeDocument/2006/relationships" r:embed="rId133" cstate="print"/>
        <a:stretch>
          <a:fillRect/>
        </a:stretch>
      </xdr:blipFill>
      <xdr:spPr>
        <a:xfrm>
          <a:off x="16227425" y="256228850"/>
          <a:ext cx="723900" cy="476250"/>
        </a:xfrm>
        <a:prstGeom prst="rect">
          <a:avLst/>
        </a:prstGeom>
      </xdr:spPr>
    </xdr:pic>
    <xdr:clientData/>
  </xdr:twoCellAnchor>
  <xdr:twoCellAnchor editAs="oneCell">
    <xdr:from>
      <xdr:col>29</xdr:col>
      <xdr:colOff>25400</xdr:colOff>
      <xdr:row>488</xdr:row>
      <xdr:rowOff>25400</xdr:rowOff>
    </xdr:from>
    <xdr:to>
      <xdr:col>29</xdr:col>
      <xdr:colOff>749300</xdr:colOff>
      <xdr:row>488</xdr:row>
      <xdr:rowOff>501650</xdr:rowOff>
    </xdr:to>
    <xdr:pic>
      <xdr:nvPicPr>
        <xdr:cNvPr id="258" name="Subgraph-V504" descr="V504.png"/>
        <xdr:cNvPicPr>
          <a:picLocks/>
        </xdr:cNvPicPr>
      </xdr:nvPicPr>
      <xdr:blipFill>
        <a:blip xmlns:r="http://schemas.openxmlformats.org/officeDocument/2006/relationships" r:embed="rId134" cstate="print"/>
        <a:stretch>
          <a:fillRect/>
        </a:stretch>
      </xdr:blipFill>
      <xdr:spPr>
        <a:xfrm>
          <a:off x="16227425" y="256752725"/>
          <a:ext cx="723900" cy="476250"/>
        </a:xfrm>
        <a:prstGeom prst="rect">
          <a:avLst/>
        </a:prstGeom>
      </xdr:spPr>
    </xdr:pic>
    <xdr:clientData/>
  </xdr:twoCellAnchor>
  <xdr:twoCellAnchor editAs="oneCell">
    <xdr:from>
      <xdr:col>29</xdr:col>
      <xdr:colOff>25400</xdr:colOff>
      <xdr:row>493</xdr:row>
      <xdr:rowOff>25400</xdr:rowOff>
    </xdr:from>
    <xdr:to>
      <xdr:col>29</xdr:col>
      <xdr:colOff>749300</xdr:colOff>
      <xdr:row>493</xdr:row>
      <xdr:rowOff>501650</xdr:rowOff>
    </xdr:to>
    <xdr:pic>
      <xdr:nvPicPr>
        <xdr:cNvPr id="259" name="Subgraph-V509" descr="V509.png"/>
        <xdr:cNvPicPr>
          <a:picLocks/>
        </xdr:cNvPicPr>
      </xdr:nvPicPr>
      <xdr:blipFill>
        <a:blip xmlns:r="http://schemas.openxmlformats.org/officeDocument/2006/relationships" r:embed="rId135" cstate="print"/>
        <a:stretch>
          <a:fillRect/>
        </a:stretch>
      </xdr:blipFill>
      <xdr:spPr>
        <a:xfrm>
          <a:off x="16227425" y="259372100"/>
          <a:ext cx="723900" cy="476250"/>
        </a:xfrm>
        <a:prstGeom prst="rect">
          <a:avLst/>
        </a:prstGeom>
      </xdr:spPr>
    </xdr:pic>
    <xdr:clientData/>
  </xdr:twoCellAnchor>
  <xdr:twoCellAnchor editAs="oneCell">
    <xdr:from>
      <xdr:col>29</xdr:col>
      <xdr:colOff>25400</xdr:colOff>
      <xdr:row>496</xdr:row>
      <xdr:rowOff>25400</xdr:rowOff>
    </xdr:from>
    <xdr:to>
      <xdr:col>29</xdr:col>
      <xdr:colOff>749300</xdr:colOff>
      <xdr:row>496</xdr:row>
      <xdr:rowOff>501650</xdr:rowOff>
    </xdr:to>
    <xdr:pic>
      <xdr:nvPicPr>
        <xdr:cNvPr id="260" name="Subgraph-V512" descr="V512.png"/>
        <xdr:cNvPicPr>
          <a:picLocks/>
        </xdr:cNvPicPr>
      </xdr:nvPicPr>
      <xdr:blipFill>
        <a:blip xmlns:r="http://schemas.openxmlformats.org/officeDocument/2006/relationships" r:embed="rId13" cstate="print"/>
        <a:stretch>
          <a:fillRect/>
        </a:stretch>
      </xdr:blipFill>
      <xdr:spPr>
        <a:xfrm>
          <a:off x="16227425" y="260943725"/>
          <a:ext cx="723900" cy="476250"/>
        </a:xfrm>
        <a:prstGeom prst="rect">
          <a:avLst/>
        </a:prstGeom>
      </xdr:spPr>
    </xdr:pic>
    <xdr:clientData/>
  </xdr:twoCellAnchor>
  <xdr:twoCellAnchor editAs="oneCell">
    <xdr:from>
      <xdr:col>29</xdr:col>
      <xdr:colOff>25400</xdr:colOff>
      <xdr:row>498</xdr:row>
      <xdr:rowOff>25400</xdr:rowOff>
    </xdr:from>
    <xdr:to>
      <xdr:col>29</xdr:col>
      <xdr:colOff>749300</xdr:colOff>
      <xdr:row>498</xdr:row>
      <xdr:rowOff>501650</xdr:rowOff>
    </xdr:to>
    <xdr:pic>
      <xdr:nvPicPr>
        <xdr:cNvPr id="261" name="Subgraph-V514" descr="V514.png"/>
        <xdr:cNvPicPr>
          <a:picLocks/>
        </xdr:cNvPicPr>
      </xdr:nvPicPr>
      <xdr:blipFill>
        <a:blip xmlns:r="http://schemas.openxmlformats.org/officeDocument/2006/relationships" r:embed="rId136" cstate="print"/>
        <a:stretch>
          <a:fillRect/>
        </a:stretch>
      </xdr:blipFill>
      <xdr:spPr>
        <a:xfrm>
          <a:off x="16227425" y="261991475"/>
          <a:ext cx="723900" cy="476250"/>
        </a:xfrm>
        <a:prstGeom prst="rect">
          <a:avLst/>
        </a:prstGeom>
      </xdr:spPr>
    </xdr:pic>
    <xdr:clientData/>
  </xdr:twoCellAnchor>
  <xdr:twoCellAnchor editAs="oneCell">
    <xdr:from>
      <xdr:col>29</xdr:col>
      <xdr:colOff>25400</xdr:colOff>
      <xdr:row>499</xdr:row>
      <xdr:rowOff>25400</xdr:rowOff>
    </xdr:from>
    <xdr:to>
      <xdr:col>29</xdr:col>
      <xdr:colOff>749300</xdr:colOff>
      <xdr:row>499</xdr:row>
      <xdr:rowOff>501650</xdr:rowOff>
    </xdr:to>
    <xdr:pic>
      <xdr:nvPicPr>
        <xdr:cNvPr id="262" name="Subgraph-V515" descr="V515.png"/>
        <xdr:cNvPicPr>
          <a:picLocks/>
        </xdr:cNvPicPr>
      </xdr:nvPicPr>
      <xdr:blipFill>
        <a:blip xmlns:r="http://schemas.openxmlformats.org/officeDocument/2006/relationships" r:embed="rId137" cstate="print"/>
        <a:stretch>
          <a:fillRect/>
        </a:stretch>
      </xdr:blipFill>
      <xdr:spPr>
        <a:xfrm>
          <a:off x="16227425" y="262515350"/>
          <a:ext cx="723900" cy="476250"/>
        </a:xfrm>
        <a:prstGeom prst="rect">
          <a:avLst/>
        </a:prstGeom>
      </xdr:spPr>
    </xdr:pic>
    <xdr:clientData/>
  </xdr:twoCellAnchor>
  <xdr:twoCellAnchor editAs="oneCell">
    <xdr:from>
      <xdr:col>29</xdr:col>
      <xdr:colOff>25400</xdr:colOff>
      <xdr:row>504</xdr:row>
      <xdr:rowOff>25400</xdr:rowOff>
    </xdr:from>
    <xdr:to>
      <xdr:col>29</xdr:col>
      <xdr:colOff>749300</xdr:colOff>
      <xdr:row>504</xdr:row>
      <xdr:rowOff>501650</xdr:rowOff>
    </xdr:to>
    <xdr:pic>
      <xdr:nvPicPr>
        <xdr:cNvPr id="263" name="Subgraph-V520" descr="V520.png"/>
        <xdr:cNvPicPr>
          <a:picLocks/>
        </xdr:cNvPicPr>
      </xdr:nvPicPr>
      <xdr:blipFill>
        <a:blip xmlns:r="http://schemas.openxmlformats.org/officeDocument/2006/relationships" r:embed="rId138" cstate="print"/>
        <a:stretch>
          <a:fillRect/>
        </a:stretch>
      </xdr:blipFill>
      <xdr:spPr>
        <a:xfrm>
          <a:off x="16227425" y="265134725"/>
          <a:ext cx="723900" cy="476250"/>
        </a:xfrm>
        <a:prstGeom prst="rect">
          <a:avLst/>
        </a:prstGeom>
      </xdr:spPr>
    </xdr:pic>
    <xdr:clientData/>
  </xdr:twoCellAnchor>
  <xdr:twoCellAnchor editAs="oneCell">
    <xdr:from>
      <xdr:col>29</xdr:col>
      <xdr:colOff>25400</xdr:colOff>
      <xdr:row>506</xdr:row>
      <xdr:rowOff>25400</xdr:rowOff>
    </xdr:from>
    <xdr:to>
      <xdr:col>29</xdr:col>
      <xdr:colOff>749300</xdr:colOff>
      <xdr:row>506</xdr:row>
      <xdr:rowOff>501650</xdr:rowOff>
    </xdr:to>
    <xdr:pic>
      <xdr:nvPicPr>
        <xdr:cNvPr id="264" name="Subgraph-V522" descr="V522.png"/>
        <xdr:cNvPicPr>
          <a:picLocks/>
        </xdr:cNvPicPr>
      </xdr:nvPicPr>
      <xdr:blipFill>
        <a:blip xmlns:r="http://schemas.openxmlformats.org/officeDocument/2006/relationships" r:embed="rId139" cstate="print"/>
        <a:stretch>
          <a:fillRect/>
        </a:stretch>
      </xdr:blipFill>
      <xdr:spPr>
        <a:xfrm>
          <a:off x="16227425" y="266182475"/>
          <a:ext cx="723900" cy="476250"/>
        </a:xfrm>
        <a:prstGeom prst="rect">
          <a:avLst/>
        </a:prstGeom>
      </xdr:spPr>
    </xdr:pic>
    <xdr:clientData/>
  </xdr:twoCellAnchor>
  <xdr:twoCellAnchor editAs="oneCell">
    <xdr:from>
      <xdr:col>29</xdr:col>
      <xdr:colOff>25400</xdr:colOff>
      <xdr:row>509</xdr:row>
      <xdr:rowOff>25400</xdr:rowOff>
    </xdr:from>
    <xdr:to>
      <xdr:col>29</xdr:col>
      <xdr:colOff>749300</xdr:colOff>
      <xdr:row>509</xdr:row>
      <xdr:rowOff>501650</xdr:rowOff>
    </xdr:to>
    <xdr:pic>
      <xdr:nvPicPr>
        <xdr:cNvPr id="265" name="Subgraph-V525" descr="V525.png"/>
        <xdr:cNvPicPr>
          <a:picLocks/>
        </xdr:cNvPicPr>
      </xdr:nvPicPr>
      <xdr:blipFill>
        <a:blip xmlns:r="http://schemas.openxmlformats.org/officeDocument/2006/relationships" r:embed="rId140" cstate="print"/>
        <a:stretch>
          <a:fillRect/>
        </a:stretch>
      </xdr:blipFill>
      <xdr:spPr>
        <a:xfrm>
          <a:off x="16227425" y="267754100"/>
          <a:ext cx="723900" cy="476250"/>
        </a:xfrm>
        <a:prstGeom prst="rect">
          <a:avLst/>
        </a:prstGeom>
      </xdr:spPr>
    </xdr:pic>
    <xdr:clientData/>
  </xdr:twoCellAnchor>
  <xdr:twoCellAnchor editAs="oneCell">
    <xdr:from>
      <xdr:col>29</xdr:col>
      <xdr:colOff>25400</xdr:colOff>
      <xdr:row>511</xdr:row>
      <xdr:rowOff>25400</xdr:rowOff>
    </xdr:from>
    <xdr:to>
      <xdr:col>29</xdr:col>
      <xdr:colOff>749300</xdr:colOff>
      <xdr:row>511</xdr:row>
      <xdr:rowOff>501650</xdr:rowOff>
    </xdr:to>
    <xdr:pic>
      <xdr:nvPicPr>
        <xdr:cNvPr id="266" name="Subgraph-V527" descr="V527.png"/>
        <xdr:cNvPicPr>
          <a:picLocks/>
        </xdr:cNvPicPr>
      </xdr:nvPicPr>
      <xdr:blipFill>
        <a:blip xmlns:r="http://schemas.openxmlformats.org/officeDocument/2006/relationships" r:embed="rId141" cstate="print"/>
        <a:stretch>
          <a:fillRect/>
        </a:stretch>
      </xdr:blipFill>
      <xdr:spPr>
        <a:xfrm>
          <a:off x="16227425" y="268801850"/>
          <a:ext cx="723900" cy="476250"/>
        </a:xfrm>
        <a:prstGeom prst="rect">
          <a:avLst/>
        </a:prstGeom>
      </xdr:spPr>
    </xdr:pic>
    <xdr:clientData/>
  </xdr:twoCellAnchor>
  <xdr:twoCellAnchor editAs="oneCell">
    <xdr:from>
      <xdr:col>29</xdr:col>
      <xdr:colOff>25400</xdr:colOff>
      <xdr:row>512</xdr:row>
      <xdr:rowOff>25400</xdr:rowOff>
    </xdr:from>
    <xdr:to>
      <xdr:col>29</xdr:col>
      <xdr:colOff>749300</xdr:colOff>
      <xdr:row>512</xdr:row>
      <xdr:rowOff>501650</xdr:rowOff>
    </xdr:to>
    <xdr:pic>
      <xdr:nvPicPr>
        <xdr:cNvPr id="267" name="Subgraph-V528" descr="V528.png"/>
        <xdr:cNvPicPr>
          <a:picLocks/>
        </xdr:cNvPicPr>
      </xdr:nvPicPr>
      <xdr:blipFill>
        <a:blip xmlns:r="http://schemas.openxmlformats.org/officeDocument/2006/relationships" r:embed="rId142" cstate="print"/>
        <a:stretch>
          <a:fillRect/>
        </a:stretch>
      </xdr:blipFill>
      <xdr:spPr>
        <a:xfrm>
          <a:off x="16227425" y="269325725"/>
          <a:ext cx="723900" cy="476250"/>
        </a:xfrm>
        <a:prstGeom prst="rect">
          <a:avLst/>
        </a:prstGeom>
      </xdr:spPr>
    </xdr:pic>
    <xdr:clientData/>
  </xdr:twoCellAnchor>
  <xdr:twoCellAnchor editAs="oneCell">
    <xdr:from>
      <xdr:col>29</xdr:col>
      <xdr:colOff>25400</xdr:colOff>
      <xdr:row>513</xdr:row>
      <xdr:rowOff>25400</xdr:rowOff>
    </xdr:from>
    <xdr:to>
      <xdr:col>29</xdr:col>
      <xdr:colOff>749300</xdr:colOff>
      <xdr:row>513</xdr:row>
      <xdr:rowOff>501650</xdr:rowOff>
    </xdr:to>
    <xdr:pic>
      <xdr:nvPicPr>
        <xdr:cNvPr id="268" name="Subgraph-V529" descr="V529.png"/>
        <xdr:cNvPicPr>
          <a:picLocks/>
        </xdr:cNvPicPr>
      </xdr:nvPicPr>
      <xdr:blipFill>
        <a:blip xmlns:r="http://schemas.openxmlformats.org/officeDocument/2006/relationships" r:embed="rId143" cstate="print"/>
        <a:stretch>
          <a:fillRect/>
        </a:stretch>
      </xdr:blipFill>
      <xdr:spPr>
        <a:xfrm>
          <a:off x="16227425" y="269849600"/>
          <a:ext cx="723900" cy="476250"/>
        </a:xfrm>
        <a:prstGeom prst="rect">
          <a:avLst/>
        </a:prstGeom>
      </xdr:spPr>
    </xdr:pic>
    <xdr:clientData/>
  </xdr:twoCellAnchor>
  <xdr:twoCellAnchor editAs="oneCell">
    <xdr:from>
      <xdr:col>29</xdr:col>
      <xdr:colOff>25400</xdr:colOff>
      <xdr:row>514</xdr:row>
      <xdr:rowOff>25400</xdr:rowOff>
    </xdr:from>
    <xdr:to>
      <xdr:col>29</xdr:col>
      <xdr:colOff>749300</xdr:colOff>
      <xdr:row>514</xdr:row>
      <xdr:rowOff>501650</xdr:rowOff>
    </xdr:to>
    <xdr:pic>
      <xdr:nvPicPr>
        <xdr:cNvPr id="269" name="Subgraph-V530" descr="V530.png"/>
        <xdr:cNvPicPr>
          <a:picLocks/>
        </xdr:cNvPicPr>
      </xdr:nvPicPr>
      <xdr:blipFill>
        <a:blip xmlns:r="http://schemas.openxmlformats.org/officeDocument/2006/relationships" r:embed="rId144" cstate="print"/>
        <a:stretch>
          <a:fillRect/>
        </a:stretch>
      </xdr:blipFill>
      <xdr:spPr>
        <a:xfrm>
          <a:off x="16227425" y="270373475"/>
          <a:ext cx="723900" cy="476250"/>
        </a:xfrm>
        <a:prstGeom prst="rect">
          <a:avLst/>
        </a:prstGeom>
      </xdr:spPr>
    </xdr:pic>
    <xdr:clientData/>
  </xdr:twoCellAnchor>
  <xdr:twoCellAnchor editAs="oneCell">
    <xdr:from>
      <xdr:col>29</xdr:col>
      <xdr:colOff>25400</xdr:colOff>
      <xdr:row>521</xdr:row>
      <xdr:rowOff>25400</xdr:rowOff>
    </xdr:from>
    <xdr:to>
      <xdr:col>29</xdr:col>
      <xdr:colOff>749300</xdr:colOff>
      <xdr:row>521</xdr:row>
      <xdr:rowOff>501650</xdr:rowOff>
    </xdr:to>
    <xdr:pic>
      <xdr:nvPicPr>
        <xdr:cNvPr id="270" name="Subgraph-V537" descr="V537.png"/>
        <xdr:cNvPicPr>
          <a:picLocks/>
        </xdr:cNvPicPr>
      </xdr:nvPicPr>
      <xdr:blipFill>
        <a:blip xmlns:r="http://schemas.openxmlformats.org/officeDocument/2006/relationships" r:embed="rId145" cstate="print"/>
        <a:stretch>
          <a:fillRect/>
        </a:stretch>
      </xdr:blipFill>
      <xdr:spPr>
        <a:xfrm>
          <a:off x="16227425" y="274040600"/>
          <a:ext cx="723900" cy="476250"/>
        </a:xfrm>
        <a:prstGeom prst="rect">
          <a:avLst/>
        </a:prstGeom>
      </xdr:spPr>
    </xdr:pic>
    <xdr:clientData/>
  </xdr:twoCellAnchor>
  <xdr:twoCellAnchor editAs="oneCell">
    <xdr:from>
      <xdr:col>29</xdr:col>
      <xdr:colOff>25400</xdr:colOff>
      <xdr:row>522</xdr:row>
      <xdr:rowOff>25400</xdr:rowOff>
    </xdr:from>
    <xdr:to>
      <xdr:col>29</xdr:col>
      <xdr:colOff>749300</xdr:colOff>
      <xdr:row>522</xdr:row>
      <xdr:rowOff>501650</xdr:rowOff>
    </xdr:to>
    <xdr:pic>
      <xdr:nvPicPr>
        <xdr:cNvPr id="271" name="Subgraph-V538" descr="V538.png"/>
        <xdr:cNvPicPr>
          <a:picLocks/>
        </xdr:cNvPicPr>
      </xdr:nvPicPr>
      <xdr:blipFill>
        <a:blip xmlns:r="http://schemas.openxmlformats.org/officeDocument/2006/relationships" r:embed="rId146" cstate="print"/>
        <a:stretch>
          <a:fillRect/>
        </a:stretch>
      </xdr:blipFill>
      <xdr:spPr>
        <a:xfrm>
          <a:off x="16227425" y="274564475"/>
          <a:ext cx="723900" cy="476250"/>
        </a:xfrm>
        <a:prstGeom prst="rect">
          <a:avLst/>
        </a:prstGeom>
      </xdr:spPr>
    </xdr:pic>
    <xdr:clientData/>
  </xdr:twoCellAnchor>
  <xdr:twoCellAnchor editAs="oneCell">
    <xdr:from>
      <xdr:col>29</xdr:col>
      <xdr:colOff>25400</xdr:colOff>
      <xdr:row>523</xdr:row>
      <xdr:rowOff>25400</xdr:rowOff>
    </xdr:from>
    <xdr:to>
      <xdr:col>29</xdr:col>
      <xdr:colOff>749300</xdr:colOff>
      <xdr:row>523</xdr:row>
      <xdr:rowOff>501650</xdr:rowOff>
    </xdr:to>
    <xdr:pic>
      <xdr:nvPicPr>
        <xdr:cNvPr id="272" name="Subgraph-V539" descr="V539.png"/>
        <xdr:cNvPicPr>
          <a:picLocks/>
        </xdr:cNvPicPr>
      </xdr:nvPicPr>
      <xdr:blipFill>
        <a:blip xmlns:r="http://schemas.openxmlformats.org/officeDocument/2006/relationships" r:embed="rId147" cstate="print"/>
        <a:stretch>
          <a:fillRect/>
        </a:stretch>
      </xdr:blipFill>
      <xdr:spPr>
        <a:xfrm>
          <a:off x="16227425" y="275088350"/>
          <a:ext cx="723900" cy="476250"/>
        </a:xfrm>
        <a:prstGeom prst="rect">
          <a:avLst/>
        </a:prstGeom>
      </xdr:spPr>
    </xdr:pic>
    <xdr:clientData/>
  </xdr:twoCellAnchor>
  <xdr:twoCellAnchor editAs="oneCell">
    <xdr:from>
      <xdr:col>29</xdr:col>
      <xdr:colOff>25400</xdr:colOff>
      <xdr:row>525</xdr:row>
      <xdr:rowOff>25400</xdr:rowOff>
    </xdr:from>
    <xdr:to>
      <xdr:col>29</xdr:col>
      <xdr:colOff>749300</xdr:colOff>
      <xdr:row>525</xdr:row>
      <xdr:rowOff>501650</xdr:rowOff>
    </xdr:to>
    <xdr:pic>
      <xdr:nvPicPr>
        <xdr:cNvPr id="273" name="Subgraph-V541" descr="V541.png"/>
        <xdr:cNvPicPr>
          <a:picLocks/>
        </xdr:cNvPicPr>
      </xdr:nvPicPr>
      <xdr:blipFill>
        <a:blip xmlns:r="http://schemas.openxmlformats.org/officeDocument/2006/relationships" r:embed="rId148" cstate="print"/>
        <a:stretch>
          <a:fillRect/>
        </a:stretch>
      </xdr:blipFill>
      <xdr:spPr>
        <a:xfrm>
          <a:off x="16227425" y="276136100"/>
          <a:ext cx="723900" cy="4762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34</xdr:row>
      <xdr:rowOff>38100</xdr:rowOff>
    </xdr:from>
    <xdr:to>
      <xdr:col>1</xdr:col>
      <xdr:colOff>918209</xdr:colOff>
      <xdr:row>41</xdr:row>
      <xdr:rowOff>180975</xdr:rowOff>
    </xdr:to>
    <xdr:graphicFrame macro="">
      <xdr:nvGraphicFramePr>
        <xdr:cNvPr id="2" name="Degree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48</xdr:row>
      <xdr:rowOff>38100</xdr:rowOff>
    </xdr:from>
    <xdr:to>
      <xdr:col>1</xdr:col>
      <xdr:colOff>918209</xdr:colOff>
      <xdr:row>55</xdr:row>
      <xdr:rowOff>180975</xdr:rowOff>
    </xdr:to>
    <xdr:graphicFrame macro="">
      <xdr:nvGraphicFramePr>
        <xdr:cNvPr id="5" name="InDegree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62</xdr:row>
      <xdr:rowOff>28575</xdr:rowOff>
    </xdr:from>
    <xdr:to>
      <xdr:col>1</xdr:col>
      <xdr:colOff>918209</xdr:colOff>
      <xdr:row>69</xdr:row>
      <xdr:rowOff>171450</xdr:rowOff>
    </xdr:to>
    <xdr:graphicFrame macro="">
      <xdr:nvGraphicFramePr>
        <xdr:cNvPr id="4" name="OutDegree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76</xdr:row>
      <xdr:rowOff>9525</xdr:rowOff>
    </xdr:from>
    <xdr:to>
      <xdr:col>1</xdr:col>
      <xdr:colOff>918210</xdr:colOff>
      <xdr:row>83</xdr:row>
      <xdr:rowOff>152400</xdr:rowOff>
    </xdr:to>
    <xdr:graphicFrame macro="">
      <xdr:nvGraphicFramePr>
        <xdr:cNvPr id="6" name="BetweennessCentrality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9525</xdr:colOff>
      <xdr:row>90</xdr:row>
      <xdr:rowOff>19050</xdr:rowOff>
    </xdr:from>
    <xdr:to>
      <xdr:col>2</xdr:col>
      <xdr:colOff>0</xdr:colOff>
      <xdr:row>97</xdr:row>
      <xdr:rowOff>161925</xdr:rowOff>
    </xdr:to>
    <xdr:graphicFrame macro="">
      <xdr:nvGraphicFramePr>
        <xdr:cNvPr id="7" name="ClosenessCentrality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104</xdr:row>
      <xdr:rowOff>19050</xdr:rowOff>
    </xdr:from>
    <xdr:to>
      <xdr:col>1</xdr:col>
      <xdr:colOff>918210</xdr:colOff>
      <xdr:row>111</xdr:row>
      <xdr:rowOff>161925</xdr:rowOff>
    </xdr:to>
    <xdr:graphicFrame macro="">
      <xdr:nvGraphicFramePr>
        <xdr:cNvPr id="8" name="EigenvectorCentrality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132</xdr:row>
      <xdr:rowOff>9525</xdr:rowOff>
    </xdr:from>
    <xdr:to>
      <xdr:col>1</xdr:col>
      <xdr:colOff>918210</xdr:colOff>
      <xdr:row>139</xdr:row>
      <xdr:rowOff>152400</xdr:rowOff>
    </xdr:to>
    <xdr:graphicFrame macro="">
      <xdr:nvGraphicFramePr>
        <xdr:cNvPr id="9" name="ClusteringCoefficient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118</xdr:row>
      <xdr:rowOff>0</xdr:rowOff>
    </xdr:from>
    <xdr:to>
      <xdr:col>1</xdr:col>
      <xdr:colOff>918210</xdr:colOff>
      <xdr:row>125</xdr:row>
      <xdr:rowOff>142875</xdr:rowOff>
    </xdr:to>
    <xdr:graphicFrame macro="">
      <xdr:nvGraphicFramePr>
        <xdr:cNvPr id="10" name="ClusteringCoefficient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17</xdr:col>
      <xdr:colOff>0</xdr:colOff>
      <xdr:row>1</xdr:row>
      <xdr:rowOff>0</xdr:rowOff>
    </xdr:from>
    <xdr:to>
      <xdr:col>22</xdr:col>
      <xdr:colOff>381000</xdr:colOff>
      <xdr:row>4</xdr:row>
      <xdr:rowOff>28575</xdr:rowOff>
    </xdr:to>
    <xdr:graphicFrame macro="">
      <xdr:nvGraphicFramePr>
        <xdr:cNvPr id="2" name="DynamicFilter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Edges" displayName="Edges" ref="A2:O401" totalsRowShown="0" headerRowDxfId="96" dataDxfId="95">
  <autoFilter ref="A2:O401">
    <filterColumn colId="14"/>
  </autoFilter>
  <tableColumns count="15">
    <tableColumn id="1" name="Vertex 1" dataDxfId="94" dataCellStyle="NodeXL Required"/>
    <tableColumn id="2" name="Vertex 2" dataDxfId="93" dataCellStyle="NodeXL Required"/>
    <tableColumn id="3" name="Color" dataDxfId="92" dataCellStyle="NodeXL Visual Property"/>
    <tableColumn id="4" name="Width" dataDxfId="91" dataCellStyle="NodeXL Visual Property"/>
    <tableColumn id="11" name="Style" dataDxfId="90" dataCellStyle="NodeXL Visual Property"/>
    <tableColumn id="5" name="Opacity" dataDxfId="89" dataCellStyle="NodeXL Visual Property"/>
    <tableColumn id="6" name="Visibility" dataDxfId="88" dataCellStyle="NodeXL Visual Property"/>
    <tableColumn id="10" name="Label" dataDxfId="87" dataCellStyle="NodeXL Label"/>
    <tableColumn id="12" name="Label Text Color" dataDxfId="86" dataCellStyle="NodeXL Label"/>
    <tableColumn id="13" name="Label Font Size" dataDxfId="85" dataCellStyle="NodeXL Label"/>
    <tableColumn id="14" name="Reciprocated?" dataDxfId="84" dataCellStyle="NodeXL Graph Metric"/>
    <tableColumn id="7" name="ID" dataDxfId="83" dataCellStyle="NodeXL Do Not Edit"/>
    <tableColumn id="9" name="Dynamic Filter" dataDxfId="82" dataCellStyle="NodeXL Do Not Edit"/>
    <tableColumn id="8" name="Add Your Own Columns Here" dataDxfId="81" dataCellStyle="NodeXL Other Column"/>
    <tableColumn id="15" name="Edge Weight" dataCellStyle="Normal"/>
  </tableColumns>
  <tableStyleInfo name="NodeXL Table" showFirstColumn="0" showLastColumn="0" showRowStripes="0" showColumnStripes="0"/>
</table>
</file>

<file path=xl/tables/table2.xml><?xml version="1.0" encoding="utf-8"?>
<table xmlns="http://schemas.openxmlformats.org/spreadsheetml/2006/main" id="2" name="Vertices" displayName="Vertices" ref="A2:AD529" totalsRowShown="0" headerRowDxfId="80" dataDxfId="79">
  <autoFilter ref="A2:AD529">
    <filterColumn colId="29"/>
  </autoFilter>
  <tableColumns count="30">
    <tableColumn id="1" name="Vertex" dataDxfId="0" dataCellStyle="NodeXL Required"/>
    <tableColumn id="2" name="Color" dataDxfId="78" dataCellStyle="NodeXL Visual Property"/>
    <tableColumn id="5" name="Shape" dataDxfId="77" dataCellStyle="NodeXL Visual Property"/>
    <tableColumn id="6" name="Size" dataDxfId="76" dataCellStyle="NodeXL Visual Property"/>
    <tableColumn id="4" name="Opacity" dataDxfId="75" dataCellStyle="NodeXL Visual Property"/>
    <tableColumn id="7" name="Image File" dataDxfId="74" dataCellStyle="NodeXL Visual Property"/>
    <tableColumn id="3" name="Visibility" dataDxfId="73" dataCellStyle="NodeXL Visual Property"/>
    <tableColumn id="10" name="Label" dataDxfId="72" dataCellStyle="NodeXL Label"/>
    <tableColumn id="16" name="Label Fill Color" dataDxfId="71" dataCellStyle="NodeXL Label"/>
    <tableColumn id="9" name="Label Position" dataDxfId="70" dataCellStyle="NodeXL Label"/>
    <tableColumn id="8" name="Tooltip" dataDxfId="69" dataCellStyle="NodeXL Label"/>
    <tableColumn id="18" name="Layout Order" dataDxfId="68" dataCellStyle="NodeXL Layout"/>
    <tableColumn id="13" name="X" dataDxfId="67" dataCellStyle="NodeXL Layout"/>
    <tableColumn id="14" name="Y" dataDxfId="66" dataCellStyle="NodeXL Layout"/>
    <tableColumn id="12" name="Locked?" dataDxfId="65" dataCellStyle="NodeXL Layout"/>
    <tableColumn id="19" name="Polar R" dataDxfId="64" dataCellStyle="NodeXL Layout"/>
    <tableColumn id="20" name="Polar Angle" dataDxfId="63" dataCellStyle="NodeXL Layout"/>
    <tableColumn id="21" name="Degree" dataDxfId="62" dataCellStyle="NodeXL Graph Metric"/>
    <tableColumn id="22" name="In-Degree" dataDxfId="61" dataCellStyle="NodeXL Graph Metric"/>
    <tableColumn id="23" name="Out-Degree" dataDxfId="60" dataCellStyle="NodeXL Graph Metric"/>
    <tableColumn id="24" name="Betweenness Centrality" dataDxfId="59" dataCellStyle="NodeXL Graph Metric"/>
    <tableColumn id="25" name="Closeness Centrality" dataDxfId="58" dataCellStyle="NodeXL Graph Metric"/>
    <tableColumn id="26" name="Eigenvector Centrality" dataDxfId="57" dataCellStyle="NodeXL Graph Metric"/>
    <tableColumn id="15" name="PageRank" dataDxfId="56" dataCellStyle="NodeXL Graph Metric"/>
    <tableColumn id="27" name="Clustering Coefficient" dataDxfId="55" dataCellStyle="NodeXL Graph Metric"/>
    <tableColumn id="29" name="Reciprocated Vertex Pair Ratio" dataDxfId="54" dataCellStyle="NodeXL Graph Metric"/>
    <tableColumn id="11" name="ID" dataDxfId="53" dataCellStyle="NodeXL Do Not Edit"/>
    <tableColumn id="28" name="Dynamic Filter" dataDxfId="52" dataCellStyle="NodeXL Do Not Edit"/>
    <tableColumn id="17" name="Add Your Own Columns Here" dataDxfId="1" dataCellStyle="NodeXL Other Column"/>
    <tableColumn id="30" name="Subgraph" dataCellStyle="Normal"/>
  </tableColumns>
  <tableStyleInfo name="NodeXL Table" showFirstColumn="0" showLastColumn="0" showRowStripes="0" showColumnStripes="0"/>
</table>
</file>

<file path=xl/tables/table3.xml><?xml version="1.0" encoding="utf-8"?>
<table xmlns="http://schemas.openxmlformats.org/spreadsheetml/2006/main" id="4" name="Groups" displayName="Groups" ref="A2:X19" totalsRowShown="0" headerRowDxfId="51">
  <autoFilter ref="A2:X19"/>
  <tableColumns count="24">
    <tableColumn id="1" name="Group" dataDxfId="50" dataCellStyle="NodeXL Required"/>
    <tableColumn id="2" name="Vertex Color" dataDxfId="49" dataCellStyle="NodeXL Visual Property"/>
    <tableColumn id="3" name="Vertex Shape" dataDxfId="48" dataCellStyle="NodeXL Visual Property"/>
    <tableColumn id="22" name="Visibility" dataDxfId="47" dataCellStyle="NodeXL Visual Property"/>
    <tableColumn id="4" name="Collapsed?" dataDxfId="46" dataCellStyle="NodeXL Visual Property"/>
    <tableColumn id="18" name="Label" dataDxfId="45" dataCellStyle="NodeXL Label"/>
    <tableColumn id="20" name="Collapsed X" dataCellStyle="NodeXL Layout"/>
    <tableColumn id="21" name="Collapsed Y" dataCellStyle="NodeXL Layout"/>
    <tableColumn id="6" name="ID" dataDxfId="44" dataCellStyle="NodeXL Do Not Edit"/>
    <tableColumn id="19" name="Collapsed Properties" dataDxfId="43" dataCellStyle="NodeXL Do Not Edit"/>
    <tableColumn id="5" name="Vertices" dataDxfId="42" dataCellStyle="NodeXL Graph Metric"/>
    <tableColumn id="7" name="Unique Edges" dataDxfId="41" dataCellStyle="NodeXL Graph Metric"/>
    <tableColumn id="8" name="Edges With Duplicates" dataDxfId="40" dataCellStyle="NodeXL Graph Metric"/>
    <tableColumn id="9" name="Total Edges" dataDxfId="39" dataCellStyle="NodeXL Graph Metric"/>
    <tableColumn id="10" name="Self-Loops" dataDxfId="38" dataCellStyle="NodeXL Graph Metric"/>
    <tableColumn id="24" name="Reciprocated Vertex Pair Ratio" dataDxfId="37" dataCellStyle="NodeXL Graph Metric"/>
    <tableColumn id="25" name="Reciprocated Edge Ratio" dataDxfId="36" dataCellStyle="NodeXL Graph Metric"/>
    <tableColumn id="11" name="Connected Components" dataDxfId="35" dataCellStyle="NodeXL Graph Metric"/>
    <tableColumn id="12" name="Single-Vertex Connected Components" dataDxfId="34" dataCellStyle="NodeXL Graph Metric"/>
    <tableColumn id="13" name="Maximum Vertices in a Connected Component" dataDxfId="33" dataCellStyle="NodeXL Graph Metric"/>
    <tableColumn id="14" name="Maximum Edges in a Connected Component" dataDxfId="32" dataCellStyle="NodeXL Graph Metric"/>
    <tableColumn id="15" name="Maximum Geodesic Distance (Diameter)" dataDxfId="31" dataCellStyle="NodeXL Graph Metric"/>
    <tableColumn id="16" name="Average Geodesic Distance" dataDxfId="30" dataCellStyle="NodeXL Graph Metric"/>
    <tableColumn id="17" name="Graph Density" dataDxfId="29" dataCellStyle="NodeXL Graph Metric"/>
  </tableColumns>
  <tableStyleInfo name="NodeXL Table" showFirstColumn="0" showLastColumn="0" showRowStripes="1" showColumnStripes="0"/>
</table>
</file>

<file path=xl/tables/table4.xml><?xml version="1.0" encoding="utf-8"?>
<table xmlns="http://schemas.openxmlformats.org/spreadsheetml/2006/main" id="5" name="GroupVertices" displayName="GroupVertices" ref="A1:C273" totalsRowShown="0" headerRowDxfId="28" dataDxfId="27">
  <autoFilter ref="A1:C273"/>
  <tableColumns count="3">
    <tableColumn id="1" name="Group" dataDxfId="26" dataCellStyle="Normal"/>
    <tableColumn id="2" name="Vertex" dataDxfId="25" dataCellStyle="Normal"/>
    <tableColumn id="3" name="Vertex ID" dataDxfId="24" dataCellStyle="Normal">
      <calculatedColumnFormula>VLOOKUP(GroupVertices[[#This Row],[Vertex]], Vertices[], MATCH("ID", Vertices[#Headers], 0), FALSE)</calculatedColumnFormula>
    </tableColumn>
  </tableColumns>
  <tableStyleInfo name="TableStyleMedium9" showFirstColumn="0" showLastColumn="0" showRowStripes="1" showColumnStripes="0"/>
</table>
</file>

<file path=xl/tables/table5.xml><?xml version="1.0" encoding="utf-8"?>
<table xmlns="http://schemas.openxmlformats.org/spreadsheetml/2006/main" id="6" name="OverallMetrics" displayName="OverallMetrics" ref="A1:B22" totalsRowShown="0" dataCellStyle="NodeXL Graph Metric">
  <autoFilter ref="A1:B22"/>
  <tableColumns count="2">
    <tableColumn id="1" name="Graph Metric" dataDxfId="23" dataCellStyle="NodeXL Graph Metric"/>
    <tableColumn id="2" name="Value" dataDxfId="22" dataCellStyle="NodeXL Graph Metric"/>
  </tableColumns>
  <tableStyleInfo name="TableStyleMedium9" showFirstColumn="0" showLastColumn="0" showRowStripes="1" showColumnStripes="0"/>
</table>
</file>

<file path=xl/tables/table6.xml><?xml version="1.0" encoding="utf-8"?>
<table xmlns="http://schemas.openxmlformats.org/spreadsheetml/2006/main" id="3" name="HistogramBins" displayName="HistogramBins" ref="D1:U45" totalsRowShown="0">
  <autoFilter ref="D1:U45"/>
  <tableColumns count="18">
    <tableColumn id="1" name="Degree Bin" dataDxfId="21"/>
    <tableColumn id="2" name="Degree Frequency" dataDxfId="20">
      <calculatedColumnFormula>COUNTIF(Vertices[Degree], "&gt;= " &amp; D2) - COUNTIF(Vertices[Degree], "&gt;=" &amp; D3)</calculatedColumnFormula>
    </tableColumn>
    <tableColumn id="3" name="In-Degree Bin" dataDxfId="19"/>
    <tableColumn id="4" name="In-Degree Frequency" dataDxfId="18">
      <calculatedColumnFormula>COUNTIF(Vertices[In-Degree], "&gt;= " &amp; F2) - COUNTIF(Vertices[In-Degree], "&gt;=" &amp; F3)</calculatedColumnFormula>
    </tableColumn>
    <tableColumn id="5" name="Out-Degree Bin" dataDxfId="17"/>
    <tableColumn id="6" name="Out-Degree Frequency" dataDxfId="16">
      <calculatedColumnFormula>COUNTIF(Vertices[Out-Degree], "&gt;= " &amp; H2) - COUNTIF(Vertices[Out-Degree], "&gt;=" &amp; H3)</calculatedColumnFormula>
    </tableColumn>
    <tableColumn id="7" name="Betweenness Centrality Bin" dataDxfId="15"/>
    <tableColumn id="8" name="Betweenness Centrality Frequency" dataDxfId="14">
      <calculatedColumnFormula>COUNTIF(Vertices[Betweenness Centrality], "&gt;= " &amp; J2) - COUNTIF(Vertices[Betweenness Centrality], "&gt;=" &amp; J3)</calculatedColumnFormula>
    </tableColumn>
    <tableColumn id="9" name="Closeness Centrality Bin" dataDxfId="13"/>
    <tableColumn id="10" name="Closeness Centrality Frequency" dataDxfId="12">
      <calculatedColumnFormula>COUNTIF(Vertices[Closeness Centrality], "&gt;= " &amp; L2) - COUNTIF(Vertices[Closeness Centrality], "&gt;=" &amp; L3)</calculatedColumnFormula>
    </tableColumn>
    <tableColumn id="11" name="Eigenvector Centrality Bin" dataDxfId="11"/>
    <tableColumn id="12" name="Eigenvector Centrality Frequency" dataDxfId="10">
      <calculatedColumnFormula>COUNTIF(Vertices[Eigenvector Centrality], "&gt;= " &amp; N2) - COUNTIF(Vertices[Eigenvector Centrality], "&gt;=" &amp; N3)</calculatedColumnFormula>
    </tableColumn>
    <tableColumn id="18" name="PageRank Bin" dataDxfId="9"/>
    <tableColumn id="17" name="PageRank Frequency" dataDxfId="8">
      <calculatedColumnFormula>COUNTIF(Vertices[Eigenvector Centrality], "&gt;= " &amp; P2) - COUNTIF(Vertices[Eigenvector Centrality], "&gt;=" &amp; P3)</calculatedColumnFormula>
    </tableColumn>
    <tableColumn id="13" name="Clustering Coefficient Bin" dataDxfId="7"/>
    <tableColumn id="14" name="Clustering Coefficient Frequency" dataDxfId="6">
      <calculatedColumnFormula>COUNTIF(Vertices[Clustering Coefficient], "&gt;= " &amp; R2) - COUNTIF(Vertices[Clustering Coefficient], "&gt;=" &amp; R3)</calculatedColumnFormula>
    </tableColumn>
    <tableColumn id="15" name="Dynamic Filter Bin" dataDxfId="5"/>
    <tableColumn id="16" name="Dynamic Filter Frequency" dataDxfId="4">
      <calculatedColumnFormula>COUNTIF(Vertices[Clustering Coefficient], "&gt;= " &amp; T2) - COUNTIF(Vertices[Clustering Coefficient], "&gt;=" &amp; T3)</calculatedColumnFormula>
    </tableColumn>
  </tableColumns>
  <tableStyleInfo name="TableStyleMedium9" showFirstColumn="0" showLastColumn="0" showRowStripes="1" showColumnStripes="0"/>
</table>
</file>

<file path=xl/tables/table7.xml><?xml version="1.0" encoding="utf-8"?>
<table xmlns="http://schemas.openxmlformats.org/spreadsheetml/2006/main" id="15" name="HistogramProperties" displayName="HistogramProperties" ref="W1:X4" totalsRowShown="0">
  <autoFilter ref="W1:X4"/>
  <tableColumns count="2">
    <tableColumn id="1" name="Histogram Property"/>
    <tableColumn id="2" name="Value"/>
  </tableColumns>
  <tableStyleInfo name="TableStyleMedium9" showFirstColumn="0" showLastColumn="0" showRowStripes="1" showColumnStripes="0"/>
</table>
</file>

<file path=xl/tables/table8.xml><?xml version="1.0" encoding="utf-8"?>
<table xmlns="http://schemas.openxmlformats.org/spreadsheetml/2006/main" id="9" name="OverallReadabilityMetrics" displayName="OverallReadabilityMetrics" ref="A29:B32" totalsRowShown="0" dataCellStyle="NodeXL Graph Metric">
  <autoFilter ref="A29:B32"/>
  <tableColumns count="2">
    <tableColumn id="1" name="Readability Metric" dataCellStyle="NodeXL Graph Metric"/>
    <tableColumn id="2" name="Value" dataCellStyle="NodeXL Graph Metric"/>
  </tableColumns>
  <tableStyleInfo name="TableStyleMedium9" showFirstColumn="0" showLastColumn="0" showRowStripes="1" showColumnStripes="0"/>
</table>
</file>

<file path=xl/tables/table9.xml><?xml version="1.0" encoding="utf-8"?>
<table xmlns="http://schemas.openxmlformats.org/spreadsheetml/2006/main" id="7" name="PerWorkbookSettings" displayName="PerWorkbookSettings" ref="J1:K11" totalsRowShown="0" headerRowDxfId="3">
  <autoFilter ref="J1:K11"/>
  <tableColumns count="2">
    <tableColumn id="1" name="Per-Workbook Setting"/>
    <tableColumn id="2" name="Value"/>
  </tableColumns>
  <tableStyleInfo name="TableStyleMedium9" showFirstColumn="0" showLastColumn="0" showRowStripes="1" showColumnStripes="0"/>
</table>
</file>

<file path=xl/tables/table10.xml><?xml version="1.0" encoding="utf-8"?>
<table xmlns="http://schemas.openxmlformats.org/spreadsheetml/2006/main" id="8" name="DynamicFilterSettings" displayName="DynamicFilterSettings" ref="M1:P2" totalsRowShown="0" headerRowDxfId="2">
  <autoFilter ref="M1:P2"/>
  <tableColumns count="4">
    <tableColumn id="1" name="Table Name"/>
    <tableColumn id="2" name="Column Name"/>
    <tableColumn id="3" name="Selected Minimum"/>
    <tableColumn id="4" name="Selected Maximum"/>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comments" Target="../comments5.xml"/><Relationship Id="rId3" Type="http://schemas.openxmlformats.org/officeDocument/2006/relationships/vmlDrawing" Target="../drawings/vmlDrawing5.vml"/><Relationship Id="rId7" Type="http://schemas.openxmlformats.org/officeDocument/2006/relationships/table" Target="../tables/table8.xml"/><Relationship Id="rId2" Type="http://schemas.openxmlformats.org/officeDocument/2006/relationships/drawing" Target="../drawings/drawing2.xml"/><Relationship Id="rId1" Type="http://schemas.openxmlformats.org/officeDocument/2006/relationships/printerSettings" Target="../printerSettings/printerSettings6.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sheetPr codeName="Sheet1"/>
  <dimension ref="A1:O401"/>
  <sheetViews>
    <sheetView workbookViewId="0">
      <pane xSplit="2" ySplit="2" topLeftCell="C40" activePane="bottomRight" state="frozen"/>
      <selection pane="topRight" activeCell="C1" sqref="C1"/>
      <selection pane="bottomLeft" activeCell="A3" sqref="A3"/>
      <selection pane="bottomRight" activeCell="A2" sqref="A2:O2"/>
    </sheetView>
  </sheetViews>
  <sheetFormatPr defaultRowHeight="13.5"/>
  <cols>
    <col min="1" max="2" width="10.375" style="1" customWidth="1"/>
    <col min="3" max="3" width="7.875" style="3" bestFit="1" customWidth="1"/>
    <col min="4" max="4" width="8.75" style="2" bestFit="1" customWidth="1"/>
    <col min="5" max="5" width="7.75" style="2" bestFit="1" customWidth="1"/>
    <col min="6" max="6" width="9.875" style="2" bestFit="1" customWidth="1"/>
    <col min="7" max="7" width="11" style="3" bestFit="1" customWidth="1"/>
    <col min="8" max="8" width="8" style="1" bestFit="1" customWidth="1"/>
    <col min="9" max="9" width="12.25" style="3" bestFit="1" customWidth="1"/>
    <col min="10" max="10" width="12.375" style="3" bestFit="1" customWidth="1"/>
    <col min="11" max="11" width="15.625" style="3" hidden="1" customWidth="1"/>
    <col min="12" max="12" width="11" hidden="1" customWidth="1"/>
    <col min="13" max="13" width="10.875" hidden="1" customWidth="1"/>
    <col min="14" max="14" width="16" bestFit="1" customWidth="1"/>
    <col min="15" max="15" width="9.5" bestFit="1" customWidth="1"/>
    <col min="16" max="16" width="5.625" customWidth="1"/>
  </cols>
  <sheetData>
    <row r="1" spans="1:15">
      <c r="C1" s="17" t="s">
        <v>38</v>
      </c>
      <c r="D1" s="18"/>
      <c r="E1" s="18"/>
      <c r="F1" s="18"/>
      <c r="G1" s="17"/>
      <c r="H1" s="15" t="s">
        <v>42</v>
      </c>
      <c r="I1" s="62"/>
      <c r="J1" s="62"/>
      <c r="K1" s="34" t="s">
        <v>41</v>
      </c>
      <c r="L1" s="19" t="s">
        <v>39</v>
      </c>
      <c r="M1" s="19"/>
      <c r="N1" s="16" t="s">
        <v>40</v>
      </c>
    </row>
    <row r="2" spans="1:15" ht="30" customHeight="1">
      <c r="A2" s="11" t="s">
        <v>0</v>
      </c>
      <c r="B2" s="11" t="s">
        <v>1</v>
      </c>
      <c r="C2" s="13" t="s">
        <v>2</v>
      </c>
      <c r="D2" s="13" t="s">
        <v>3</v>
      </c>
      <c r="E2" s="13" t="s">
        <v>128</v>
      </c>
      <c r="F2" s="13" t="s">
        <v>4</v>
      </c>
      <c r="G2" s="13" t="s">
        <v>11</v>
      </c>
      <c r="H2" s="11" t="s">
        <v>45</v>
      </c>
      <c r="I2" s="13" t="s">
        <v>158</v>
      </c>
      <c r="J2" s="13" t="s">
        <v>159</v>
      </c>
      <c r="K2" s="13" t="s">
        <v>163</v>
      </c>
      <c r="L2" s="13" t="s">
        <v>12</v>
      </c>
      <c r="M2" s="13" t="s">
        <v>37</v>
      </c>
      <c r="N2" s="13" t="s">
        <v>25</v>
      </c>
      <c r="O2" t="s">
        <v>701</v>
      </c>
    </row>
    <row r="3" spans="1:15" ht="15" customHeight="1">
      <c r="A3" s="77" t="s">
        <v>170</v>
      </c>
      <c r="B3" s="77" t="s">
        <v>171</v>
      </c>
      <c r="C3" s="51"/>
      <c r="D3" s="52"/>
      <c r="E3" s="63"/>
      <c r="F3" s="53"/>
      <c r="G3" s="51"/>
      <c r="H3" s="55"/>
      <c r="I3" s="54"/>
      <c r="J3" s="54"/>
      <c r="K3" s="65"/>
      <c r="L3" s="60">
        <v>3</v>
      </c>
      <c r="M3" s="60"/>
      <c r="N3" s="61"/>
      <c r="O3">
        <v>1</v>
      </c>
    </row>
    <row r="4" spans="1:15" ht="15" customHeight="1">
      <c r="A4" s="77" t="s">
        <v>172</v>
      </c>
      <c r="B4" s="77" t="s">
        <v>173</v>
      </c>
      <c r="C4" s="51"/>
      <c r="D4" s="52"/>
      <c r="E4" s="79"/>
      <c r="F4" s="53"/>
      <c r="G4" s="51"/>
      <c r="H4" s="55"/>
      <c r="I4" s="54"/>
      <c r="J4" s="54"/>
      <c r="K4" s="65"/>
      <c r="L4" s="81">
        <v>4</v>
      </c>
      <c r="M4" s="81"/>
      <c r="N4" s="61"/>
      <c r="O4">
        <v>1</v>
      </c>
    </row>
    <row r="5" spans="1:15">
      <c r="A5" s="77" t="s">
        <v>172</v>
      </c>
      <c r="B5" s="77" t="s">
        <v>174</v>
      </c>
      <c r="C5" s="51"/>
      <c r="D5" s="52"/>
      <c r="E5" s="79"/>
      <c r="F5" s="53"/>
      <c r="G5" s="51"/>
      <c r="H5" s="55"/>
      <c r="I5" s="54"/>
      <c r="J5" s="54"/>
      <c r="K5" s="65"/>
      <c r="L5" s="81">
        <v>5</v>
      </c>
      <c r="M5" s="81"/>
      <c r="N5" s="61"/>
      <c r="O5">
        <v>1</v>
      </c>
    </row>
    <row r="6" spans="1:15">
      <c r="A6" s="77" t="s">
        <v>172</v>
      </c>
      <c r="B6" s="77" t="s">
        <v>175</v>
      </c>
      <c r="C6" s="51"/>
      <c r="D6" s="52"/>
      <c r="E6" s="79"/>
      <c r="F6" s="53"/>
      <c r="G6" s="51"/>
      <c r="H6" s="55"/>
      <c r="I6" s="54"/>
      <c r="J6" s="54"/>
      <c r="K6" s="65"/>
      <c r="L6" s="81">
        <v>6</v>
      </c>
      <c r="M6" s="81"/>
      <c r="N6" s="61"/>
      <c r="O6">
        <v>1</v>
      </c>
    </row>
    <row r="7" spans="1:15">
      <c r="A7" s="77" t="s">
        <v>176</v>
      </c>
      <c r="B7" s="77" t="s">
        <v>173</v>
      </c>
      <c r="C7" s="51"/>
      <c r="D7" s="52"/>
      <c r="E7" s="79"/>
      <c r="F7" s="53"/>
      <c r="G7" s="51"/>
      <c r="H7" s="55"/>
      <c r="I7" s="54"/>
      <c r="J7" s="54"/>
      <c r="K7" s="65"/>
      <c r="L7" s="81">
        <v>7</v>
      </c>
      <c r="M7" s="81"/>
      <c r="N7" s="61"/>
      <c r="O7">
        <v>1</v>
      </c>
    </row>
    <row r="8" spans="1:15">
      <c r="A8" s="77" t="s">
        <v>176</v>
      </c>
      <c r="B8" s="77" t="s">
        <v>177</v>
      </c>
      <c r="C8" s="51"/>
      <c r="D8" s="52"/>
      <c r="E8" s="79"/>
      <c r="F8" s="53"/>
      <c r="G8" s="51"/>
      <c r="H8" s="55"/>
      <c r="I8" s="54"/>
      <c r="J8" s="54"/>
      <c r="K8" s="65"/>
      <c r="L8" s="81">
        <v>8</v>
      </c>
      <c r="M8" s="81"/>
      <c r="N8" s="61"/>
      <c r="O8">
        <v>1</v>
      </c>
    </row>
    <row r="9" spans="1:15">
      <c r="A9" s="77" t="s">
        <v>176</v>
      </c>
      <c r="B9" s="77" t="s">
        <v>178</v>
      </c>
      <c r="C9" s="51"/>
      <c r="D9" s="52"/>
      <c r="E9" s="79"/>
      <c r="F9" s="53"/>
      <c r="G9" s="51"/>
      <c r="H9" s="55"/>
      <c r="I9" s="54"/>
      <c r="J9" s="54"/>
      <c r="K9" s="65"/>
      <c r="L9" s="81">
        <v>9</v>
      </c>
      <c r="M9" s="81"/>
      <c r="N9" s="61"/>
      <c r="O9">
        <v>1</v>
      </c>
    </row>
    <row r="10" spans="1:15">
      <c r="A10" s="77" t="s">
        <v>176</v>
      </c>
      <c r="B10" s="77" t="s">
        <v>179</v>
      </c>
      <c r="C10" s="51"/>
      <c r="D10" s="52"/>
      <c r="E10" s="79"/>
      <c r="F10" s="53"/>
      <c r="G10" s="51"/>
      <c r="H10" s="55"/>
      <c r="I10" s="54"/>
      <c r="J10" s="54"/>
      <c r="K10" s="65"/>
      <c r="L10" s="81">
        <v>10</v>
      </c>
      <c r="M10" s="81"/>
      <c r="N10" s="61"/>
      <c r="O10">
        <v>1</v>
      </c>
    </row>
    <row r="11" spans="1:15">
      <c r="A11" s="77" t="s">
        <v>176</v>
      </c>
      <c r="B11" s="77" t="s">
        <v>175</v>
      </c>
      <c r="C11" s="51"/>
      <c r="D11" s="52"/>
      <c r="E11" s="79"/>
      <c r="F11" s="53"/>
      <c r="G11" s="51"/>
      <c r="H11" s="55"/>
      <c r="I11" s="54"/>
      <c r="J11" s="54"/>
      <c r="K11" s="65"/>
      <c r="L11" s="81">
        <v>11</v>
      </c>
      <c r="M11" s="81"/>
      <c r="N11" s="61"/>
      <c r="O11">
        <v>2</v>
      </c>
    </row>
    <row r="12" spans="1:15">
      <c r="A12" s="77" t="s">
        <v>176</v>
      </c>
      <c r="B12" s="77" t="s">
        <v>180</v>
      </c>
      <c r="C12" s="51"/>
      <c r="D12" s="52"/>
      <c r="E12" s="79"/>
      <c r="F12" s="53"/>
      <c r="G12" s="51"/>
      <c r="H12" s="55"/>
      <c r="I12" s="54"/>
      <c r="J12" s="54"/>
      <c r="K12" s="65"/>
      <c r="L12" s="81">
        <v>12</v>
      </c>
      <c r="M12" s="81"/>
      <c r="N12" s="61"/>
      <c r="O12">
        <v>1</v>
      </c>
    </row>
    <row r="13" spans="1:15">
      <c r="A13" s="77" t="s">
        <v>176</v>
      </c>
      <c r="B13" s="77" t="s">
        <v>181</v>
      </c>
      <c r="C13" s="51"/>
      <c r="D13" s="52"/>
      <c r="E13" s="79"/>
      <c r="F13" s="53"/>
      <c r="G13" s="51"/>
      <c r="H13" s="55"/>
      <c r="I13" s="54"/>
      <c r="J13" s="54"/>
      <c r="K13" s="65"/>
      <c r="L13" s="81">
        <v>13</v>
      </c>
      <c r="M13" s="81"/>
      <c r="N13" s="61"/>
      <c r="O13">
        <v>1</v>
      </c>
    </row>
    <row r="14" spans="1:15">
      <c r="A14" s="77" t="s">
        <v>176</v>
      </c>
      <c r="B14" s="77" t="s">
        <v>171</v>
      </c>
      <c r="C14" s="51"/>
      <c r="D14" s="52"/>
      <c r="E14" s="79"/>
      <c r="F14" s="53"/>
      <c r="G14" s="51"/>
      <c r="H14" s="55"/>
      <c r="I14" s="54"/>
      <c r="J14" s="54"/>
      <c r="K14" s="65"/>
      <c r="L14" s="81">
        <v>14</v>
      </c>
      <c r="M14" s="81"/>
      <c r="N14" s="61"/>
      <c r="O14">
        <v>1</v>
      </c>
    </row>
    <row r="15" spans="1:15">
      <c r="A15" s="77" t="s">
        <v>176</v>
      </c>
      <c r="B15" s="77" t="s">
        <v>182</v>
      </c>
      <c r="C15" s="51"/>
      <c r="D15" s="52"/>
      <c r="E15" s="79"/>
      <c r="F15" s="53"/>
      <c r="G15" s="51"/>
      <c r="H15" s="55"/>
      <c r="I15" s="54"/>
      <c r="J15" s="54"/>
      <c r="K15" s="65"/>
      <c r="L15" s="81">
        <v>15</v>
      </c>
      <c r="M15" s="81"/>
      <c r="N15" s="61"/>
      <c r="O15">
        <v>1</v>
      </c>
    </row>
    <row r="16" spans="1:15">
      <c r="A16" s="77" t="s">
        <v>183</v>
      </c>
      <c r="B16" s="77" t="s">
        <v>172</v>
      </c>
      <c r="C16" s="51"/>
      <c r="D16" s="52"/>
      <c r="E16" s="79"/>
      <c r="F16" s="53"/>
      <c r="G16" s="51"/>
      <c r="H16" s="55"/>
      <c r="I16" s="54"/>
      <c r="J16" s="54"/>
      <c r="K16" s="65"/>
      <c r="L16" s="81">
        <v>16</v>
      </c>
      <c r="M16" s="81"/>
      <c r="N16" s="61"/>
      <c r="O16">
        <v>1</v>
      </c>
    </row>
    <row r="17" spans="1:15">
      <c r="A17" s="77" t="s">
        <v>184</v>
      </c>
      <c r="B17" s="77" t="s">
        <v>185</v>
      </c>
      <c r="C17" s="51"/>
      <c r="D17" s="52"/>
      <c r="E17" s="79"/>
      <c r="F17" s="53"/>
      <c r="G17" s="51"/>
      <c r="H17" s="55"/>
      <c r="I17" s="54"/>
      <c r="J17" s="54"/>
      <c r="K17" s="65"/>
      <c r="L17" s="81">
        <v>17</v>
      </c>
      <c r="M17" s="81"/>
      <c r="N17" s="61"/>
      <c r="O17">
        <v>1</v>
      </c>
    </row>
    <row r="18" spans="1:15">
      <c r="A18" s="77" t="s">
        <v>186</v>
      </c>
      <c r="B18" s="77" t="s">
        <v>187</v>
      </c>
      <c r="C18" s="51"/>
      <c r="D18" s="52"/>
      <c r="E18" s="79"/>
      <c r="F18" s="53"/>
      <c r="G18" s="51"/>
      <c r="H18" s="55"/>
      <c r="I18" s="54"/>
      <c r="J18" s="54"/>
      <c r="K18" s="65"/>
      <c r="L18" s="81">
        <v>18</v>
      </c>
      <c r="M18" s="81"/>
      <c r="N18" s="61"/>
      <c r="O18">
        <v>1</v>
      </c>
    </row>
    <row r="19" spans="1:15">
      <c r="A19" s="77" t="s">
        <v>186</v>
      </c>
      <c r="B19" s="77" t="s">
        <v>188</v>
      </c>
      <c r="C19" s="51"/>
      <c r="D19" s="52"/>
      <c r="E19" s="79"/>
      <c r="F19" s="53"/>
      <c r="G19" s="51"/>
      <c r="H19" s="55"/>
      <c r="I19" s="54"/>
      <c r="J19" s="54"/>
      <c r="K19" s="65"/>
      <c r="L19" s="81">
        <v>19</v>
      </c>
      <c r="M19" s="81"/>
      <c r="N19" s="61"/>
      <c r="O19">
        <v>2</v>
      </c>
    </row>
    <row r="20" spans="1:15">
      <c r="A20" s="77" t="s">
        <v>186</v>
      </c>
      <c r="B20" s="77" t="s">
        <v>189</v>
      </c>
      <c r="C20" s="51"/>
      <c r="D20" s="52"/>
      <c r="E20" s="79"/>
      <c r="F20" s="53"/>
      <c r="G20" s="51"/>
      <c r="H20" s="55"/>
      <c r="I20" s="54"/>
      <c r="J20" s="54"/>
      <c r="K20" s="65"/>
      <c r="L20" s="81">
        <v>20</v>
      </c>
      <c r="M20" s="81"/>
      <c r="N20" s="61"/>
      <c r="O20">
        <v>2</v>
      </c>
    </row>
    <row r="21" spans="1:15">
      <c r="A21" s="77" t="s">
        <v>190</v>
      </c>
      <c r="B21" s="77" t="s">
        <v>191</v>
      </c>
      <c r="C21" s="51"/>
      <c r="D21" s="52"/>
      <c r="E21" s="79"/>
      <c r="F21" s="53"/>
      <c r="G21" s="51"/>
      <c r="H21" s="55"/>
      <c r="I21" s="54"/>
      <c r="J21" s="54"/>
      <c r="K21" s="65"/>
      <c r="L21" s="81">
        <v>21</v>
      </c>
      <c r="M21" s="81"/>
      <c r="N21" s="61"/>
      <c r="O21">
        <v>1</v>
      </c>
    </row>
    <row r="22" spans="1:15">
      <c r="A22" s="77" t="s">
        <v>192</v>
      </c>
      <c r="B22" s="77" t="s">
        <v>172</v>
      </c>
      <c r="C22" s="51"/>
      <c r="D22" s="52"/>
      <c r="E22" s="79"/>
      <c r="F22" s="53"/>
      <c r="G22" s="51"/>
      <c r="H22" s="55"/>
      <c r="I22" s="54"/>
      <c r="J22" s="54"/>
      <c r="K22" s="65"/>
      <c r="L22" s="81">
        <v>22</v>
      </c>
      <c r="M22" s="81"/>
      <c r="N22" s="61"/>
      <c r="O22">
        <v>1</v>
      </c>
    </row>
    <row r="23" spans="1:15">
      <c r="A23" s="77" t="s">
        <v>192</v>
      </c>
      <c r="B23" s="77" t="s">
        <v>193</v>
      </c>
      <c r="C23" s="51"/>
      <c r="D23" s="52"/>
      <c r="E23" s="79"/>
      <c r="F23" s="53"/>
      <c r="G23" s="51"/>
      <c r="H23" s="55"/>
      <c r="I23" s="54"/>
      <c r="J23" s="54"/>
      <c r="K23" s="65"/>
      <c r="L23" s="81">
        <v>23</v>
      </c>
      <c r="M23" s="81"/>
      <c r="N23" s="61"/>
      <c r="O23">
        <v>1</v>
      </c>
    </row>
    <row r="24" spans="1:15">
      <c r="A24" s="77" t="s">
        <v>192</v>
      </c>
      <c r="B24" s="77" t="s">
        <v>194</v>
      </c>
      <c r="C24" s="51"/>
      <c r="D24" s="52"/>
      <c r="E24" s="79"/>
      <c r="F24" s="53"/>
      <c r="G24" s="51"/>
      <c r="H24" s="55"/>
      <c r="I24" s="54"/>
      <c r="J24" s="54"/>
      <c r="K24" s="65"/>
      <c r="L24" s="81">
        <v>24</v>
      </c>
      <c r="M24" s="81"/>
      <c r="N24" s="61"/>
      <c r="O24">
        <v>2</v>
      </c>
    </row>
    <row r="25" spans="1:15">
      <c r="A25" s="77" t="s">
        <v>195</v>
      </c>
      <c r="B25" s="77" t="s">
        <v>196</v>
      </c>
      <c r="C25" s="51"/>
      <c r="D25" s="52"/>
      <c r="E25" s="79"/>
      <c r="F25" s="53"/>
      <c r="G25" s="51"/>
      <c r="H25" s="55"/>
      <c r="I25" s="54"/>
      <c r="J25" s="54"/>
      <c r="K25" s="65"/>
      <c r="L25" s="81">
        <v>25</v>
      </c>
      <c r="M25" s="81"/>
      <c r="N25" s="61"/>
      <c r="O25">
        <v>1</v>
      </c>
    </row>
    <row r="26" spans="1:15">
      <c r="A26" s="77" t="s">
        <v>197</v>
      </c>
      <c r="B26" s="77" t="s">
        <v>172</v>
      </c>
      <c r="C26" s="51"/>
      <c r="D26" s="52"/>
      <c r="E26" s="79"/>
      <c r="F26" s="53"/>
      <c r="G26" s="51"/>
      <c r="H26" s="55"/>
      <c r="I26" s="54"/>
      <c r="J26" s="54"/>
      <c r="K26" s="65"/>
      <c r="L26" s="81">
        <v>26</v>
      </c>
      <c r="M26" s="81"/>
      <c r="N26" s="61"/>
      <c r="O26">
        <v>1</v>
      </c>
    </row>
    <row r="27" spans="1:15">
      <c r="A27" s="77" t="s">
        <v>197</v>
      </c>
      <c r="B27" s="77" t="s">
        <v>192</v>
      </c>
      <c r="C27" s="51"/>
      <c r="D27" s="52"/>
      <c r="E27" s="79"/>
      <c r="F27" s="53"/>
      <c r="G27" s="51"/>
      <c r="H27" s="55"/>
      <c r="I27" s="54"/>
      <c r="J27" s="54"/>
      <c r="K27" s="65"/>
      <c r="L27" s="81">
        <v>27</v>
      </c>
      <c r="M27" s="81"/>
      <c r="N27" s="61"/>
      <c r="O27">
        <v>1</v>
      </c>
    </row>
    <row r="28" spans="1:15">
      <c r="A28" s="77" t="s">
        <v>197</v>
      </c>
      <c r="B28" s="77" t="s">
        <v>198</v>
      </c>
      <c r="C28" s="51"/>
      <c r="D28" s="52"/>
      <c r="E28" s="79"/>
      <c r="F28" s="53"/>
      <c r="G28" s="51"/>
      <c r="H28" s="55"/>
      <c r="I28" s="54"/>
      <c r="J28" s="54"/>
      <c r="K28" s="65"/>
      <c r="L28" s="81">
        <v>28</v>
      </c>
      <c r="M28" s="81"/>
      <c r="N28" s="61"/>
      <c r="O28">
        <v>1</v>
      </c>
    </row>
    <row r="29" spans="1:15">
      <c r="A29" s="77" t="s">
        <v>197</v>
      </c>
      <c r="B29" s="77" t="s">
        <v>199</v>
      </c>
      <c r="C29" s="51"/>
      <c r="D29" s="52"/>
      <c r="E29" s="79"/>
      <c r="F29" s="53"/>
      <c r="G29" s="51"/>
      <c r="H29" s="55"/>
      <c r="I29" s="54"/>
      <c r="J29" s="54"/>
      <c r="K29" s="65"/>
      <c r="L29" s="81">
        <v>29</v>
      </c>
      <c r="M29" s="81"/>
      <c r="N29" s="61"/>
      <c r="O29">
        <v>1</v>
      </c>
    </row>
    <row r="30" spans="1:15">
      <c r="A30" s="77" t="s">
        <v>197</v>
      </c>
      <c r="B30" s="77" t="s">
        <v>200</v>
      </c>
      <c r="C30" s="51"/>
      <c r="D30" s="52"/>
      <c r="E30" s="79"/>
      <c r="F30" s="53"/>
      <c r="G30" s="51"/>
      <c r="H30" s="55"/>
      <c r="I30" s="54"/>
      <c r="J30" s="54"/>
      <c r="K30" s="65"/>
      <c r="L30" s="81">
        <v>30</v>
      </c>
      <c r="M30" s="81"/>
      <c r="N30" s="61"/>
      <c r="O30">
        <v>1</v>
      </c>
    </row>
    <row r="31" spans="1:15">
      <c r="A31" s="77" t="s">
        <v>197</v>
      </c>
      <c r="B31" s="77" t="s">
        <v>181</v>
      </c>
      <c r="C31" s="51"/>
      <c r="D31" s="52"/>
      <c r="E31" s="79"/>
      <c r="F31" s="53"/>
      <c r="G31" s="51"/>
      <c r="H31" s="55"/>
      <c r="I31" s="54"/>
      <c r="J31" s="54"/>
      <c r="K31" s="65"/>
      <c r="L31" s="81">
        <v>31</v>
      </c>
      <c r="M31" s="81"/>
      <c r="N31" s="61"/>
      <c r="O31">
        <v>1</v>
      </c>
    </row>
    <row r="32" spans="1:15">
      <c r="A32" s="77" t="s">
        <v>197</v>
      </c>
      <c r="B32" s="77" t="s">
        <v>201</v>
      </c>
      <c r="C32" s="51"/>
      <c r="D32" s="52"/>
      <c r="E32" s="79"/>
      <c r="F32" s="53"/>
      <c r="G32" s="51"/>
      <c r="H32" s="55"/>
      <c r="I32" s="54"/>
      <c r="J32" s="54"/>
      <c r="K32" s="65"/>
      <c r="L32" s="81">
        <v>32</v>
      </c>
      <c r="M32" s="81"/>
      <c r="N32" s="61"/>
      <c r="O32">
        <v>1</v>
      </c>
    </row>
    <row r="33" spans="1:15">
      <c r="A33" s="77" t="s">
        <v>197</v>
      </c>
      <c r="B33" s="77" t="s">
        <v>202</v>
      </c>
      <c r="C33" s="51"/>
      <c r="D33" s="52"/>
      <c r="E33" s="79"/>
      <c r="F33" s="53"/>
      <c r="G33" s="51"/>
      <c r="H33" s="55"/>
      <c r="I33" s="54"/>
      <c r="J33" s="54"/>
      <c r="K33" s="65"/>
      <c r="L33" s="81">
        <v>33</v>
      </c>
      <c r="M33" s="81"/>
      <c r="N33" s="61"/>
      <c r="O33">
        <v>1</v>
      </c>
    </row>
    <row r="34" spans="1:15">
      <c r="A34" s="77" t="s">
        <v>203</v>
      </c>
      <c r="B34" s="77" t="s">
        <v>204</v>
      </c>
      <c r="C34" s="51"/>
      <c r="D34" s="52"/>
      <c r="E34" s="79"/>
      <c r="F34" s="53"/>
      <c r="G34" s="51"/>
      <c r="H34" s="55"/>
      <c r="I34" s="54"/>
      <c r="J34" s="54"/>
      <c r="K34" s="65"/>
      <c r="L34" s="81">
        <v>34</v>
      </c>
      <c r="M34" s="81"/>
      <c r="N34" s="61"/>
      <c r="O34">
        <v>1</v>
      </c>
    </row>
    <row r="35" spans="1:15">
      <c r="A35" s="77" t="s">
        <v>205</v>
      </c>
      <c r="B35" s="77" t="s">
        <v>187</v>
      </c>
      <c r="C35" s="51"/>
      <c r="D35" s="52"/>
      <c r="E35" s="79"/>
      <c r="F35" s="53"/>
      <c r="G35" s="51"/>
      <c r="H35" s="55"/>
      <c r="I35" s="54"/>
      <c r="J35" s="54"/>
      <c r="K35" s="65"/>
      <c r="L35" s="81">
        <v>35</v>
      </c>
      <c r="M35" s="81"/>
      <c r="N35" s="61"/>
      <c r="O35">
        <v>1</v>
      </c>
    </row>
    <row r="36" spans="1:15">
      <c r="A36" s="77" t="s">
        <v>193</v>
      </c>
      <c r="B36" s="77" t="s">
        <v>206</v>
      </c>
      <c r="C36" s="51"/>
      <c r="D36" s="52"/>
      <c r="E36" s="79"/>
      <c r="F36" s="53"/>
      <c r="G36" s="51"/>
      <c r="H36" s="55"/>
      <c r="I36" s="54"/>
      <c r="J36" s="54"/>
      <c r="K36" s="65"/>
      <c r="L36" s="81">
        <v>36</v>
      </c>
      <c r="M36" s="81"/>
      <c r="N36" s="61"/>
      <c r="O36">
        <v>1</v>
      </c>
    </row>
    <row r="37" spans="1:15">
      <c r="A37" s="77" t="s">
        <v>193</v>
      </c>
      <c r="B37" s="77" t="s">
        <v>187</v>
      </c>
      <c r="C37" s="51"/>
      <c r="D37" s="52"/>
      <c r="E37" s="79"/>
      <c r="F37" s="53"/>
      <c r="G37" s="51"/>
      <c r="H37" s="55"/>
      <c r="I37" s="54"/>
      <c r="J37" s="54"/>
      <c r="K37" s="65"/>
      <c r="L37" s="81">
        <v>37</v>
      </c>
      <c r="M37" s="81"/>
      <c r="N37" s="61"/>
      <c r="O37">
        <v>1</v>
      </c>
    </row>
    <row r="38" spans="1:15">
      <c r="A38" s="77" t="s">
        <v>193</v>
      </c>
      <c r="B38" s="77" t="s">
        <v>181</v>
      </c>
      <c r="C38" s="51"/>
      <c r="D38" s="52"/>
      <c r="E38" s="79"/>
      <c r="F38" s="53"/>
      <c r="G38" s="51"/>
      <c r="H38" s="55"/>
      <c r="I38" s="54"/>
      <c r="J38" s="54"/>
      <c r="K38" s="65"/>
      <c r="L38" s="81">
        <v>38</v>
      </c>
      <c r="M38" s="81"/>
      <c r="N38" s="61"/>
      <c r="O38">
        <v>2</v>
      </c>
    </row>
    <row r="39" spans="1:15">
      <c r="A39" s="77" t="s">
        <v>193</v>
      </c>
      <c r="B39" s="77" t="s">
        <v>207</v>
      </c>
      <c r="C39" s="51"/>
      <c r="D39" s="52"/>
      <c r="E39" s="79"/>
      <c r="F39" s="53"/>
      <c r="G39" s="51"/>
      <c r="H39" s="55"/>
      <c r="I39" s="54"/>
      <c r="J39" s="54"/>
      <c r="K39" s="65"/>
      <c r="L39" s="81">
        <v>39</v>
      </c>
      <c r="M39" s="81"/>
      <c r="N39" s="61"/>
      <c r="O39">
        <v>1</v>
      </c>
    </row>
    <row r="40" spans="1:15">
      <c r="A40" s="77" t="s">
        <v>208</v>
      </c>
      <c r="B40" s="77" t="s">
        <v>209</v>
      </c>
      <c r="C40" s="51"/>
      <c r="D40" s="52"/>
      <c r="E40" s="79"/>
      <c r="F40" s="53"/>
      <c r="G40" s="51"/>
      <c r="H40" s="55"/>
      <c r="I40" s="54"/>
      <c r="J40" s="54"/>
      <c r="K40" s="65"/>
      <c r="L40" s="81">
        <v>40</v>
      </c>
      <c r="M40" s="81"/>
      <c r="N40" s="61"/>
      <c r="O40">
        <v>1</v>
      </c>
    </row>
    <row r="41" spans="1:15">
      <c r="A41" s="77" t="s">
        <v>206</v>
      </c>
      <c r="B41" s="77" t="s">
        <v>210</v>
      </c>
      <c r="C41" s="51"/>
      <c r="D41" s="52"/>
      <c r="E41" s="79"/>
      <c r="F41" s="53"/>
      <c r="G41" s="51"/>
      <c r="H41" s="55"/>
      <c r="I41" s="54"/>
      <c r="J41" s="54"/>
      <c r="K41" s="65"/>
      <c r="L41" s="81">
        <v>41</v>
      </c>
      <c r="M41" s="81"/>
      <c r="N41" s="61"/>
      <c r="O41">
        <v>1</v>
      </c>
    </row>
    <row r="42" spans="1:15">
      <c r="A42" s="77" t="s">
        <v>175</v>
      </c>
      <c r="B42" s="77" t="s">
        <v>211</v>
      </c>
      <c r="C42" s="51"/>
      <c r="D42" s="52"/>
      <c r="E42" s="79"/>
      <c r="F42" s="53"/>
      <c r="G42" s="51"/>
      <c r="H42" s="55"/>
      <c r="I42" s="54"/>
      <c r="J42" s="54"/>
      <c r="K42" s="65"/>
      <c r="L42" s="81">
        <v>42</v>
      </c>
      <c r="M42" s="81"/>
      <c r="N42" s="61"/>
      <c r="O42">
        <v>1</v>
      </c>
    </row>
    <row r="43" spans="1:15">
      <c r="A43" s="77" t="s">
        <v>175</v>
      </c>
      <c r="B43" s="77" t="s">
        <v>212</v>
      </c>
      <c r="C43" s="51"/>
      <c r="D43" s="52"/>
      <c r="E43" s="79"/>
      <c r="F43" s="53"/>
      <c r="G43" s="51"/>
      <c r="H43" s="55"/>
      <c r="I43" s="54"/>
      <c r="J43" s="54"/>
      <c r="K43" s="65"/>
      <c r="L43" s="81">
        <v>43</v>
      </c>
      <c r="M43" s="81"/>
      <c r="N43" s="61"/>
      <c r="O43">
        <v>1</v>
      </c>
    </row>
    <row r="44" spans="1:15">
      <c r="A44" s="77" t="s">
        <v>213</v>
      </c>
      <c r="B44" s="77" t="s">
        <v>205</v>
      </c>
      <c r="C44" s="51"/>
      <c r="D44" s="52"/>
      <c r="E44" s="79"/>
      <c r="F44" s="53"/>
      <c r="G44" s="51"/>
      <c r="H44" s="55"/>
      <c r="I44" s="54"/>
      <c r="J44" s="54"/>
      <c r="K44" s="65"/>
      <c r="L44" s="81">
        <v>44</v>
      </c>
      <c r="M44" s="81"/>
      <c r="N44" s="61"/>
      <c r="O44">
        <v>1</v>
      </c>
    </row>
    <row r="45" spans="1:15">
      <c r="A45" s="77" t="s">
        <v>214</v>
      </c>
      <c r="B45" s="77" t="s">
        <v>199</v>
      </c>
      <c r="C45" s="51"/>
      <c r="D45" s="52"/>
      <c r="E45" s="79"/>
      <c r="F45" s="53"/>
      <c r="G45" s="51"/>
      <c r="H45" s="55"/>
      <c r="I45" s="54"/>
      <c r="J45" s="54"/>
      <c r="K45" s="65"/>
      <c r="L45" s="81">
        <v>45</v>
      </c>
      <c r="M45" s="81"/>
      <c r="N45" s="61"/>
      <c r="O45">
        <v>1</v>
      </c>
    </row>
    <row r="46" spans="1:15">
      <c r="A46" s="77" t="s">
        <v>215</v>
      </c>
      <c r="B46" s="77" t="s">
        <v>216</v>
      </c>
      <c r="C46" s="51"/>
      <c r="D46" s="52"/>
      <c r="E46" s="79"/>
      <c r="F46" s="53"/>
      <c r="G46" s="51"/>
      <c r="H46" s="55"/>
      <c r="I46" s="54"/>
      <c r="J46" s="54"/>
      <c r="K46" s="65"/>
      <c r="L46" s="81">
        <v>46</v>
      </c>
      <c r="M46" s="81"/>
      <c r="N46" s="61"/>
      <c r="O46">
        <v>1</v>
      </c>
    </row>
    <row r="47" spans="1:15">
      <c r="A47" s="77" t="s">
        <v>217</v>
      </c>
      <c r="B47" s="77" t="s">
        <v>176</v>
      </c>
      <c r="C47" s="51"/>
      <c r="D47" s="52"/>
      <c r="E47" s="79"/>
      <c r="F47" s="53"/>
      <c r="G47" s="51"/>
      <c r="H47" s="55"/>
      <c r="I47" s="54"/>
      <c r="J47" s="54"/>
      <c r="K47" s="65"/>
      <c r="L47" s="81">
        <v>47</v>
      </c>
      <c r="M47" s="81"/>
      <c r="N47" s="61"/>
      <c r="O47">
        <v>1</v>
      </c>
    </row>
    <row r="48" spans="1:15">
      <c r="A48" s="77" t="s">
        <v>217</v>
      </c>
      <c r="B48" s="77" t="s">
        <v>175</v>
      </c>
      <c r="C48" s="51"/>
      <c r="D48" s="52"/>
      <c r="E48" s="79"/>
      <c r="F48" s="53"/>
      <c r="G48" s="51"/>
      <c r="H48" s="55"/>
      <c r="I48" s="54"/>
      <c r="J48" s="54"/>
      <c r="K48" s="65"/>
      <c r="L48" s="81">
        <v>48</v>
      </c>
      <c r="M48" s="81"/>
      <c r="N48" s="61"/>
      <c r="O48">
        <v>1</v>
      </c>
    </row>
    <row r="49" spans="1:15">
      <c r="A49" s="77" t="s">
        <v>218</v>
      </c>
      <c r="B49" s="77" t="s">
        <v>205</v>
      </c>
      <c r="C49" s="51"/>
      <c r="D49" s="52"/>
      <c r="E49" s="79"/>
      <c r="F49" s="53"/>
      <c r="G49" s="51"/>
      <c r="H49" s="55"/>
      <c r="I49" s="54"/>
      <c r="J49" s="54"/>
      <c r="K49" s="65"/>
      <c r="L49" s="81">
        <v>49</v>
      </c>
      <c r="M49" s="81"/>
      <c r="N49" s="61"/>
      <c r="O49">
        <v>1</v>
      </c>
    </row>
    <row r="50" spans="1:15">
      <c r="A50" s="77" t="s">
        <v>218</v>
      </c>
      <c r="B50" s="77" t="s">
        <v>219</v>
      </c>
      <c r="C50" s="51"/>
      <c r="D50" s="52"/>
      <c r="E50" s="79"/>
      <c r="F50" s="53"/>
      <c r="G50" s="51"/>
      <c r="H50" s="55"/>
      <c r="I50" s="54"/>
      <c r="J50" s="54"/>
      <c r="K50" s="65"/>
      <c r="L50" s="81">
        <v>50</v>
      </c>
      <c r="M50" s="81"/>
      <c r="N50" s="61"/>
      <c r="O50">
        <v>1</v>
      </c>
    </row>
    <row r="51" spans="1:15">
      <c r="A51" s="77" t="s">
        <v>220</v>
      </c>
      <c r="B51" s="77" t="s">
        <v>221</v>
      </c>
      <c r="C51" s="51"/>
      <c r="D51" s="52"/>
      <c r="E51" s="79"/>
      <c r="F51" s="53"/>
      <c r="G51" s="51"/>
      <c r="H51" s="55"/>
      <c r="I51" s="54"/>
      <c r="J51" s="54"/>
      <c r="K51" s="65"/>
      <c r="L51" s="81">
        <v>51</v>
      </c>
      <c r="M51" s="81"/>
      <c r="N51" s="61"/>
      <c r="O51">
        <v>1</v>
      </c>
    </row>
    <row r="52" spans="1:15">
      <c r="A52" s="77" t="s">
        <v>222</v>
      </c>
      <c r="B52" s="77" t="s">
        <v>172</v>
      </c>
      <c r="C52" s="51"/>
      <c r="D52" s="52"/>
      <c r="E52" s="79"/>
      <c r="F52" s="53"/>
      <c r="G52" s="51"/>
      <c r="H52" s="55"/>
      <c r="I52" s="54"/>
      <c r="J52" s="54"/>
      <c r="K52" s="65"/>
      <c r="L52" s="81">
        <v>52</v>
      </c>
      <c r="M52" s="81"/>
      <c r="N52" s="61"/>
      <c r="O52">
        <v>1</v>
      </c>
    </row>
    <row r="53" spans="1:15">
      <c r="A53" s="77" t="s">
        <v>222</v>
      </c>
      <c r="B53" s="77" t="s">
        <v>173</v>
      </c>
      <c r="C53" s="51"/>
      <c r="D53" s="52"/>
      <c r="E53" s="79"/>
      <c r="F53" s="53"/>
      <c r="G53" s="51"/>
      <c r="H53" s="55"/>
      <c r="I53" s="54"/>
      <c r="J53" s="54"/>
      <c r="K53" s="65"/>
      <c r="L53" s="81">
        <v>53</v>
      </c>
      <c r="M53" s="81"/>
      <c r="N53" s="61"/>
      <c r="O53">
        <v>1</v>
      </c>
    </row>
    <row r="54" spans="1:15">
      <c r="A54" s="77" t="s">
        <v>180</v>
      </c>
      <c r="B54" s="77" t="s">
        <v>181</v>
      </c>
      <c r="C54" s="51"/>
      <c r="D54" s="52"/>
      <c r="E54" s="79"/>
      <c r="F54" s="53"/>
      <c r="G54" s="51"/>
      <c r="H54" s="55"/>
      <c r="I54" s="54"/>
      <c r="J54" s="54"/>
      <c r="K54" s="65"/>
      <c r="L54" s="81">
        <v>54</v>
      </c>
      <c r="M54" s="81"/>
      <c r="N54" s="61"/>
      <c r="O54">
        <v>1</v>
      </c>
    </row>
    <row r="55" spans="1:15">
      <c r="A55" s="77" t="s">
        <v>180</v>
      </c>
      <c r="B55" s="77" t="s">
        <v>223</v>
      </c>
      <c r="C55" s="51"/>
      <c r="D55" s="52"/>
      <c r="E55" s="79"/>
      <c r="F55" s="53"/>
      <c r="G55" s="51"/>
      <c r="H55" s="55"/>
      <c r="I55" s="54"/>
      <c r="J55" s="54"/>
      <c r="K55" s="65"/>
      <c r="L55" s="81">
        <v>55</v>
      </c>
      <c r="M55" s="81"/>
      <c r="N55" s="61"/>
      <c r="O55">
        <v>2</v>
      </c>
    </row>
    <row r="56" spans="1:15">
      <c r="A56" s="77" t="s">
        <v>224</v>
      </c>
      <c r="B56" s="77" t="s">
        <v>175</v>
      </c>
      <c r="C56" s="51"/>
      <c r="D56" s="52"/>
      <c r="E56" s="79"/>
      <c r="F56" s="53"/>
      <c r="G56" s="51"/>
      <c r="H56" s="55"/>
      <c r="I56" s="54"/>
      <c r="J56" s="54"/>
      <c r="K56" s="65"/>
      <c r="L56" s="81">
        <v>56</v>
      </c>
      <c r="M56" s="81"/>
      <c r="N56" s="61"/>
      <c r="O56">
        <v>1</v>
      </c>
    </row>
    <row r="57" spans="1:15">
      <c r="A57" s="77" t="s">
        <v>224</v>
      </c>
      <c r="B57" s="77" t="s">
        <v>220</v>
      </c>
      <c r="C57" s="51"/>
      <c r="D57" s="52"/>
      <c r="E57" s="79"/>
      <c r="F57" s="53"/>
      <c r="G57" s="51"/>
      <c r="H57" s="55"/>
      <c r="I57" s="54"/>
      <c r="J57" s="54"/>
      <c r="K57" s="65"/>
      <c r="L57" s="81">
        <v>57</v>
      </c>
      <c r="M57" s="81"/>
      <c r="N57" s="61"/>
      <c r="O57">
        <v>1</v>
      </c>
    </row>
    <row r="58" spans="1:15">
      <c r="A58" s="77" t="s">
        <v>225</v>
      </c>
      <c r="B58" s="77" t="s">
        <v>213</v>
      </c>
      <c r="C58" s="51"/>
      <c r="D58" s="52"/>
      <c r="E58" s="79"/>
      <c r="F58" s="53"/>
      <c r="G58" s="51"/>
      <c r="H58" s="55"/>
      <c r="I58" s="54"/>
      <c r="J58" s="54"/>
      <c r="K58" s="65"/>
      <c r="L58" s="81">
        <v>58</v>
      </c>
      <c r="M58" s="81"/>
      <c r="N58" s="61"/>
      <c r="O58">
        <v>1</v>
      </c>
    </row>
    <row r="59" spans="1:15">
      <c r="A59" s="77" t="s">
        <v>225</v>
      </c>
      <c r="B59" s="77" t="s">
        <v>226</v>
      </c>
      <c r="C59" s="51"/>
      <c r="D59" s="52"/>
      <c r="E59" s="79"/>
      <c r="F59" s="53"/>
      <c r="G59" s="51"/>
      <c r="H59" s="55"/>
      <c r="I59" s="54"/>
      <c r="J59" s="54"/>
      <c r="K59" s="65"/>
      <c r="L59" s="81">
        <v>59</v>
      </c>
      <c r="M59" s="81"/>
      <c r="N59" s="61"/>
      <c r="O59">
        <v>1</v>
      </c>
    </row>
    <row r="60" spans="1:15">
      <c r="A60" s="77" t="s">
        <v>225</v>
      </c>
      <c r="B60" s="77" t="s">
        <v>207</v>
      </c>
      <c r="C60" s="51"/>
      <c r="D60" s="52"/>
      <c r="E60" s="79"/>
      <c r="F60" s="53"/>
      <c r="G60" s="51"/>
      <c r="H60" s="55"/>
      <c r="I60" s="54"/>
      <c r="J60" s="54"/>
      <c r="K60" s="65"/>
      <c r="L60" s="81">
        <v>60</v>
      </c>
      <c r="M60" s="81"/>
      <c r="N60" s="61"/>
      <c r="O60">
        <v>2</v>
      </c>
    </row>
    <row r="61" spans="1:15">
      <c r="A61" s="77" t="s">
        <v>225</v>
      </c>
      <c r="B61" s="77" t="s">
        <v>227</v>
      </c>
      <c r="C61" s="51"/>
      <c r="D61" s="52"/>
      <c r="E61" s="79"/>
      <c r="F61" s="53"/>
      <c r="G61" s="51"/>
      <c r="H61" s="55"/>
      <c r="I61" s="54"/>
      <c r="J61" s="54"/>
      <c r="K61" s="65"/>
      <c r="L61" s="81">
        <v>61</v>
      </c>
      <c r="M61" s="81"/>
      <c r="N61" s="61"/>
      <c r="O61">
        <v>2</v>
      </c>
    </row>
    <row r="62" spans="1:15">
      <c r="A62" s="77" t="s">
        <v>228</v>
      </c>
      <c r="B62" s="77" t="s">
        <v>229</v>
      </c>
      <c r="C62" s="51"/>
      <c r="D62" s="52"/>
      <c r="E62" s="79"/>
      <c r="F62" s="53"/>
      <c r="G62" s="51"/>
      <c r="H62" s="55"/>
      <c r="I62" s="54"/>
      <c r="J62" s="54"/>
      <c r="K62" s="65"/>
      <c r="L62" s="81">
        <v>62</v>
      </c>
      <c r="M62" s="81"/>
      <c r="N62" s="61"/>
      <c r="O62">
        <v>1</v>
      </c>
    </row>
    <row r="63" spans="1:15">
      <c r="A63" s="77" t="s">
        <v>230</v>
      </c>
      <c r="B63" s="77" t="s">
        <v>221</v>
      </c>
      <c r="C63" s="51"/>
      <c r="D63" s="52"/>
      <c r="E63" s="79"/>
      <c r="F63" s="53"/>
      <c r="G63" s="51"/>
      <c r="H63" s="55"/>
      <c r="I63" s="54"/>
      <c r="J63" s="54"/>
      <c r="K63" s="65"/>
      <c r="L63" s="81">
        <v>63</v>
      </c>
      <c r="M63" s="81"/>
      <c r="N63" s="61"/>
      <c r="O63">
        <v>1</v>
      </c>
    </row>
    <row r="64" spans="1:15">
      <c r="A64" s="77" t="s">
        <v>231</v>
      </c>
      <c r="B64" s="77" t="s">
        <v>194</v>
      </c>
      <c r="C64" s="51"/>
      <c r="D64" s="52"/>
      <c r="E64" s="79"/>
      <c r="F64" s="53"/>
      <c r="G64" s="51"/>
      <c r="H64" s="55"/>
      <c r="I64" s="54"/>
      <c r="J64" s="54"/>
      <c r="K64" s="65"/>
      <c r="L64" s="81">
        <v>64</v>
      </c>
      <c r="M64" s="81"/>
      <c r="N64" s="61"/>
      <c r="O64">
        <v>1</v>
      </c>
    </row>
    <row r="65" spans="1:15">
      <c r="A65" s="77" t="s">
        <v>181</v>
      </c>
      <c r="B65" s="77" t="s">
        <v>187</v>
      </c>
      <c r="C65" s="51"/>
      <c r="D65" s="52"/>
      <c r="E65" s="79"/>
      <c r="F65" s="53"/>
      <c r="G65" s="51"/>
      <c r="H65" s="55"/>
      <c r="I65" s="54"/>
      <c r="J65" s="54"/>
      <c r="K65" s="65"/>
      <c r="L65" s="81">
        <v>65</v>
      </c>
      <c r="M65" s="81"/>
      <c r="N65" s="61"/>
      <c r="O65">
        <v>1</v>
      </c>
    </row>
    <row r="66" spans="1:15">
      <c r="A66" s="77" t="s">
        <v>181</v>
      </c>
      <c r="B66" s="77" t="s">
        <v>227</v>
      </c>
      <c r="C66" s="51"/>
      <c r="D66" s="52"/>
      <c r="E66" s="79"/>
      <c r="F66" s="53"/>
      <c r="G66" s="51"/>
      <c r="H66" s="55"/>
      <c r="I66" s="54"/>
      <c r="J66" s="54"/>
      <c r="K66" s="65"/>
      <c r="L66" s="81">
        <v>66</v>
      </c>
      <c r="M66" s="81"/>
      <c r="N66" s="61"/>
      <c r="O66">
        <v>1</v>
      </c>
    </row>
    <row r="67" spans="1:15">
      <c r="A67" s="77" t="s">
        <v>232</v>
      </c>
      <c r="B67" s="77" t="s">
        <v>177</v>
      </c>
      <c r="C67" s="51"/>
      <c r="D67" s="52"/>
      <c r="E67" s="79"/>
      <c r="F67" s="53"/>
      <c r="G67" s="51"/>
      <c r="H67" s="55"/>
      <c r="I67" s="54"/>
      <c r="J67" s="54"/>
      <c r="K67" s="65"/>
      <c r="L67" s="81">
        <v>67</v>
      </c>
      <c r="M67" s="81"/>
      <c r="N67" s="61"/>
      <c r="O67">
        <v>1</v>
      </c>
    </row>
    <row r="68" spans="1:15">
      <c r="A68" s="77" t="s">
        <v>232</v>
      </c>
      <c r="B68" s="77" t="s">
        <v>233</v>
      </c>
      <c r="C68" s="51"/>
      <c r="D68" s="52"/>
      <c r="E68" s="79"/>
      <c r="F68" s="53"/>
      <c r="G68" s="51"/>
      <c r="H68" s="55"/>
      <c r="I68" s="54"/>
      <c r="J68" s="54"/>
      <c r="K68" s="65"/>
      <c r="L68" s="81">
        <v>68</v>
      </c>
      <c r="M68" s="81"/>
      <c r="N68" s="61"/>
      <c r="O68">
        <v>2</v>
      </c>
    </row>
    <row r="69" spans="1:15">
      <c r="A69" s="77" t="s">
        <v>234</v>
      </c>
      <c r="B69" s="77" t="s">
        <v>192</v>
      </c>
      <c r="C69" s="51"/>
      <c r="D69" s="52"/>
      <c r="E69" s="79"/>
      <c r="F69" s="53"/>
      <c r="G69" s="51"/>
      <c r="H69" s="55"/>
      <c r="I69" s="54"/>
      <c r="J69" s="54"/>
      <c r="K69" s="65"/>
      <c r="L69" s="81">
        <v>69</v>
      </c>
      <c r="M69" s="81"/>
      <c r="N69" s="61"/>
      <c r="O69">
        <v>1</v>
      </c>
    </row>
    <row r="70" spans="1:15">
      <c r="A70" s="77" t="s">
        <v>207</v>
      </c>
      <c r="B70" s="77" t="s">
        <v>235</v>
      </c>
      <c r="C70" s="51"/>
      <c r="D70" s="52"/>
      <c r="E70" s="79"/>
      <c r="F70" s="53"/>
      <c r="G70" s="51"/>
      <c r="H70" s="55"/>
      <c r="I70" s="54"/>
      <c r="J70" s="54"/>
      <c r="K70" s="65"/>
      <c r="L70" s="81">
        <v>70</v>
      </c>
      <c r="M70" s="81"/>
      <c r="N70" s="61"/>
      <c r="O70">
        <v>1</v>
      </c>
    </row>
    <row r="71" spans="1:15">
      <c r="A71" s="77" t="s">
        <v>212</v>
      </c>
      <c r="B71" s="77" t="s">
        <v>213</v>
      </c>
      <c r="C71" s="51"/>
      <c r="D71" s="52"/>
      <c r="E71" s="79"/>
      <c r="F71" s="53"/>
      <c r="G71" s="51"/>
      <c r="H71" s="55"/>
      <c r="I71" s="54"/>
      <c r="J71" s="54"/>
      <c r="K71" s="65"/>
      <c r="L71" s="81">
        <v>71</v>
      </c>
      <c r="M71" s="81"/>
      <c r="N71" s="61"/>
      <c r="O71">
        <v>1</v>
      </c>
    </row>
    <row r="72" spans="1:15">
      <c r="A72" s="77" t="s">
        <v>236</v>
      </c>
      <c r="B72" s="77" t="s">
        <v>237</v>
      </c>
      <c r="C72" s="51"/>
      <c r="D72" s="52"/>
      <c r="E72" s="79"/>
      <c r="F72" s="53"/>
      <c r="G72" s="51"/>
      <c r="H72" s="55"/>
      <c r="I72" s="54"/>
      <c r="J72" s="54"/>
      <c r="K72" s="65"/>
      <c r="L72" s="81">
        <v>72</v>
      </c>
      <c r="M72" s="81"/>
      <c r="N72" s="61"/>
      <c r="O72">
        <v>1</v>
      </c>
    </row>
    <row r="73" spans="1:15">
      <c r="A73" s="77" t="s">
        <v>238</v>
      </c>
      <c r="B73" s="77" t="s">
        <v>185</v>
      </c>
      <c r="C73" s="51"/>
      <c r="D73" s="52"/>
      <c r="E73" s="79"/>
      <c r="F73" s="53"/>
      <c r="G73" s="51"/>
      <c r="H73" s="55"/>
      <c r="I73" s="54"/>
      <c r="J73" s="54"/>
      <c r="K73" s="65"/>
      <c r="L73" s="81">
        <v>73</v>
      </c>
      <c r="M73" s="81"/>
      <c r="N73" s="61"/>
      <c r="O73">
        <v>1</v>
      </c>
    </row>
    <row r="74" spans="1:15">
      <c r="A74" s="77" t="s">
        <v>238</v>
      </c>
      <c r="B74" s="77" t="s">
        <v>187</v>
      </c>
      <c r="C74" s="51"/>
      <c r="D74" s="52"/>
      <c r="E74" s="79"/>
      <c r="F74" s="53"/>
      <c r="G74" s="51"/>
      <c r="H74" s="55"/>
      <c r="I74" s="54"/>
      <c r="J74" s="54"/>
      <c r="K74" s="65"/>
      <c r="L74" s="81">
        <v>74</v>
      </c>
      <c r="M74" s="81"/>
      <c r="N74" s="61"/>
      <c r="O74">
        <v>1</v>
      </c>
    </row>
    <row r="75" spans="1:15">
      <c r="A75" s="77" t="s">
        <v>238</v>
      </c>
      <c r="B75" s="77" t="s">
        <v>239</v>
      </c>
      <c r="C75" s="51"/>
      <c r="D75" s="52"/>
      <c r="E75" s="79"/>
      <c r="F75" s="53"/>
      <c r="G75" s="51"/>
      <c r="H75" s="55"/>
      <c r="I75" s="54"/>
      <c r="J75" s="54"/>
      <c r="K75" s="65"/>
      <c r="L75" s="81">
        <v>75</v>
      </c>
      <c r="M75" s="81"/>
      <c r="N75" s="61"/>
      <c r="O75">
        <v>1</v>
      </c>
    </row>
    <row r="76" spans="1:15">
      <c r="A76" s="77" t="s">
        <v>227</v>
      </c>
      <c r="B76" s="77" t="s">
        <v>240</v>
      </c>
      <c r="C76" s="51"/>
      <c r="D76" s="52"/>
      <c r="E76" s="79"/>
      <c r="F76" s="53"/>
      <c r="G76" s="51"/>
      <c r="H76" s="55"/>
      <c r="I76" s="54"/>
      <c r="J76" s="54"/>
      <c r="K76" s="65"/>
      <c r="L76" s="81">
        <v>76</v>
      </c>
      <c r="M76" s="81"/>
      <c r="N76" s="61"/>
      <c r="O76">
        <v>1</v>
      </c>
    </row>
    <row r="77" spans="1:15">
      <c r="A77" s="77" t="s">
        <v>241</v>
      </c>
      <c r="B77" s="77" t="s">
        <v>173</v>
      </c>
      <c r="C77" s="51"/>
      <c r="D77" s="52"/>
      <c r="E77" s="79"/>
      <c r="F77" s="53"/>
      <c r="G77" s="51"/>
      <c r="H77" s="55"/>
      <c r="I77" s="54"/>
      <c r="J77" s="54"/>
      <c r="K77" s="65"/>
      <c r="L77" s="81">
        <v>77</v>
      </c>
      <c r="M77" s="81"/>
      <c r="N77" s="61"/>
      <c r="O77">
        <v>1</v>
      </c>
    </row>
    <row r="78" spans="1:15">
      <c r="A78" s="77" t="s">
        <v>241</v>
      </c>
      <c r="B78" s="77" t="s">
        <v>242</v>
      </c>
      <c r="C78" s="51"/>
      <c r="D78" s="52"/>
      <c r="E78" s="79"/>
      <c r="F78" s="53"/>
      <c r="G78" s="51"/>
      <c r="H78" s="55"/>
      <c r="I78" s="54"/>
      <c r="J78" s="54"/>
      <c r="K78" s="65"/>
      <c r="L78" s="81">
        <v>78</v>
      </c>
      <c r="M78" s="81"/>
      <c r="N78" s="61"/>
      <c r="O78">
        <v>1</v>
      </c>
    </row>
    <row r="79" spans="1:15">
      <c r="A79" s="77" t="s">
        <v>241</v>
      </c>
      <c r="B79" s="77" t="s">
        <v>243</v>
      </c>
      <c r="C79" s="51"/>
      <c r="D79" s="52"/>
      <c r="E79" s="79"/>
      <c r="F79" s="53"/>
      <c r="G79" s="51"/>
      <c r="H79" s="55"/>
      <c r="I79" s="54"/>
      <c r="J79" s="54"/>
      <c r="K79" s="65"/>
      <c r="L79" s="81">
        <v>79</v>
      </c>
      <c r="M79" s="81"/>
      <c r="N79" s="61"/>
      <c r="O79">
        <v>1</v>
      </c>
    </row>
    <row r="80" spans="1:15">
      <c r="A80" s="77" t="s">
        <v>241</v>
      </c>
      <c r="B80" s="77" t="s">
        <v>244</v>
      </c>
      <c r="C80" s="51"/>
      <c r="D80" s="52"/>
      <c r="E80" s="79"/>
      <c r="F80" s="53"/>
      <c r="G80" s="51"/>
      <c r="H80" s="55"/>
      <c r="I80" s="54"/>
      <c r="J80" s="54"/>
      <c r="K80" s="65"/>
      <c r="L80" s="81">
        <v>80</v>
      </c>
      <c r="M80" s="81"/>
      <c r="N80" s="61"/>
      <c r="O80">
        <v>1</v>
      </c>
    </row>
    <row r="81" spans="1:15">
      <c r="A81" s="77" t="s">
        <v>241</v>
      </c>
      <c r="B81" s="77" t="s">
        <v>245</v>
      </c>
      <c r="C81" s="51"/>
      <c r="D81" s="52"/>
      <c r="E81" s="79"/>
      <c r="F81" s="53"/>
      <c r="G81" s="51"/>
      <c r="H81" s="55"/>
      <c r="I81" s="54"/>
      <c r="J81" s="54"/>
      <c r="K81" s="65"/>
      <c r="L81" s="81">
        <v>81</v>
      </c>
      <c r="M81" s="81"/>
      <c r="N81" s="61"/>
      <c r="O81">
        <v>1</v>
      </c>
    </row>
    <row r="82" spans="1:15">
      <c r="A82" s="77" t="s">
        <v>246</v>
      </c>
      <c r="B82" s="77" t="s">
        <v>247</v>
      </c>
      <c r="C82" s="51"/>
      <c r="D82" s="52"/>
      <c r="E82" s="79"/>
      <c r="F82" s="53"/>
      <c r="G82" s="51"/>
      <c r="H82" s="55"/>
      <c r="I82" s="54"/>
      <c r="J82" s="54"/>
      <c r="K82" s="65"/>
      <c r="L82" s="81">
        <v>82</v>
      </c>
      <c r="M82" s="81"/>
      <c r="N82" s="61"/>
      <c r="O82">
        <v>1</v>
      </c>
    </row>
    <row r="83" spans="1:15">
      <c r="A83" s="77" t="s">
        <v>248</v>
      </c>
      <c r="B83" s="77" t="s">
        <v>239</v>
      </c>
      <c r="C83" s="51"/>
      <c r="D83" s="52"/>
      <c r="E83" s="79"/>
      <c r="F83" s="53"/>
      <c r="G83" s="51"/>
      <c r="H83" s="55"/>
      <c r="I83" s="54"/>
      <c r="J83" s="54"/>
      <c r="K83" s="65"/>
      <c r="L83" s="81">
        <v>83</v>
      </c>
      <c r="M83" s="81"/>
      <c r="N83" s="61"/>
      <c r="O83">
        <v>1</v>
      </c>
    </row>
    <row r="84" spans="1:15">
      <c r="A84" s="77" t="s">
        <v>248</v>
      </c>
      <c r="B84" s="77" t="s">
        <v>243</v>
      </c>
      <c r="C84" s="51"/>
      <c r="D84" s="52"/>
      <c r="E84" s="79"/>
      <c r="F84" s="53"/>
      <c r="G84" s="51"/>
      <c r="H84" s="55"/>
      <c r="I84" s="54"/>
      <c r="J84" s="54"/>
      <c r="K84" s="65"/>
      <c r="L84" s="81">
        <v>84</v>
      </c>
      <c r="M84" s="81"/>
      <c r="N84" s="61"/>
      <c r="O84">
        <v>1</v>
      </c>
    </row>
    <row r="85" spans="1:15">
      <c r="A85" s="77" t="s">
        <v>248</v>
      </c>
      <c r="B85" s="77" t="s">
        <v>249</v>
      </c>
      <c r="C85" s="51"/>
      <c r="D85" s="52"/>
      <c r="E85" s="79"/>
      <c r="F85" s="53"/>
      <c r="G85" s="51"/>
      <c r="H85" s="55"/>
      <c r="I85" s="54"/>
      <c r="J85" s="54"/>
      <c r="K85" s="65"/>
      <c r="L85" s="81">
        <v>85</v>
      </c>
      <c r="M85" s="81"/>
      <c r="N85" s="61"/>
      <c r="O85">
        <v>1</v>
      </c>
    </row>
    <row r="86" spans="1:15">
      <c r="A86" s="77" t="s">
        <v>248</v>
      </c>
      <c r="B86" s="77" t="s">
        <v>250</v>
      </c>
      <c r="C86" s="51"/>
      <c r="D86" s="52"/>
      <c r="E86" s="79"/>
      <c r="F86" s="53"/>
      <c r="G86" s="51"/>
      <c r="H86" s="55"/>
      <c r="I86" s="54"/>
      <c r="J86" s="54"/>
      <c r="K86" s="65"/>
      <c r="L86" s="81">
        <v>86</v>
      </c>
      <c r="M86" s="81"/>
      <c r="N86" s="61"/>
      <c r="O86">
        <v>1</v>
      </c>
    </row>
    <row r="87" spans="1:15">
      <c r="A87" s="77" t="s">
        <v>248</v>
      </c>
      <c r="B87" s="77" t="s">
        <v>247</v>
      </c>
      <c r="C87" s="51"/>
      <c r="D87" s="52"/>
      <c r="E87" s="79"/>
      <c r="F87" s="53"/>
      <c r="G87" s="51"/>
      <c r="H87" s="55"/>
      <c r="I87" s="54"/>
      <c r="J87" s="54"/>
      <c r="K87" s="65"/>
      <c r="L87" s="81">
        <v>87</v>
      </c>
      <c r="M87" s="81"/>
      <c r="N87" s="61"/>
      <c r="O87">
        <v>1</v>
      </c>
    </row>
    <row r="88" spans="1:15">
      <c r="A88" s="77" t="s">
        <v>251</v>
      </c>
      <c r="B88" s="77" t="s">
        <v>252</v>
      </c>
      <c r="C88" s="51"/>
      <c r="D88" s="52"/>
      <c r="E88" s="79"/>
      <c r="F88" s="53"/>
      <c r="G88" s="51"/>
      <c r="H88" s="55"/>
      <c r="I88" s="54"/>
      <c r="J88" s="54"/>
      <c r="K88" s="65"/>
      <c r="L88" s="81">
        <v>88</v>
      </c>
      <c r="M88" s="81"/>
      <c r="N88" s="61"/>
      <c r="O88">
        <v>2</v>
      </c>
    </row>
    <row r="89" spans="1:15">
      <c r="A89" s="77" t="s">
        <v>253</v>
      </c>
      <c r="B89" s="77" t="s">
        <v>254</v>
      </c>
      <c r="C89" s="51"/>
      <c r="D89" s="52"/>
      <c r="E89" s="79"/>
      <c r="F89" s="53"/>
      <c r="G89" s="51"/>
      <c r="H89" s="55"/>
      <c r="I89" s="54"/>
      <c r="J89" s="54"/>
      <c r="K89" s="65"/>
      <c r="L89" s="81">
        <v>89</v>
      </c>
      <c r="M89" s="81"/>
      <c r="N89" s="61"/>
      <c r="O89">
        <v>1</v>
      </c>
    </row>
    <row r="90" spans="1:15">
      <c r="A90" s="77" t="s">
        <v>253</v>
      </c>
      <c r="B90" s="77" t="s">
        <v>255</v>
      </c>
      <c r="C90" s="51"/>
      <c r="D90" s="52"/>
      <c r="E90" s="79"/>
      <c r="F90" s="53"/>
      <c r="G90" s="51"/>
      <c r="H90" s="55"/>
      <c r="I90" s="54"/>
      <c r="J90" s="54"/>
      <c r="K90" s="65"/>
      <c r="L90" s="81">
        <v>90</v>
      </c>
      <c r="M90" s="81"/>
      <c r="N90" s="61"/>
      <c r="O90">
        <v>1</v>
      </c>
    </row>
    <row r="91" spans="1:15">
      <c r="A91" s="77" t="s">
        <v>253</v>
      </c>
      <c r="B91" s="77" t="s">
        <v>256</v>
      </c>
      <c r="C91" s="51"/>
      <c r="D91" s="52"/>
      <c r="E91" s="79"/>
      <c r="F91" s="53"/>
      <c r="G91" s="51"/>
      <c r="H91" s="55"/>
      <c r="I91" s="54"/>
      <c r="J91" s="54"/>
      <c r="K91" s="65"/>
      <c r="L91" s="81">
        <v>91</v>
      </c>
      <c r="M91" s="81"/>
      <c r="N91" s="61"/>
      <c r="O91">
        <v>1</v>
      </c>
    </row>
    <row r="92" spans="1:15">
      <c r="A92" s="77" t="s">
        <v>239</v>
      </c>
      <c r="B92" s="77" t="s">
        <v>257</v>
      </c>
      <c r="C92" s="51"/>
      <c r="D92" s="52"/>
      <c r="E92" s="79"/>
      <c r="F92" s="53"/>
      <c r="G92" s="51"/>
      <c r="H92" s="55"/>
      <c r="I92" s="54"/>
      <c r="J92" s="54"/>
      <c r="K92" s="65"/>
      <c r="L92" s="81">
        <v>92</v>
      </c>
      <c r="M92" s="81"/>
      <c r="N92" s="61"/>
      <c r="O92">
        <v>1</v>
      </c>
    </row>
    <row r="93" spans="1:15">
      <c r="A93" s="77" t="s">
        <v>239</v>
      </c>
      <c r="B93" s="77" t="s">
        <v>258</v>
      </c>
      <c r="C93" s="51"/>
      <c r="D93" s="52"/>
      <c r="E93" s="79"/>
      <c r="F93" s="53"/>
      <c r="G93" s="51"/>
      <c r="H93" s="55"/>
      <c r="I93" s="54"/>
      <c r="J93" s="54"/>
      <c r="K93" s="65"/>
      <c r="L93" s="81">
        <v>93</v>
      </c>
      <c r="M93" s="81"/>
      <c r="N93" s="61"/>
      <c r="O93">
        <v>1</v>
      </c>
    </row>
    <row r="94" spans="1:15">
      <c r="A94" s="77" t="s">
        <v>239</v>
      </c>
      <c r="B94" s="77" t="s">
        <v>242</v>
      </c>
      <c r="C94" s="51"/>
      <c r="D94" s="52"/>
      <c r="E94" s="79"/>
      <c r="F94" s="53"/>
      <c r="G94" s="51"/>
      <c r="H94" s="55"/>
      <c r="I94" s="54"/>
      <c r="J94" s="54"/>
      <c r="K94" s="65"/>
      <c r="L94" s="81">
        <v>94</v>
      </c>
      <c r="M94" s="81"/>
      <c r="N94" s="61"/>
      <c r="O94">
        <v>1</v>
      </c>
    </row>
    <row r="95" spans="1:15">
      <c r="A95" s="77" t="s">
        <v>239</v>
      </c>
      <c r="B95" s="77" t="s">
        <v>259</v>
      </c>
      <c r="C95" s="51"/>
      <c r="D95" s="52"/>
      <c r="E95" s="79"/>
      <c r="F95" s="53"/>
      <c r="G95" s="51"/>
      <c r="H95" s="55"/>
      <c r="I95" s="54"/>
      <c r="J95" s="54"/>
      <c r="K95" s="65"/>
      <c r="L95" s="81">
        <v>95</v>
      </c>
      <c r="M95" s="81"/>
      <c r="N95" s="61"/>
      <c r="O95">
        <v>1</v>
      </c>
    </row>
    <row r="96" spans="1:15">
      <c r="A96" s="77" t="s">
        <v>239</v>
      </c>
      <c r="B96" s="77" t="s">
        <v>260</v>
      </c>
      <c r="C96" s="51"/>
      <c r="D96" s="52"/>
      <c r="E96" s="79"/>
      <c r="F96" s="53"/>
      <c r="G96" s="51"/>
      <c r="H96" s="55"/>
      <c r="I96" s="54"/>
      <c r="J96" s="54"/>
      <c r="K96" s="65"/>
      <c r="L96" s="81">
        <v>96</v>
      </c>
      <c r="M96" s="81"/>
      <c r="N96" s="61"/>
      <c r="O96">
        <v>1</v>
      </c>
    </row>
    <row r="97" spans="1:15">
      <c r="A97" s="77" t="s">
        <v>239</v>
      </c>
      <c r="B97" s="77" t="s">
        <v>261</v>
      </c>
      <c r="C97" s="51"/>
      <c r="D97" s="52"/>
      <c r="E97" s="79"/>
      <c r="F97" s="53"/>
      <c r="G97" s="51"/>
      <c r="H97" s="55"/>
      <c r="I97" s="54"/>
      <c r="J97" s="54"/>
      <c r="K97" s="65"/>
      <c r="L97" s="81">
        <v>97</v>
      </c>
      <c r="M97" s="81"/>
      <c r="N97" s="61"/>
      <c r="O97">
        <v>2</v>
      </c>
    </row>
    <row r="98" spans="1:15">
      <c r="A98" s="77" t="s">
        <v>239</v>
      </c>
      <c r="B98" s="77" t="s">
        <v>262</v>
      </c>
      <c r="C98" s="51"/>
      <c r="D98" s="52"/>
      <c r="E98" s="79"/>
      <c r="F98" s="53"/>
      <c r="G98" s="51"/>
      <c r="H98" s="55"/>
      <c r="I98" s="54"/>
      <c r="J98" s="54"/>
      <c r="K98" s="65"/>
      <c r="L98" s="81">
        <v>98</v>
      </c>
      <c r="M98" s="81"/>
      <c r="N98" s="61"/>
      <c r="O98">
        <v>1</v>
      </c>
    </row>
    <row r="99" spans="1:15">
      <c r="A99" s="77" t="s">
        <v>239</v>
      </c>
      <c r="B99" s="77" t="s">
        <v>250</v>
      </c>
      <c r="C99" s="51"/>
      <c r="D99" s="52"/>
      <c r="E99" s="79"/>
      <c r="F99" s="53"/>
      <c r="G99" s="51"/>
      <c r="H99" s="55"/>
      <c r="I99" s="54"/>
      <c r="J99" s="54"/>
      <c r="K99" s="65"/>
      <c r="L99" s="81">
        <v>99</v>
      </c>
      <c r="M99" s="81"/>
      <c r="N99" s="61"/>
      <c r="O99">
        <v>1</v>
      </c>
    </row>
    <row r="100" spans="1:15">
      <c r="A100" s="77" t="s">
        <v>239</v>
      </c>
      <c r="B100" s="77" t="s">
        <v>263</v>
      </c>
      <c r="C100" s="51"/>
      <c r="D100" s="52"/>
      <c r="E100" s="79"/>
      <c r="F100" s="53"/>
      <c r="G100" s="51"/>
      <c r="H100" s="55"/>
      <c r="I100" s="54"/>
      <c r="J100" s="54"/>
      <c r="K100" s="65"/>
      <c r="L100" s="81">
        <v>100</v>
      </c>
      <c r="M100" s="81"/>
      <c r="N100" s="61"/>
      <c r="O100">
        <v>2</v>
      </c>
    </row>
    <row r="101" spans="1:15">
      <c r="A101" s="77" t="s">
        <v>264</v>
      </c>
      <c r="B101" s="77" t="s">
        <v>234</v>
      </c>
      <c r="C101" s="51"/>
      <c r="D101" s="52"/>
      <c r="E101" s="79"/>
      <c r="F101" s="53"/>
      <c r="G101" s="51"/>
      <c r="H101" s="55"/>
      <c r="I101" s="54"/>
      <c r="J101" s="54"/>
      <c r="K101" s="65"/>
      <c r="L101" s="81">
        <v>101</v>
      </c>
      <c r="M101" s="81"/>
      <c r="N101" s="61"/>
      <c r="O101">
        <v>1</v>
      </c>
    </row>
    <row r="102" spans="1:15">
      <c r="A102" s="77" t="s">
        <v>264</v>
      </c>
      <c r="B102" s="77" t="s">
        <v>265</v>
      </c>
      <c r="C102" s="51"/>
      <c r="D102" s="52"/>
      <c r="E102" s="79"/>
      <c r="F102" s="53"/>
      <c r="G102" s="51"/>
      <c r="H102" s="55"/>
      <c r="I102" s="54"/>
      <c r="J102" s="54"/>
      <c r="K102" s="65"/>
      <c r="L102" s="81">
        <v>102</v>
      </c>
      <c r="M102" s="81"/>
      <c r="N102" s="61"/>
      <c r="O102">
        <v>1</v>
      </c>
    </row>
    <row r="103" spans="1:15">
      <c r="A103" s="77" t="s">
        <v>266</v>
      </c>
      <c r="B103" s="77" t="s">
        <v>267</v>
      </c>
      <c r="C103" s="51"/>
      <c r="D103" s="52"/>
      <c r="E103" s="79"/>
      <c r="F103" s="53"/>
      <c r="G103" s="51"/>
      <c r="H103" s="55"/>
      <c r="I103" s="54"/>
      <c r="J103" s="54"/>
      <c r="K103" s="65"/>
      <c r="L103" s="81">
        <v>103</v>
      </c>
      <c r="M103" s="81"/>
      <c r="N103" s="61"/>
      <c r="O103">
        <v>1</v>
      </c>
    </row>
    <row r="104" spans="1:15">
      <c r="A104" s="77" t="s">
        <v>266</v>
      </c>
      <c r="B104" s="77" t="s">
        <v>268</v>
      </c>
      <c r="C104" s="51"/>
      <c r="D104" s="52"/>
      <c r="E104" s="79"/>
      <c r="F104" s="53"/>
      <c r="G104" s="51"/>
      <c r="H104" s="55"/>
      <c r="I104" s="54"/>
      <c r="J104" s="54"/>
      <c r="K104" s="65"/>
      <c r="L104" s="81">
        <v>104</v>
      </c>
      <c r="M104" s="81"/>
      <c r="N104" s="61"/>
      <c r="O104">
        <v>1</v>
      </c>
    </row>
    <row r="105" spans="1:15">
      <c r="A105" s="77" t="s">
        <v>269</v>
      </c>
      <c r="B105" s="77" t="s">
        <v>241</v>
      </c>
      <c r="C105" s="51"/>
      <c r="D105" s="52"/>
      <c r="E105" s="79"/>
      <c r="F105" s="53"/>
      <c r="G105" s="51"/>
      <c r="H105" s="55"/>
      <c r="I105" s="54"/>
      <c r="J105" s="54"/>
      <c r="K105" s="65"/>
      <c r="L105" s="81">
        <v>105</v>
      </c>
      <c r="M105" s="81"/>
      <c r="N105" s="61"/>
      <c r="O105">
        <v>1</v>
      </c>
    </row>
    <row r="106" spans="1:15">
      <c r="A106" s="77" t="s">
        <v>269</v>
      </c>
      <c r="B106" s="77" t="s">
        <v>270</v>
      </c>
      <c r="C106" s="51"/>
      <c r="D106" s="52"/>
      <c r="E106" s="79"/>
      <c r="F106" s="53"/>
      <c r="G106" s="51"/>
      <c r="H106" s="55"/>
      <c r="I106" s="54"/>
      <c r="J106" s="54"/>
      <c r="K106" s="65"/>
      <c r="L106" s="81">
        <v>106</v>
      </c>
      <c r="M106" s="81"/>
      <c r="N106" s="61"/>
      <c r="O106">
        <v>1</v>
      </c>
    </row>
    <row r="107" spans="1:15">
      <c r="A107" s="77" t="s">
        <v>269</v>
      </c>
      <c r="B107" s="77" t="s">
        <v>271</v>
      </c>
      <c r="C107" s="51"/>
      <c r="D107" s="52"/>
      <c r="E107" s="79"/>
      <c r="F107" s="53"/>
      <c r="G107" s="51"/>
      <c r="H107" s="55"/>
      <c r="I107" s="54"/>
      <c r="J107" s="54"/>
      <c r="K107" s="65"/>
      <c r="L107" s="81">
        <v>107</v>
      </c>
      <c r="M107" s="81"/>
      <c r="N107" s="61"/>
      <c r="O107">
        <v>1</v>
      </c>
    </row>
    <row r="108" spans="1:15">
      <c r="A108" s="77" t="s">
        <v>269</v>
      </c>
      <c r="B108" s="77" t="s">
        <v>272</v>
      </c>
      <c r="C108" s="51"/>
      <c r="D108" s="52"/>
      <c r="E108" s="79"/>
      <c r="F108" s="53"/>
      <c r="G108" s="51"/>
      <c r="H108" s="55"/>
      <c r="I108" s="54"/>
      <c r="J108" s="54"/>
      <c r="K108" s="65"/>
      <c r="L108" s="81">
        <v>108</v>
      </c>
      <c r="M108" s="81"/>
      <c r="N108" s="61"/>
      <c r="O108">
        <v>1</v>
      </c>
    </row>
    <row r="109" spans="1:15">
      <c r="A109" s="77" t="s">
        <v>269</v>
      </c>
      <c r="B109" s="77" t="s">
        <v>223</v>
      </c>
      <c r="C109" s="51"/>
      <c r="D109" s="52"/>
      <c r="E109" s="79"/>
      <c r="F109" s="53"/>
      <c r="G109" s="51"/>
      <c r="H109" s="55"/>
      <c r="I109" s="54"/>
      <c r="J109" s="54"/>
      <c r="K109" s="65"/>
      <c r="L109" s="81">
        <v>109</v>
      </c>
      <c r="M109" s="81"/>
      <c r="N109" s="61"/>
      <c r="O109">
        <v>1</v>
      </c>
    </row>
    <row r="110" spans="1:15">
      <c r="A110" s="77" t="s">
        <v>269</v>
      </c>
      <c r="B110" s="77" t="s">
        <v>273</v>
      </c>
      <c r="C110" s="51"/>
      <c r="D110" s="52"/>
      <c r="E110" s="79"/>
      <c r="F110" s="53"/>
      <c r="G110" s="51"/>
      <c r="H110" s="55"/>
      <c r="I110" s="54"/>
      <c r="J110" s="54"/>
      <c r="K110" s="65"/>
      <c r="L110" s="81">
        <v>110</v>
      </c>
      <c r="M110" s="81"/>
      <c r="N110" s="61"/>
      <c r="O110">
        <v>1</v>
      </c>
    </row>
    <row r="111" spans="1:15">
      <c r="A111" s="77" t="s">
        <v>269</v>
      </c>
      <c r="B111" s="77" t="s">
        <v>274</v>
      </c>
      <c r="C111" s="51"/>
      <c r="D111" s="52"/>
      <c r="E111" s="79"/>
      <c r="F111" s="53"/>
      <c r="G111" s="51"/>
      <c r="H111" s="55"/>
      <c r="I111" s="54"/>
      <c r="J111" s="54"/>
      <c r="K111" s="65"/>
      <c r="L111" s="81">
        <v>111</v>
      </c>
      <c r="M111" s="81"/>
      <c r="N111" s="61"/>
      <c r="O111">
        <v>1</v>
      </c>
    </row>
    <row r="112" spans="1:15">
      <c r="A112" s="77" t="s">
        <v>275</v>
      </c>
      <c r="B112" s="77" t="s">
        <v>189</v>
      </c>
      <c r="C112" s="51"/>
      <c r="D112" s="52"/>
      <c r="E112" s="79"/>
      <c r="F112" s="53"/>
      <c r="G112" s="51"/>
      <c r="H112" s="55"/>
      <c r="I112" s="54"/>
      <c r="J112" s="54"/>
      <c r="K112" s="65"/>
      <c r="L112" s="81">
        <v>112</v>
      </c>
      <c r="M112" s="81"/>
      <c r="N112" s="61"/>
      <c r="O112">
        <v>1</v>
      </c>
    </row>
    <row r="113" spans="1:15">
      <c r="A113" s="77" t="s">
        <v>276</v>
      </c>
      <c r="B113" s="77" t="s">
        <v>262</v>
      </c>
      <c r="C113" s="51"/>
      <c r="D113" s="52"/>
      <c r="E113" s="79"/>
      <c r="F113" s="53"/>
      <c r="G113" s="51"/>
      <c r="H113" s="55"/>
      <c r="I113" s="54"/>
      <c r="J113" s="54"/>
      <c r="K113" s="65"/>
      <c r="L113" s="81">
        <v>113</v>
      </c>
      <c r="M113" s="81"/>
      <c r="N113" s="61"/>
      <c r="O113">
        <v>1</v>
      </c>
    </row>
    <row r="114" spans="1:15">
      <c r="A114" s="77" t="s">
        <v>265</v>
      </c>
      <c r="B114" s="77" t="s">
        <v>277</v>
      </c>
      <c r="C114" s="51"/>
      <c r="D114" s="52"/>
      <c r="E114" s="79"/>
      <c r="F114" s="53"/>
      <c r="G114" s="51"/>
      <c r="H114" s="55"/>
      <c r="I114" s="54"/>
      <c r="J114" s="54"/>
      <c r="K114" s="65"/>
      <c r="L114" s="81">
        <v>114</v>
      </c>
      <c r="M114" s="81"/>
      <c r="N114" s="61"/>
      <c r="O114">
        <v>2</v>
      </c>
    </row>
    <row r="115" spans="1:15">
      <c r="A115" s="77" t="s">
        <v>278</v>
      </c>
      <c r="B115" s="77" t="s">
        <v>279</v>
      </c>
      <c r="C115" s="51"/>
      <c r="D115" s="52"/>
      <c r="E115" s="79"/>
      <c r="F115" s="53"/>
      <c r="G115" s="51"/>
      <c r="H115" s="55"/>
      <c r="I115" s="54"/>
      <c r="J115" s="54"/>
      <c r="K115" s="65"/>
      <c r="L115" s="81">
        <v>115</v>
      </c>
      <c r="M115" s="81"/>
      <c r="N115" s="61"/>
      <c r="O115">
        <v>1</v>
      </c>
    </row>
    <row r="116" spans="1:15">
      <c r="A116" s="77" t="s">
        <v>278</v>
      </c>
      <c r="B116" s="77" t="s">
        <v>280</v>
      </c>
      <c r="C116" s="51"/>
      <c r="D116" s="52"/>
      <c r="E116" s="79"/>
      <c r="F116" s="53"/>
      <c r="G116" s="51"/>
      <c r="H116" s="55"/>
      <c r="I116" s="54"/>
      <c r="J116" s="54"/>
      <c r="K116" s="65"/>
      <c r="L116" s="81">
        <v>116</v>
      </c>
      <c r="M116" s="81"/>
      <c r="N116" s="61"/>
      <c r="O116">
        <v>1</v>
      </c>
    </row>
    <row r="117" spans="1:15">
      <c r="A117" s="77" t="s">
        <v>278</v>
      </c>
      <c r="B117" s="77" t="s">
        <v>281</v>
      </c>
      <c r="C117" s="51"/>
      <c r="D117" s="52"/>
      <c r="E117" s="79"/>
      <c r="F117" s="53"/>
      <c r="G117" s="51"/>
      <c r="H117" s="55"/>
      <c r="I117" s="54"/>
      <c r="J117" s="54"/>
      <c r="K117" s="65"/>
      <c r="L117" s="81">
        <v>117</v>
      </c>
      <c r="M117" s="81"/>
      <c r="N117" s="61"/>
      <c r="O117">
        <v>1</v>
      </c>
    </row>
    <row r="118" spans="1:15">
      <c r="A118" s="77" t="s">
        <v>282</v>
      </c>
      <c r="B118" s="77" t="s">
        <v>243</v>
      </c>
      <c r="C118" s="51"/>
      <c r="D118" s="52"/>
      <c r="E118" s="79"/>
      <c r="F118" s="53"/>
      <c r="G118" s="51"/>
      <c r="H118" s="55"/>
      <c r="I118" s="54"/>
      <c r="J118" s="54"/>
      <c r="K118" s="65"/>
      <c r="L118" s="81">
        <v>118</v>
      </c>
      <c r="M118" s="81"/>
      <c r="N118" s="61"/>
      <c r="O118">
        <v>1</v>
      </c>
    </row>
    <row r="119" spans="1:15">
      <c r="A119" s="77" t="s">
        <v>282</v>
      </c>
      <c r="B119" s="77" t="s">
        <v>283</v>
      </c>
      <c r="C119" s="51"/>
      <c r="D119" s="52"/>
      <c r="E119" s="79"/>
      <c r="F119" s="53"/>
      <c r="G119" s="51"/>
      <c r="H119" s="55"/>
      <c r="I119" s="54"/>
      <c r="J119" s="54"/>
      <c r="K119" s="65"/>
      <c r="L119" s="81">
        <v>119</v>
      </c>
      <c r="M119" s="81"/>
      <c r="N119" s="61"/>
      <c r="O119">
        <v>1</v>
      </c>
    </row>
    <row r="120" spans="1:15">
      <c r="A120" s="77" t="s">
        <v>254</v>
      </c>
      <c r="B120" s="77" t="s">
        <v>284</v>
      </c>
      <c r="C120" s="51"/>
      <c r="D120" s="52"/>
      <c r="E120" s="79"/>
      <c r="F120" s="53"/>
      <c r="G120" s="51"/>
      <c r="H120" s="55"/>
      <c r="I120" s="54"/>
      <c r="J120" s="54"/>
      <c r="K120" s="65"/>
      <c r="L120" s="81">
        <v>120</v>
      </c>
      <c r="M120" s="81"/>
      <c r="N120" s="61"/>
      <c r="O120">
        <v>1</v>
      </c>
    </row>
    <row r="121" spans="1:15">
      <c r="A121" s="77" t="s">
        <v>285</v>
      </c>
      <c r="B121" s="77" t="s">
        <v>286</v>
      </c>
      <c r="C121" s="51"/>
      <c r="D121" s="52"/>
      <c r="E121" s="79"/>
      <c r="F121" s="53"/>
      <c r="G121" s="51"/>
      <c r="H121" s="55"/>
      <c r="I121" s="54"/>
      <c r="J121" s="54"/>
      <c r="K121" s="65"/>
      <c r="L121" s="81">
        <v>121</v>
      </c>
      <c r="M121" s="81"/>
      <c r="N121" s="61"/>
      <c r="O121">
        <v>1</v>
      </c>
    </row>
    <row r="122" spans="1:15">
      <c r="A122" s="77" t="s">
        <v>285</v>
      </c>
      <c r="B122" s="77" t="s">
        <v>287</v>
      </c>
      <c r="C122" s="51"/>
      <c r="D122" s="52"/>
      <c r="E122" s="79"/>
      <c r="F122" s="53"/>
      <c r="G122" s="51"/>
      <c r="H122" s="55"/>
      <c r="I122" s="54"/>
      <c r="J122" s="54"/>
      <c r="K122" s="65"/>
      <c r="L122" s="81">
        <v>122</v>
      </c>
      <c r="M122" s="81"/>
      <c r="N122" s="61"/>
      <c r="O122">
        <v>1</v>
      </c>
    </row>
    <row r="123" spans="1:15">
      <c r="A123" s="77" t="s">
        <v>285</v>
      </c>
      <c r="B123" s="77" t="s">
        <v>288</v>
      </c>
      <c r="C123" s="51"/>
      <c r="D123" s="52"/>
      <c r="E123" s="79"/>
      <c r="F123" s="53"/>
      <c r="G123" s="51"/>
      <c r="H123" s="55"/>
      <c r="I123" s="54"/>
      <c r="J123" s="54"/>
      <c r="K123" s="65"/>
      <c r="L123" s="81">
        <v>123</v>
      </c>
      <c r="M123" s="81"/>
      <c r="N123" s="61"/>
      <c r="O123">
        <v>1</v>
      </c>
    </row>
    <row r="124" spans="1:15">
      <c r="A124" s="77" t="s">
        <v>285</v>
      </c>
      <c r="B124" s="77" t="s">
        <v>289</v>
      </c>
      <c r="C124" s="51"/>
      <c r="D124" s="52"/>
      <c r="E124" s="79"/>
      <c r="F124" s="53"/>
      <c r="G124" s="51"/>
      <c r="H124" s="55"/>
      <c r="I124" s="54"/>
      <c r="J124" s="54"/>
      <c r="K124" s="65"/>
      <c r="L124" s="81">
        <v>124</v>
      </c>
      <c r="M124" s="81"/>
      <c r="N124" s="61"/>
      <c r="O124">
        <v>1</v>
      </c>
    </row>
    <row r="125" spans="1:15">
      <c r="A125" s="77" t="s">
        <v>290</v>
      </c>
      <c r="B125" s="77" t="s">
        <v>291</v>
      </c>
      <c r="C125" s="51"/>
      <c r="D125" s="52"/>
      <c r="E125" s="79"/>
      <c r="F125" s="53"/>
      <c r="G125" s="51"/>
      <c r="H125" s="55"/>
      <c r="I125" s="54"/>
      <c r="J125" s="54"/>
      <c r="K125" s="65"/>
      <c r="L125" s="81">
        <v>125</v>
      </c>
      <c r="M125" s="81"/>
      <c r="N125" s="61"/>
      <c r="O125">
        <v>1</v>
      </c>
    </row>
    <row r="126" spans="1:15">
      <c r="A126" s="77" t="s">
        <v>290</v>
      </c>
      <c r="B126" s="77" t="s">
        <v>229</v>
      </c>
      <c r="C126" s="51"/>
      <c r="D126" s="52"/>
      <c r="E126" s="79"/>
      <c r="F126" s="53"/>
      <c r="G126" s="51"/>
      <c r="H126" s="55"/>
      <c r="I126" s="54"/>
      <c r="J126" s="54"/>
      <c r="K126" s="65"/>
      <c r="L126" s="81">
        <v>126</v>
      </c>
      <c r="M126" s="81"/>
      <c r="N126" s="61"/>
      <c r="O126">
        <v>1</v>
      </c>
    </row>
    <row r="127" spans="1:15">
      <c r="A127" s="77" t="s">
        <v>292</v>
      </c>
      <c r="B127" s="77" t="s">
        <v>293</v>
      </c>
      <c r="C127" s="51"/>
      <c r="D127" s="52"/>
      <c r="E127" s="79"/>
      <c r="F127" s="53"/>
      <c r="G127" s="51"/>
      <c r="H127" s="55"/>
      <c r="I127" s="54"/>
      <c r="J127" s="54"/>
      <c r="K127" s="65"/>
      <c r="L127" s="81">
        <v>127</v>
      </c>
      <c r="M127" s="81"/>
      <c r="N127" s="61"/>
      <c r="O127">
        <v>1</v>
      </c>
    </row>
    <row r="128" spans="1:15">
      <c r="A128" s="77" t="s">
        <v>294</v>
      </c>
      <c r="B128" s="77" t="s">
        <v>295</v>
      </c>
      <c r="C128" s="51"/>
      <c r="D128" s="52"/>
      <c r="E128" s="79"/>
      <c r="F128" s="53"/>
      <c r="G128" s="51"/>
      <c r="H128" s="55"/>
      <c r="I128" s="54"/>
      <c r="J128" s="54"/>
      <c r="K128" s="65"/>
      <c r="L128" s="81">
        <v>128</v>
      </c>
      <c r="M128" s="81"/>
      <c r="N128" s="61"/>
      <c r="O128">
        <v>1</v>
      </c>
    </row>
    <row r="129" spans="1:15">
      <c r="A129" s="77" t="s">
        <v>296</v>
      </c>
      <c r="B129" s="77" t="s">
        <v>185</v>
      </c>
      <c r="C129" s="51"/>
      <c r="D129" s="52"/>
      <c r="E129" s="79"/>
      <c r="F129" s="53"/>
      <c r="G129" s="51"/>
      <c r="H129" s="55"/>
      <c r="I129" s="54"/>
      <c r="J129" s="54"/>
      <c r="K129" s="65"/>
      <c r="L129" s="81">
        <v>129</v>
      </c>
      <c r="M129" s="81"/>
      <c r="N129" s="61"/>
      <c r="O129">
        <v>1</v>
      </c>
    </row>
    <row r="130" spans="1:15">
      <c r="A130" s="77" t="s">
        <v>297</v>
      </c>
      <c r="B130" s="77" t="s">
        <v>238</v>
      </c>
      <c r="C130" s="51"/>
      <c r="D130" s="52"/>
      <c r="E130" s="79"/>
      <c r="F130" s="53"/>
      <c r="G130" s="51"/>
      <c r="H130" s="55"/>
      <c r="I130" s="54"/>
      <c r="J130" s="54"/>
      <c r="K130" s="65"/>
      <c r="L130" s="81">
        <v>130</v>
      </c>
      <c r="M130" s="81"/>
      <c r="N130" s="61"/>
      <c r="O130">
        <v>1</v>
      </c>
    </row>
    <row r="131" spans="1:15">
      <c r="A131" s="77" t="s">
        <v>297</v>
      </c>
      <c r="B131" s="77" t="s">
        <v>284</v>
      </c>
      <c r="C131" s="51"/>
      <c r="D131" s="52"/>
      <c r="E131" s="79"/>
      <c r="F131" s="53"/>
      <c r="G131" s="51"/>
      <c r="H131" s="55"/>
      <c r="I131" s="54"/>
      <c r="J131" s="54"/>
      <c r="K131" s="65"/>
      <c r="L131" s="81">
        <v>131</v>
      </c>
      <c r="M131" s="81"/>
      <c r="N131" s="61"/>
      <c r="O131">
        <v>1</v>
      </c>
    </row>
    <row r="132" spans="1:15">
      <c r="A132" s="77" t="s">
        <v>297</v>
      </c>
      <c r="B132" s="77" t="s">
        <v>298</v>
      </c>
      <c r="C132" s="51"/>
      <c r="D132" s="52"/>
      <c r="E132" s="79"/>
      <c r="F132" s="53"/>
      <c r="G132" s="51"/>
      <c r="H132" s="55"/>
      <c r="I132" s="54"/>
      <c r="J132" s="54"/>
      <c r="K132" s="65"/>
      <c r="L132" s="81">
        <v>132</v>
      </c>
      <c r="M132" s="81"/>
      <c r="N132" s="61"/>
      <c r="O132">
        <v>1</v>
      </c>
    </row>
    <row r="133" spans="1:15">
      <c r="A133" s="77" t="s">
        <v>297</v>
      </c>
      <c r="B133" s="77" t="s">
        <v>299</v>
      </c>
      <c r="C133" s="51"/>
      <c r="D133" s="52"/>
      <c r="E133" s="79"/>
      <c r="F133" s="53"/>
      <c r="G133" s="51"/>
      <c r="H133" s="55"/>
      <c r="I133" s="54"/>
      <c r="J133" s="54"/>
      <c r="K133" s="65"/>
      <c r="L133" s="81">
        <v>133</v>
      </c>
      <c r="M133" s="81"/>
      <c r="N133" s="61"/>
      <c r="O133">
        <v>1</v>
      </c>
    </row>
    <row r="134" spans="1:15">
      <c r="A134" s="77" t="s">
        <v>300</v>
      </c>
      <c r="B134" s="77" t="s">
        <v>197</v>
      </c>
      <c r="C134" s="51"/>
      <c r="D134" s="52"/>
      <c r="E134" s="79"/>
      <c r="F134" s="53"/>
      <c r="G134" s="51"/>
      <c r="H134" s="55"/>
      <c r="I134" s="54"/>
      <c r="J134" s="54"/>
      <c r="K134" s="65"/>
      <c r="L134" s="81">
        <v>134</v>
      </c>
      <c r="M134" s="81"/>
      <c r="N134" s="61"/>
      <c r="O134">
        <v>1</v>
      </c>
    </row>
    <row r="135" spans="1:15">
      <c r="A135" s="77" t="s">
        <v>300</v>
      </c>
      <c r="B135" s="77" t="s">
        <v>239</v>
      </c>
      <c r="C135" s="51"/>
      <c r="D135" s="52"/>
      <c r="E135" s="79"/>
      <c r="F135" s="53"/>
      <c r="G135" s="51"/>
      <c r="H135" s="55"/>
      <c r="I135" s="54"/>
      <c r="J135" s="54"/>
      <c r="K135" s="65"/>
      <c r="L135" s="81">
        <v>135</v>
      </c>
      <c r="M135" s="81"/>
      <c r="N135" s="61"/>
      <c r="O135">
        <v>1</v>
      </c>
    </row>
    <row r="136" spans="1:15">
      <c r="A136" s="77" t="s">
        <v>301</v>
      </c>
      <c r="B136" s="77" t="s">
        <v>209</v>
      </c>
      <c r="C136" s="51"/>
      <c r="D136" s="52"/>
      <c r="E136" s="79"/>
      <c r="F136" s="53"/>
      <c r="G136" s="51"/>
      <c r="H136" s="55"/>
      <c r="I136" s="54"/>
      <c r="J136" s="54"/>
      <c r="K136" s="65"/>
      <c r="L136" s="81">
        <v>136</v>
      </c>
      <c r="M136" s="81"/>
      <c r="N136" s="61"/>
      <c r="O136">
        <v>1</v>
      </c>
    </row>
    <row r="137" spans="1:15">
      <c r="A137" s="77" t="s">
        <v>270</v>
      </c>
      <c r="B137" s="77" t="s">
        <v>239</v>
      </c>
      <c r="C137" s="51"/>
      <c r="D137" s="52"/>
      <c r="E137" s="79"/>
      <c r="F137" s="53"/>
      <c r="G137" s="51"/>
      <c r="H137" s="55"/>
      <c r="I137" s="54"/>
      <c r="J137" s="54"/>
      <c r="K137" s="65"/>
      <c r="L137" s="81">
        <v>137</v>
      </c>
      <c r="M137" s="81"/>
      <c r="N137" s="61"/>
      <c r="O137">
        <v>1</v>
      </c>
    </row>
    <row r="138" spans="1:15">
      <c r="A138" s="77" t="s">
        <v>270</v>
      </c>
      <c r="B138" s="77" t="s">
        <v>243</v>
      </c>
      <c r="C138" s="51"/>
      <c r="D138" s="52"/>
      <c r="E138" s="79"/>
      <c r="F138" s="53"/>
      <c r="G138" s="51"/>
      <c r="H138" s="55"/>
      <c r="I138" s="54"/>
      <c r="J138" s="54"/>
      <c r="K138" s="65"/>
      <c r="L138" s="81">
        <v>138</v>
      </c>
      <c r="M138" s="81"/>
      <c r="N138" s="61"/>
      <c r="O138">
        <v>1</v>
      </c>
    </row>
    <row r="139" spans="1:15">
      <c r="A139" s="77" t="s">
        <v>302</v>
      </c>
      <c r="B139" s="77" t="s">
        <v>277</v>
      </c>
      <c r="C139" s="51"/>
      <c r="D139" s="52"/>
      <c r="E139" s="79"/>
      <c r="F139" s="53"/>
      <c r="G139" s="51"/>
      <c r="H139" s="55"/>
      <c r="I139" s="54"/>
      <c r="J139" s="54"/>
      <c r="K139" s="65"/>
      <c r="L139" s="81">
        <v>139</v>
      </c>
      <c r="M139" s="81"/>
      <c r="N139" s="61"/>
      <c r="O139">
        <v>2</v>
      </c>
    </row>
    <row r="140" spans="1:15">
      <c r="A140" s="77" t="s">
        <v>303</v>
      </c>
      <c r="B140" s="77" t="s">
        <v>304</v>
      </c>
      <c r="C140" s="51"/>
      <c r="D140" s="52"/>
      <c r="E140" s="79"/>
      <c r="F140" s="53"/>
      <c r="G140" s="51"/>
      <c r="H140" s="55"/>
      <c r="I140" s="54"/>
      <c r="J140" s="54"/>
      <c r="K140" s="65"/>
      <c r="L140" s="81">
        <v>140</v>
      </c>
      <c r="M140" s="81"/>
      <c r="N140" s="61"/>
      <c r="O140">
        <v>1</v>
      </c>
    </row>
    <row r="141" spans="1:15">
      <c r="A141" s="77" t="s">
        <v>305</v>
      </c>
      <c r="B141" s="77" t="s">
        <v>224</v>
      </c>
      <c r="C141" s="51"/>
      <c r="D141" s="52"/>
      <c r="E141" s="79"/>
      <c r="F141" s="53"/>
      <c r="G141" s="51"/>
      <c r="H141" s="55"/>
      <c r="I141" s="54"/>
      <c r="J141" s="54"/>
      <c r="K141" s="65"/>
      <c r="L141" s="81">
        <v>141</v>
      </c>
      <c r="M141" s="81"/>
      <c r="N141" s="61"/>
      <c r="O141">
        <v>1</v>
      </c>
    </row>
    <row r="142" spans="1:15">
      <c r="A142" s="77" t="s">
        <v>305</v>
      </c>
      <c r="B142" s="77" t="s">
        <v>306</v>
      </c>
      <c r="C142" s="51"/>
      <c r="D142" s="52"/>
      <c r="E142" s="79"/>
      <c r="F142" s="53"/>
      <c r="G142" s="51"/>
      <c r="H142" s="55"/>
      <c r="I142" s="54"/>
      <c r="J142" s="54"/>
      <c r="K142" s="65"/>
      <c r="L142" s="81">
        <v>142</v>
      </c>
      <c r="M142" s="81"/>
      <c r="N142" s="61"/>
      <c r="O142">
        <v>1</v>
      </c>
    </row>
    <row r="143" spans="1:15">
      <c r="A143" s="77" t="s">
        <v>259</v>
      </c>
      <c r="B143" s="77" t="s">
        <v>307</v>
      </c>
      <c r="C143" s="51"/>
      <c r="D143" s="52"/>
      <c r="E143" s="79"/>
      <c r="F143" s="53"/>
      <c r="G143" s="51"/>
      <c r="H143" s="55"/>
      <c r="I143" s="54"/>
      <c r="J143" s="54"/>
      <c r="K143" s="65"/>
      <c r="L143" s="81">
        <v>143</v>
      </c>
      <c r="M143" s="81"/>
      <c r="N143" s="61"/>
      <c r="O143">
        <v>1</v>
      </c>
    </row>
    <row r="144" spans="1:15">
      <c r="A144" s="77" t="s">
        <v>229</v>
      </c>
      <c r="B144" s="77" t="s">
        <v>255</v>
      </c>
      <c r="C144" s="51"/>
      <c r="D144" s="52"/>
      <c r="E144" s="79"/>
      <c r="F144" s="53"/>
      <c r="G144" s="51"/>
      <c r="H144" s="55"/>
      <c r="I144" s="54"/>
      <c r="J144" s="54"/>
      <c r="K144" s="65"/>
      <c r="L144" s="81">
        <v>144</v>
      </c>
      <c r="M144" s="81"/>
      <c r="N144" s="61"/>
      <c r="O144">
        <v>1</v>
      </c>
    </row>
    <row r="145" spans="1:15">
      <c r="A145" s="77" t="s">
        <v>308</v>
      </c>
      <c r="B145" s="77" t="s">
        <v>218</v>
      </c>
      <c r="C145" s="51"/>
      <c r="D145" s="52"/>
      <c r="E145" s="79"/>
      <c r="F145" s="53"/>
      <c r="G145" s="51"/>
      <c r="H145" s="55"/>
      <c r="I145" s="54"/>
      <c r="J145" s="54"/>
      <c r="K145" s="65"/>
      <c r="L145" s="81">
        <v>145</v>
      </c>
      <c r="M145" s="81"/>
      <c r="N145" s="61"/>
      <c r="O145">
        <v>1</v>
      </c>
    </row>
    <row r="146" spans="1:15">
      <c r="A146" s="77" t="s">
        <v>309</v>
      </c>
      <c r="B146" s="77" t="s">
        <v>257</v>
      </c>
      <c r="C146" s="51"/>
      <c r="D146" s="52"/>
      <c r="E146" s="79"/>
      <c r="F146" s="53"/>
      <c r="G146" s="51"/>
      <c r="H146" s="55"/>
      <c r="I146" s="54"/>
      <c r="J146" s="54"/>
      <c r="K146" s="65"/>
      <c r="L146" s="81">
        <v>146</v>
      </c>
      <c r="M146" s="81"/>
      <c r="N146" s="61"/>
      <c r="O146">
        <v>1</v>
      </c>
    </row>
    <row r="147" spans="1:15">
      <c r="A147" s="77" t="s">
        <v>309</v>
      </c>
      <c r="B147" s="77" t="s">
        <v>310</v>
      </c>
      <c r="C147" s="51"/>
      <c r="D147" s="52"/>
      <c r="E147" s="79"/>
      <c r="F147" s="53"/>
      <c r="G147" s="51"/>
      <c r="H147" s="55"/>
      <c r="I147" s="54"/>
      <c r="J147" s="54"/>
      <c r="K147" s="65"/>
      <c r="L147" s="81">
        <v>147</v>
      </c>
      <c r="M147" s="81"/>
      <c r="N147" s="61"/>
      <c r="O147">
        <v>1</v>
      </c>
    </row>
    <row r="148" spans="1:15">
      <c r="A148" s="77" t="s">
        <v>271</v>
      </c>
      <c r="B148" s="77" t="s">
        <v>243</v>
      </c>
      <c r="C148" s="51"/>
      <c r="D148" s="52"/>
      <c r="E148" s="79"/>
      <c r="F148" s="53"/>
      <c r="G148" s="51"/>
      <c r="H148" s="55"/>
      <c r="I148" s="54"/>
      <c r="J148" s="54"/>
      <c r="K148" s="65"/>
      <c r="L148" s="81">
        <v>148</v>
      </c>
      <c r="M148" s="81"/>
      <c r="N148" s="61"/>
      <c r="O148">
        <v>1</v>
      </c>
    </row>
    <row r="149" spans="1:15">
      <c r="A149" s="77" t="s">
        <v>271</v>
      </c>
      <c r="B149" s="77" t="s">
        <v>261</v>
      </c>
      <c r="C149" s="51"/>
      <c r="D149" s="52"/>
      <c r="E149" s="79"/>
      <c r="F149" s="53"/>
      <c r="G149" s="51"/>
      <c r="H149" s="55"/>
      <c r="I149" s="54"/>
      <c r="J149" s="54"/>
      <c r="K149" s="65"/>
      <c r="L149" s="81">
        <v>149</v>
      </c>
      <c r="M149" s="81"/>
      <c r="N149" s="61"/>
      <c r="O149">
        <v>1</v>
      </c>
    </row>
    <row r="150" spans="1:15">
      <c r="A150" s="77" t="s">
        <v>311</v>
      </c>
      <c r="B150" s="77" t="s">
        <v>282</v>
      </c>
      <c r="C150" s="51"/>
      <c r="D150" s="52"/>
      <c r="E150" s="79"/>
      <c r="F150" s="53"/>
      <c r="G150" s="51"/>
      <c r="H150" s="55"/>
      <c r="I150" s="54"/>
      <c r="J150" s="54"/>
      <c r="K150" s="65"/>
      <c r="L150" s="81">
        <v>150</v>
      </c>
      <c r="M150" s="81"/>
      <c r="N150" s="61"/>
      <c r="O150">
        <v>1</v>
      </c>
    </row>
    <row r="151" spans="1:15">
      <c r="A151" s="77" t="s">
        <v>312</v>
      </c>
      <c r="B151" s="77" t="s">
        <v>197</v>
      </c>
      <c r="C151" s="51"/>
      <c r="D151" s="52"/>
      <c r="E151" s="79"/>
      <c r="F151" s="53"/>
      <c r="G151" s="51"/>
      <c r="H151" s="55"/>
      <c r="I151" s="54"/>
      <c r="J151" s="54"/>
      <c r="K151" s="65"/>
      <c r="L151" s="81">
        <v>151</v>
      </c>
      <c r="M151" s="81"/>
      <c r="N151" s="61"/>
      <c r="O151">
        <v>1</v>
      </c>
    </row>
    <row r="152" spans="1:15">
      <c r="A152" s="77" t="s">
        <v>312</v>
      </c>
      <c r="B152" s="77" t="s">
        <v>243</v>
      </c>
      <c r="C152" s="51"/>
      <c r="D152" s="52"/>
      <c r="E152" s="79"/>
      <c r="F152" s="53"/>
      <c r="G152" s="51"/>
      <c r="H152" s="55"/>
      <c r="I152" s="54"/>
      <c r="J152" s="54"/>
      <c r="K152" s="65"/>
      <c r="L152" s="81">
        <v>152</v>
      </c>
      <c r="M152" s="81"/>
      <c r="N152" s="61"/>
      <c r="O152">
        <v>1</v>
      </c>
    </row>
    <row r="153" spans="1:15">
      <c r="A153" s="77" t="s">
        <v>313</v>
      </c>
      <c r="B153" s="77" t="s">
        <v>262</v>
      </c>
      <c r="C153" s="51"/>
      <c r="D153" s="52"/>
      <c r="E153" s="79"/>
      <c r="F153" s="53"/>
      <c r="G153" s="51"/>
      <c r="H153" s="55"/>
      <c r="I153" s="54"/>
      <c r="J153" s="54"/>
      <c r="K153" s="65"/>
      <c r="L153" s="81">
        <v>153</v>
      </c>
      <c r="M153" s="81"/>
      <c r="N153" s="61"/>
      <c r="O153">
        <v>1</v>
      </c>
    </row>
    <row r="154" spans="1:15">
      <c r="A154" s="77" t="s">
        <v>314</v>
      </c>
      <c r="B154" s="77" t="s">
        <v>177</v>
      </c>
      <c r="C154" s="51"/>
      <c r="D154" s="52"/>
      <c r="E154" s="79"/>
      <c r="F154" s="53"/>
      <c r="G154" s="51"/>
      <c r="H154" s="55"/>
      <c r="I154" s="54"/>
      <c r="J154" s="54"/>
      <c r="K154" s="65"/>
      <c r="L154" s="81">
        <v>154</v>
      </c>
      <c r="M154" s="81"/>
      <c r="N154" s="61"/>
      <c r="O154">
        <v>1</v>
      </c>
    </row>
    <row r="155" spans="1:15">
      <c r="A155" s="77" t="s">
        <v>314</v>
      </c>
      <c r="B155" s="77" t="s">
        <v>302</v>
      </c>
      <c r="C155" s="51"/>
      <c r="D155" s="52"/>
      <c r="E155" s="79"/>
      <c r="F155" s="53"/>
      <c r="G155" s="51"/>
      <c r="H155" s="55"/>
      <c r="I155" s="54"/>
      <c r="J155" s="54"/>
      <c r="K155" s="65"/>
      <c r="L155" s="81">
        <v>155</v>
      </c>
      <c r="M155" s="81"/>
      <c r="N155" s="61"/>
      <c r="O155">
        <v>1</v>
      </c>
    </row>
    <row r="156" spans="1:15">
      <c r="A156" s="77" t="s">
        <v>314</v>
      </c>
      <c r="B156" s="77" t="s">
        <v>315</v>
      </c>
      <c r="C156" s="51"/>
      <c r="D156" s="52"/>
      <c r="E156" s="79"/>
      <c r="F156" s="53"/>
      <c r="G156" s="51"/>
      <c r="H156" s="55"/>
      <c r="I156" s="54"/>
      <c r="J156" s="54"/>
      <c r="K156" s="65"/>
      <c r="L156" s="81">
        <v>156</v>
      </c>
      <c r="M156" s="81"/>
      <c r="N156" s="61"/>
      <c r="O156">
        <v>1</v>
      </c>
    </row>
    <row r="157" spans="1:15">
      <c r="A157" s="77" t="s">
        <v>314</v>
      </c>
      <c r="B157" s="77" t="s">
        <v>271</v>
      </c>
      <c r="C157" s="51"/>
      <c r="D157" s="52"/>
      <c r="E157" s="79"/>
      <c r="F157" s="53"/>
      <c r="G157" s="51"/>
      <c r="H157" s="55"/>
      <c r="I157" s="54"/>
      <c r="J157" s="54"/>
      <c r="K157" s="65"/>
      <c r="L157" s="81">
        <v>157</v>
      </c>
      <c r="M157" s="81"/>
      <c r="N157" s="61"/>
      <c r="O157">
        <v>1</v>
      </c>
    </row>
    <row r="158" spans="1:15">
      <c r="A158" s="77" t="s">
        <v>314</v>
      </c>
      <c r="B158" s="77" t="s">
        <v>262</v>
      </c>
      <c r="C158" s="51"/>
      <c r="D158" s="52"/>
      <c r="E158" s="79"/>
      <c r="F158" s="53"/>
      <c r="G158" s="51"/>
      <c r="H158" s="55"/>
      <c r="I158" s="54"/>
      <c r="J158" s="54"/>
      <c r="K158" s="65"/>
      <c r="L158" s="81">
        <v>158</v>
      </c>
      <c r="M158" s="81"/>
      <c r="N158" s="61"/>
      <c r="O158">
        <v>1</v>
      </c>
    </row>
    <row r="159" spans="1:15">
      <c r="A159" s="77" t="s">
        <v>314</v>
      </c>
      <c r="B159" s="77" t="s">
        <v>263</v>
      </c>
      <c r="C159" s="51"/>
      <c r="D159" s="52"/>
      <c r="E159" s="79"/>
      <c r="F159" s="53"/>
      <c r="G159" s="51"/>
      <c r="H159" s="55"/>
      <c r="I159" s="54"/>
      <c r="J159" s="54"/>
      <c r="K159" s="65"/>
      <c r="L159" s="81">
        <v>159</v>
      </c>
      <c r="M159" s="81"/>
      <c r="N159" s="61"/>
      <c r="O159">
        <v>1</v>
      </c>
    </row>
    <row r="160" spans="1:15">
      <c r="A160" s="77" t="s">
        <v>316</v>
      </c>
      <c r="B160" s="77" t="s">
        <v>314</v>
      </c>
      <c r="C160" s="51"/>
      <c r="D160" s="52"/>
      <c r="E160" s="79"/>
      <c r="F160" s="53"/>
      <c r="G160" s="51"/>
      <c r="H160" s="55"/>
      <c r="I160" s="54"/>
      <c r="J160" s="54"/>
      <c r="K160" s="65"/>
      <c r="L160" s="81">
        <v>160</v>
      </c>
      <c r="M160" s="81"/>
      <c r="N160" s="61"/>
      <c r="O160">
        <v>1</v>
      </c>
    </row>
    <row r="161" spans="1:15">
      <c r="A161" s="77" t="s">
        <v>316</v>
      </c>
      <c r="B161" s="77" t="s">
        <v>317</v>
      </c>
      <c r="C161" s="51"/>
      <c r="D161" s="52"/>
      <c r="E161" s="79"/>
      <c r="F161" s="53"/>
      <c r="G161" s="51"/>
      <c r="H161" s="55"/>
      <c r="I161" s="54"/>
      <c r="J161" s="54"/>
      <c r="K161" s="65"/>
      <c r="L161" s="81">
        <v>161</v>
      </c>
      <c r="M161" s="81"/>
      <c r="N161" s="61"/>
      <c r="O161">
        <v>1</v>
      </c>
    </row>
    <row r="162" spans="1:15">
      <c r="A162" s="77" t="s">
        <v>316</v>
      </c>
      <c r="B162" s="77" t="s">
        <v>318</v>
      </c>
      <c r="C162" s="51"/>
      <c r="D162" s="52"/>
      <c r="E162" s="79"/>
      <c r="F162" s="53"/>
      <c r="G162" s="51"/>
      <c r="H162" s="55"/>
      <c r="I162" s="54"/>
      <c r="J162" s="54"/>
      <c r="K162" s="65"/>
      <c r="L162" s="81">
        <v>162</v>
      </c>
      <c r="M162" s="81"/>
      <c r="N162" s="61"/>
      <c r="O162">
        <v>1</v>
      </c>
    </row>
    <row r="163" spans="1:15">
      <c r="A163" s="77" t="s">
        <v>316</v>
      </c>
      <c r="B163" s="77" t="s">
        <v>277</v>
      </c>
      <c r="C163" s="51"/>
      <c r="D163" s="52"/>
      <c r="E163" s="79"/>
      <c r="F163" s="53"/>
      <c r="G163" s="51"/>
      <c r="H163" s="55"/>
      <c r="I163" s="54"/>
      <c r="J163" s="54"/>
      <c r="K163" s="65"/>
      <c r="L163" s="81">
        <v>163</v>
      </c>
      <c r="M163" s="81"/>
      <c r="N163" s="61"/>
      <c r="O163">
        <v>1</v>
      </c>
    </row>
    <row r="164" spans="1:15">
      <c r="A164" s="77" t="s">
        <v>319</v>
      </c>
      <c r="B164" s="77" t="s">
        <v>320</v>
      </c>
      <c r="C164" s="51"/>
      <c r="D164" s="52"/>
      <c r="E164" s="79"/>
      <c r="F164" s="53"/>
      <c r="G164" s="51"/>
      <c r="H164" s="55"/>
      <c r="I164" s="54"/>
      <c r="J164" s="54"/>
      <c r="K164" s="65"/>
      <c r="L164" s="81">
        <v>164</v>
      </c>
      <c r="M164" s="81"/>
      <c r="N164" s="61"/>
      <c r="O164">
        <v>1</v>
      </c>
    </row>
    <row r="165" spans="1:15">
      <c r="A165" s="77" t="s">
        <v>319</v>
      </c>
      <c r="B165" s="77" t="s">
        <v>321</v>
      </c>
      <c r="C165" s="51"/>
      <c r="D165" s="52"/>
      <c r="E165" s="79"/>
      <c r="F165" s="53"/>
      <c r="G165" s="51"/>
      <c r="H165" s="55"/>
      <c r="I165" s="54"/>
      <c r="J165" s="54"/>
      <c r="K165" s="65"/>
      <c r="L165" s="81">
        <v>165</v>
      </c>
      <c r="M165" s="81"/>
      <c r="N165" s="61"/>
      <c r="O165">
        <v>1</v>
      </c>
    </row>
    <row r="166" spans="1:15">
      <c r="A166" s="77" t="s">
        <v>322</v>
      </c>
      <c r="B166" s="77" t="s">
        <v>288</v>
      </c>
      <c r="C166" s="51"/>
      <c r="D166" s="52"/>
      <c r="E166" s="79"/>
      <c r="F166" s="53"/>
      <c r="G166" s="51"/>
      <c r="H166" s="55"/>
      <c r="I166" s="54"/>
      <c r="J166" s="54"/>
      <c r="K166" s="65"/>
      <c r="L166" s="81">
        <v>166</v>
      </c>
      <c r="M166" s="81"/>
      <c r="N166" s="61"/>
      <c r="O166">
        <v>1</v>
      </c>
    </row>
    <row r="167" spans="1:15">
      <c r="A167" s="77" t="s">
        <v>323</v>
      </c>
      <c r="B167" s="77" t="s">
        <v>293</v>
      </c>
      <c r="C167" s="51"/>
      <c r="D167" s="52"/>
      <c r="E167" s="79"/>
      <c r="F167" s="53"/>
      <c r="G167" s="51"/>
      <c r="H167" s="55"/>
      <c r="I167" s="54"/>
      <c r="J167" s="54"/>
      <c r="K167" s="65"/>
      <c r="L167" s="81">
        <v>167</v>
      </c>
      <c r="M167" s="81"/>
      <c r="N167" s="61"/>
      <c r="O167">
        <v>1</v>
      </c>
    </row>
    <row r="168" spans="1:15">
      <c r="A168" s="77" t="s">
        <v>323</v>
      </c>
      <c r="B168" s="77" t="s">
        <v>324</v>
      </c>
      <c r="C168" s="51"/>
      <c r="D168" s="52"/>
      <c r="E168" s="79"/>
      <c r="F168" s="53"/>
      <c r="G168" s="51"/>
      <c r="H168" s="55"/>
      <c r="I168" s="54"/>
      <c r="J168" s="54"/>
      <c r="K168" s="65"/>
      <c r="L168" s="81">
        <v>168</v>
      </c>
      <c r="M168" s="81"/>
      <c r="N168" s="61"/>
      <c r="O168">
        <v>1</v>
      </c>
    </row>
    <row r="169" spans="1:15">
      <c r="A169" s="77" t="s">
        <v>325</v>
      </c>
      <c r="B169" s="77" t="s">
        <v>173</v>
      </c>
      <c r="C169" s="51"/>
      <c r="D169" s="52"/>
      <c r="E169" s="79"/>
      <c r="F169" s="53"/>
      <c r="G169" s="51"/>
      <c r="H169" s="55"/>
      <c r="I169" s="54"/>
      <c r="J169" s="54"/>
      <c r="K169" s="65"/>
      <c r="L169" s="81">
        <v>169</v>
      </c>
      <c r="M169" s="81"/>
      <c r="N169" s="61"/>
      <c r="O169">
        <v>1</v>
      </c>
    </row>
    <row r="170" spans="1:15">
      <c r="A170" s="77" t="s">
        <v>325</v>
      </c>
      <c r="B170" s="77" t="s">
        <v>275</v>
      </c>
      <c r="C170" s="51"/>
      <c r="D170" s="52"/>
      <c r="E170" s="79"/>
      <c r="F170" s="53"/>
      <c r="G170" s="51"/>
      <c r="H170" s="55"/>
      <c r="I170" s="54"/>
      <c r="J170" s="54"/>
      <c r="K170" s="65"/>
      <c r="L170" s="81">
        <v>170</v>
      </c>
      <c r="M170" s="81"/>
      <c r="N170" s="61"/>
      <c r="O170">
        <v>1</v>
      </c>
    </row>
    <row r="171" spans="1:15">
      <c r="A171" s="77" t="s">
        <v>279</v>
      </c>
      <c r="B171" s="77" t="s">
        <v>253</v>
      </c>
      <c r="C171" s="51"/>
      <c r="D171" s="52"/>
      <c r="E171" s="79"/>
      <c r="F171" s="53"/>
      <c r="G171" s="51"/>
      <c r="H171" s="55"/>
      <c r="I171" s="54"/>
      <c r="J171" s="54"/>
      <c r="K171" s="65"/>
      <c r="L171" s="81">
        <v>171</v>
      </c>
      <c r="M171" s="81"/>
      <c r="N171" s="61"/>
      <c r="O171">
        <v>1</v>
      </c>
    </row>
    <row r="172" spans="1:15">
      <c r="A172" s="77" t="s">
        <v>279</v>
      </c>
      <c r="B172" s="77" t="s">
        <v>229</v>
      </c>
      <c r="C172" s="51"/>
      <c r="D172" s="52"/>
      <c r="E172" s="79"/>
      <c r="F172" s="53"/>
      <c r="G172" s="51"/>
      <c r="H172" s="55"/>
      <c r="I172" s="54"/>
      <c r="J172" s="54"/>
      <c r="K172" s="65"/>
      <c r="L172" s="81">
        <v>172</v>
      </c>
      <c r="M172" s="81"/>
      <c r="N172" s="61"/>
      <c r="O172">
        <v>1</v>
      </c>
    </row>
    <row r="173" spans="1:15">
      <c r="A173" s="77" t="s">
        <v>279</v>
      </c>
      <c r="B173" s="77" t="s">
        <v>256</v>
      </c>
      <c r="C173" s="51"/>
      <c r="D173" s="52"/>
      <c r="E173" s="79"/>
      <c r="F173" s="53"/>
      <c r="G173" s="51"/>
      <c r="H173" s="55"/>
      <c r="I173" s="54"/>
      <c r="J173" s="54"/>
      <c r="K173" s="65"/>
      <c r="L173" s="81">
        <v>173</v>
      </c>
      <c r="M173" s="81"/>
      <c r="N173" s="61"/>
      <c r="O173">
        <v>1</v>
      </c>
    </row>
    <row r="174" spans="1:15">
      <c r="A174" s="77" t="s">
        <v>279</v>
      </c>
      <c r="B174" s="77" t="s">
        <v>326</v>
      </c>
      <c r="C174" s="51"/>
      <c r="D174" s="52"/>
      <c r="E174" s="79"/>
      <c r="F174" s="53"/>
      <c r="G174" s="51"/>
      <c r="H174" s="55"/>
      <c r="I174" s="54"/>
      <c r="J174" s="54"/>
      <c r="K174" s="65"/>
      <c r="L174" s="81">
        <v>174</v>
      </c>
      <c r="M174" s="81"/>
      <c r="N174" s="61"/>
      <c r="O174">
        <v>1</v>
      </c>
    </row>
    <row r="175" spans="1:15">
      <c r="A175" s="77" t="s">
        <v>327</v>
      </c>
      <c r="B175" s="77" t="s">
        <v>328</v>
      </c>
      <c r="C175" s="51"/>
      <c r="D175" s="52"/>
      <c r="E175" s="79"/>
      <c r="F175" s="53"/>
      <c r="G175" s="51"/>
      <c r="H175" s="55"/>
      <c r="I175" s="54"/>
      <c r="J175" s="54"/>
      <c r="K175" s="65"/>
      <c r="L175" s="81">
        <v>175</v>
      </c>
      <c r="M175" s="81"/>
      <c r="N175" s="61"/>
      <c r="O175">
        <v>1</v>
      </c>
    </row>
    <row r="176" spans="1:15">
      <c r="A176" s="77" t="s">
        <v>329</v>
      </c>
      <c r="B176" s="77" t="s">
        <v>330</v>
      </c>
      <c r="C176" s="51"/>
      <c r="D176" s="52"/>
      <c r="E176" s="79"/>
      <c r="F176" s="53"/>
      <c r="G176" s="51"/>
      <c r="H176" s="55"/>
      <c r="I176" s="54"/>
      <c r="J176" s="54"/>
      <c r="K176" s="65"/>
      <c r="L176" s="81">
        <v>176</v>
      </c>
      <c r="M176" s="81"/>
      <c r="N176" s="61"/>
      <c r="O176">
        <v>1</v>
      </c>
    </row>
    <row r="177" spans="1:15">
      <c r="A177" s="77" t="s">
        <v>331</v>
      </c>
      <c r="B177" s="77" t="s">
        <v>227</v>
      </c>
      <c r="C177" s="51"/>
      <c r="D177" s="52"/>
      <c r="E177" s="79"/>
      <c r="F177" s="53"/>
      <c r="G177" s="51"/>
      <c r="H177" s="55"/>
      <c r="I177" s="54"/>
      <c r="J177" s="54"/>
      <c r="K177" s="65"/>
      <c r="L177" s="81">
        <v>177</v>
      </c>
      <c r="M177" s="81"/>
      <c r="N177" s="61"/>
      <c r="O177">
        <v>1</v>
      </c>
    </row>
    <row r="178" spans="1:15">
      <c r="A178" s="77" t="s">
        <v>332</v>
      </c>
      <c r="B178" s="77" t="s">
        <v>333</v>
      </c>
      <c r="C178" s="51"/>
      <c r="D178" s="52"/>
      <c r="E178" s="79"/>
      <c r="F178" s="53"/>
      <c r="G178" s="51"/>
      <c r="H178" s="55"/>
      <c r="I178" s="54"/>
      <c r="J178" s="54"/>
      <c r="K178" s="65"/>
      <c r="L178" s="81">
        <v>178</v>
      </c>
      <c r="M178" s="81"/>
      <c r="N178" s="61"/>
      <c r="O178">
        <v>1</v>
      </c>
    </row>
    <row r="179" spans="1:15">
      <c r="A179" s="77" t="s">
        <v>328</v>
      </c>
      <c r="B179" s="77" t="s">
        <v>334</v>
      </c>
      <c r="C179" s="51"/>
      <c r="D179" s="52"/>
      <c r="E179" s="79"/>
      <c r="F179" s="53"/>
      <c r="G179" s="51"/>
      <c r="H179" s="55"/>
      <c r="I179" s="54"/>
      <c r="J179" s="54"/>
      <c r="K179" s="65"/>
      <c r="L179" s="81">
        <v>179</v>
      </c>
      <c r="M179" s="81"/>
      <c r="N179" s="61"/>
      <c r="O179">
        <v>1</v>
      </c>
    </row>
    <row r="180" spans="1:15">
      <c r="A180" s="77" t="s">
        <v>335</v>
      </c>
      <c r="B180" s="77" t="s">
        <v>263</v>
      </c>
      <c r="C180" s="51"/>
      <c r="D180" s="52"/>
      <c r="E180" s="79"/>
      <c r="F180" s="53"/>
      <c r="G180" s="51"/>
      <c r="H180" s="55"/>
      <c r="I180" s="54"/>
      <c r="J180" s="54"/>
      <c r="K180" s="65"/>
      <c r="L180" s="81">
        <v>180</v>
      </c>
      <c r="M180" s="81"/>
      <c r="N180" s="61"/>
      <c r="O180">
        <v>2</v>
      </c>
    </row>
    <row r="181" spans="1:15">
      <c r="A181" s="77" t="s">
        <v>336</v>
      </c>
      <c r="B181" s="77" t="s">
        <v>189</v>
      </c>
      <c r="C181" s="51"/>
      <c r="D181" s="52"/>
      <c r="E181" s="79"/>
      <c r="F181" s="53"/>
      <c r="G181" s="51"/>
      <c r="H181" s="55"/>
      <c r="I181" s="54"/>
      <c r="J181" s="54"/>
      <c r="K181" s="65"/>
      <c r="L181" s="81">
        <v>181</v>
      </c>
      <c r="M181" s="81"/>
      <c r="N181" s="61"/>
      <c r="O181">
        <v>1</v>
      </c>
    </row>
    <row r="182" spans="1:15">
      <c r="A182" s="77" t="s">
        <v>337</v>
      </c>
      <c r="B182" s="77" t="s">
        <v>189</v>
      </c>
      <c r="C182" s="51"/>
      <c r="D182" s="52"/>
      <c r="E182" s="79"/>
      <c r="F182" s="53"/>
      <c r="G182" s="51"/>
      <c r="H182" s="55"/>
      <c r="I182" s="54"/>
      <c r="J182" s="54"/>
      <c r="K182" s="65"/>
      <c r="L182" s="81">
        <v>182</v>
      </c>
      <c r="M182" s="81"/>
      <c r="N182" s="61"/>
      <c r="O182">
        <v>1</v>
      </c>
    </row>
    <row r="183" spans="1:15">
      <c r="A183" s="77" t="s">
        <v>338</v>
      </c>
      <c r="B183" s="77" t="s">
        <v>333</v>
      </c>
      <c r="C183" s="51"/>
      <c r="D183" s="52"/>
      <c r="E183" s="79"/>
      <c r="F183" s="53"/>
      <c r="G183" s="51"/>
      <c r="H183" s="55"/>
      <c r="I183" s="54"/>
      <c r="J183" s="54"/>
      <c r="K183" s="65"/>
      <c r="L183" s="81">
        <v>183</v>
      </c>
      <c r="M183" s="81"/>
      <c r="N183" s="61"/>
      <c r="O183">
        <v>1</v>
      </c>
    </row>
    <row r="184" spans="1:15">
      <c r="A184" s="77" t="s">
        <v>338</v>
      </c>
      <c r="B184" s="77" t="s">
        <v>310</v>
      </c>
      <c r="C184" s="51"/>
      <c r="D184" s="52"/>
      <c r="E184" s="79"/>
      <c r="F184" s="53"/>
      <c r="G184" s="51"/>
      <c r="H184" s="55"/>
      <c r="I184" s="54"/>
      <c r="J184" s="54"/>
      <c r="K184" s="65"/>
      <c r="L184" s="81">
        <v>184</v>
      </c>
      <c r="M184" s="81"/>
      <c r="N184" s="61"/>
      <c r="O184">
        <v>1</v>
      </c>
    </row>
    <row r="185" spans="1:15">
      <c r="A185" s="77" t="s">
        <v>299</v>
      </c>
      <c r="B185" s="77" t="s">
        <v>224</v>
      </c>
      <c r="C185" s="51"/>
      <c r="D185" s="52"/>
      <c r="E185" s="79"/>
      <c r="F185" s="53"/>
      <c r="G185" s="51"/>
      <c r="H185" s="55"/>
      <c r="I185" s="54"/>
      <c r="J185" s="54"/>
      <c r="K185" s="65"/>
      <c r="L185" s="81">
        <v>185</v>
      </c>
      <c r="M185" s="81"/>
      <c r="N185" s="61"/>
      <c r="O185">
        <v>1</v>
      </c>
    </row>
    <row r="186" spans="1:15">
      <c r="A186" s="77" t="s">
        <v>299</v>
      </c>
      <c r="B186" s="77" t="s">
        <v>339</v>
      </c>
      <c r="C186" s="51"/>
      <c r="D186" s="52"/>
      <c r="E186" s="79"/>
      <c r="F186" s="53"/>
      <c r="G186" s="51"/>
      <c r="H186" s="55"/>
      <c r="I186" s="54"/>
      <c r="J186" s="54"/>
      <c r="K186" s="65"/>
      <c r="L186" s="81">
        <v>186</v>
      </c>
      <c r="M186" s="81"/>
      <c r="N186" s="61"/>
      <c r="O186">
        <v>1</v>
      </c>
    </row>
    <row r="187" spans="1:15">
      <c r="A187" s="77" t="s">
        <v>299</v>
      </c>
      <c r="B187" s="77" t="s">
        <v>340</v>
      </c>
      <c r="C187" s="51"/>
      <c r="D187" s="52"/>
      <c r="E187" s="79"/>
      <c r="F187" s="53"/>
      <c r="G187" s="51"/>
      <c r="H187" s="55"/>
      <c r="I187" s="54"/>
      <c r="J187" s="54"/>
      <c r="K187" s="65"/>
      <c r="L187" s="81">
        <v>187</v>
      </c>
      <c r="M187" s="81"/>
      <c r="N187" s="61"/>
      <c r="O187">
        <v>1</v>
      </c>
    </row>
    <row r="188" spans="1:15">
      <c r="A188" s="77" t="s">
        <v>299</v>
      </c>
      <c r="B188" s="77" t="s">
        <v>341</v>
      </c>
      <c r="C188" s="51"/>
      <c r="D188" s="52"/>
      <c r="E188" s="79"/>
      <c r="F188" s="53"/>
      <c r="G188" s="51"/>
      <c r="H188" s="55"/>
      <c r="I188" s="54"/>
      <c r="J188" s="54"/>
      <c r="K188" s="65"/>
      <c r="L188" s="81">
        <v>188</v>
      </c>
      <c r="M188" s="81"/>
      <c r="N188" s="61"/>
      <c r="O188">
        <v>1</v>
      </c>
    </row>
    <row r="189" spans="1:15">
      <c r="A189" s="77" t="s">
        <v>317</v>
      </c>
      <c r="B189" s="77" t="s">
        <v>243</v>
      </c>
      <c r="C189" s="51"/>
      <c r="D189" s="52"/>
      <c r="E189" s="79"/>
      <c r="F189" s="53"/>
      <c r="G189" s="51"/>
      <c r="H189" s="55"/>
      <c r="I189" s="54"/>
      <c r="J189" s="54"/>
      <c r="K189" s="65"/>
      <c r="L189" s="81">
        <v>189</v>
      </c>
      <c r="M189" s="81"/>
      <c r="N189" s="61"/>
      <c r="O189">
        <v>1</v>
      </c>
    </row>
    <row r="190" spans="1:15">
      <c r="A190" s="77" t="s">
        <v>342</v>
      </c>
      <c r="B190" s="77" t="s">
        <v>343</v>
      </c>
      <c r="C190" s="51"/>
      <c r="D190" s="52"/>
      <c r="E190" s="79"/>
      <c r="F190" s="53"/>
      <c r="G190" s="51"/>
      <c r="H190" s="55"/>
      <c r="I190" s="54"/>
      <c r="J190" s="54"/>
      <c r="K190" s="65"/>
      <c r="L190" s="81">
        <v>190</v>
      </c>
      <c r="M190" s="81"/>
      <c r="N190" s="61"/>
      <c r="O190">
        <v>1</v>
      </c>
    </row>
    <row r="191" spans="1:15">
      <c r="A191" s="77" t="s">
        <v>344</v>
      </c>
      <c r="B191" s="77" t="s">
        <v>255</v>
      </c>
      <c r="C191" s="51"/>
      <c r="D191" s="52"/>
      <c r="E191" s="79"/>
      <c r="F191" s="53"/>
      <c r="G191" s="51"/>
      <c r="H191" s="55"/>
      <c r="I191" s="54"/>
      <c r="J191" s="54"/>
      <c r="K191" s="65"/>
      <c r="L191" s="81">
        <v>191</v>
      </c>
      <c r="M191" s="81"/>
      <c r="N191" s="61"/>
      <c r="O191">
        <v>1</v>
      </c>
    </row>
    <row r="192" spans="1:15">
      <c r="A192" s="77" t="s">
        <v>344</v>
      </c>
      <c r="B192" s="77" t="s">
        <v>305</v>
      </c>
      <c r="C192" s="51"/>
      <c r="D192" s="52"/>
      <c r="E192" s="79"/>
      <c r="F192" s="53"/>
      <c r="G192" s="51"/>
      <c r="H192" s="55"/>
      <c r="I192" s="54"/>
      <c r="J192" s="54"/>
      <c r="K192" s="65"/>
      <c r="L192" s="81">
        <v>192</v>
      </c>
      <c r="M192" s="81"/>
      <c r="N192" s="61"/>
      <c r="O192">
        <v>1</v>
      </c>
    </row>
    <row r="193" spans="1:15">
      <c r="A193" s="77" t="s">
        <v>345</v>
      </c>
      <c r="B193" s="77" t="s">
        <v>239</v>
      </c>
      <c r="C193" s="51"/>
      <c r="D193" s="52"/>
      <c r="E193" s="79"/>
      <c r="F193" s="53"/>
      <c r="G193" s="51"/>
      <c r="H193" s="55"/>
      <c r="I193" s="54"/>
      <c r="J193" s="54"/>
      <c r="K193" s="65"/>
      <c r="L193" s="81">
        <v>193</v>
      </c>
      <c r="M193" s="81"/>
      <c r="N193" s="61"/>
      <c r="O193">
        <v>1</v>
      </c>
    </row>
    <row r="194" spans="1:15">
      <c r="A194" s="77" t="s">
        <v>345</v>
      </c>
      <c r="B194" s="77" t="s">
        <v>271</v>
      </c>
      <c r="C194" s="51"/>
      <c r="D194" s="52"/>
      <c r="E194" s="79"/>
      <c r="F194" s="53"/>
      <c r="G194" s="51"/>
      <c r="H194" s="55"/>
      <c r="I194" s="54"/>
      <c r="J194" s="54"/>
      <c r="K194" s="65"/>
      <c r="L194" s="81">
        <v>194</v>
      </c>
      <c r="M194" s="81"/>
      <c r="N194" s="61"/>
      <c r="O194">
        <v>1</v>
      </c>
    </row>
    <row r="195" spans="1:15">
      <c r="A195" s="77" t="s">
        <v>346</v>
      </c>
      <c r="B195" s="77" t="s">
        <v>239</v>
      </c>
      <c r="C195" s="51"/>
      <c r="D195" s="52"/>
      <c r="E195" s="79"/>
      <c r="F195" s="53"/>
      <c r="G195" s="51"/>
      <c r="H195" s="55"/>
      <c r="I195" s="54"/>
      <c r="J195" s="54"/>
      <c r="K195" s="65"/>
      <c r="L195" s="81">
        <v>195</v>
      </c>
      <c r="M195" s="81"/>
      <c r="N195" s="61"/>
      <c r="O195">
        <v>1</v>
      </c>
    </row>
    <row r="196" spans="1:15">
      <c r="A196" s="77" t="s">
        <v>346</v>
      </c>
      <c r="B196" s="77" t="s">
        <v>347</v>
      </c>
      <c r="C196" s="51"/>
      <c r="D196" s="52"/>
      <c r="E196" s="79"/>
      <c r="F196" s="53"/>
      <c r="G196" s="51"/>
      <c r="H196" s="55"/>
      <c r="I196" s="54"/>
      <c r="J196" s="54"/>
      <c r="K196" s="65"/>
      <c r="L196" s="81">
        <v>196</v>
      </c>
      <c r="M196" s="81"/>
      <c r="N196" s="61"/>
      <c r="O196">
        <v>1</v>
      </c>
    </row>
    <row r="197" spans="1:15">
      <c r="A197" s="77" t="s">
        <v>348</v>
      </c>
      <c r="B197" s="77" t="s">
        <v>349</v>
      </c>
      <c r="C197" s="51"/>
      <c r="D197" s="52"/>
      <c r="E197" s="79"/>
      <c r="F197" s="53"/>
      <c r="G197" s="51"/>
      <c r="H197" s="55"/>
      <c r="I197" s="54"/>
      <c r="J197" s="54"/>
      <c r="K197" s="65"/>
      <c r="L197" s="81">
        <v>197</v>
      </c>
      <c r="M197" s="81"/>
      <c r="N197" s="61"/>
      <c r="O197">
        <v>1</v>
      </c>
    </row>
    <row r="198" spans="1:15">
      <c r="A198" s="77" t="s">
        <v>318</v>
      </c>
      <c r="B198" s="77" t="s">
        <v>180</v>
      </c>
      <c r="C198" s="51"/>
      <c r="D198" s="52"/>
      <c r="E198" s="79"/>
      <c r="F198" s="53"/>
      <c r="G198" s="51"/>
      <c r="H198" s="55"/>
      <c r="I198" s="54"/>
      <c r="J198" s="54"/>
      <c r="K198" s="65"/>
      <c r="L198" s="81">
        <v>198</v>
      </c>
      <c r="M198" s="81"/>
      <c r="N198" s="61"/>
      <c r="O198">
        <v>1</v>
      </c>
    </row>
    <row r="199" spans="1:15">
      <c r="A199" s="77" t="s">
        <v>318</v>
      </c>
      <c r="B199" s="77" t="s">
        <v>338</v>
      </c>
      <c r="C199" s="51"/>
      <c r="D199" s="52"/>
      <c r="E199" s="79"/>
      <c r="F199" s="53"/>
      <c r="G199" s="51"/>
      <c r="H199" s="55"/>
      <c r="I199" s="54"/>
      <c r="J199" s="54"/>
      <c r="K199" s="65"/>
      <c r="L199" s="81">
        <v>199</v>
      </c>
      <c r="M199" s="81"/>
      <c r="N199" s="61"/>
      <c r="O199">
        <v>1</v>
      </c>
    </row>
    <row r="200" spans="1:15">
      <c r="A200" s="77" t="s">
        <v>318</v>
      </c>
      <c r="B200" s="77" t="s">
        <v>347</v>
      </c>
      <c r="C200" s="51"/>
      <c r="D200" s="52"/>
      <c r="E200" s="79"/>
      <c r="F200" s="53"/>
      <c r="G200" s="51"/>
      <c r="H200" s="55"/>
      <c r="I200" s="54"/>
      <c r="J200" s="54"/>
      <c r="K200" s="65"/>
      <c r="L200" s="81">
        <v>200</v>
      </c>
      <c r="M200" s="81"/>
      <c r="N200" s="61"/>
      <c r="O200">
        <v>1</v>
      </c>
    </row>
    <row r="201" spans="1:15">
      <c r="A201" s="77" t="s">
        <v>350</v>
      </c>
      <c r="B201" s="77" t="s">
        <v>351</v>
      </c>
      <c r="C201" s="51"/>
      <c r="D201" s="52"/>
      <c r="E201" s="79"/>
      <c r="F201" s="53"/>
      <c r="G201" s="51"/>
      <c r="H201" s="55"/>
      <c r="I201" s="54"/>
      <c r="J201" s="54"/>
      <c r="K201" s="65"/>
      <c r="L201" s="81">
        <v>201</v>
      </c>
      <c r="M201" s="81"/>
      <c r="N201" s="61"/>
      <c r="O201">
        <v>1</v>
      </c>
    </row>
    <row r="202" spans="1:15">
      <c r="A202" s="77" t="s">
        <v>350</v>
      </c>
      <c r="B202" s="77" t="s">
        <v>352</v>
      </c>
      <c r="C202" s="51"/>
      <c r="D202" s="52"/>
      <c r="E202" s="79"/>
      <c r="F202" s="53"/>
      <c r="G202" s="51"/>
      <c r="H202" s="55"/>
      <c r="I202" s="54"/>
      <c r="J202" s="54"/>
      <c r="K202" s="65"/>
      <c r="L202" s="81">
        <v>202</v>
      </c>
      <c r="M202" s="81"/>
      <c r="N202" s="61"/>
      <c r="O202">
        <v>1</v>
      </c>
    </row>
    <row r="203" spans="1:15">
      <c r="A203" s="77" t="s">
        <v>353</v>
      </c>
      <c r="B203" s="77" t="s">
        <v>209</v>
      </c>
      <c r="C203" s="51"/>
      <c r="D203" s="52"/>
      <c r="E203" s="79"/>
      <c r="F203" s="53"/>
      <c r="G203" s="51"/>
      <c r="H203" s="55"/>
      <c r="I203" s="54"/>
      <c r="J203" s="54"/>
      <c r="K203" s="65"/>
      <c r="L203" s="81">
        <v>203</v>
      </c>
      <c r="M203" s="81"/>
      <c r="N203" s="61"/>
      <c r="O203">
        <v>1</v>
      </c>
    </row>
    <row r="204" spans="1:15">
      <c r="A204" s="77" t="s">
        <v>353</v>
      </c>
      <c r="B204" s="77" t="s">
        <v>229</v>
      </c>
      <c r="C204" s="51"/>
      <c r="D204" s="52"/>
      <c r="E204" s="79"/>
      <c r="F204" s="53"/>
      <c r="G204" s="51"/>
      <c r="H204" s="55"/>
      <c r="I204" s="54"/>
      <c r="J204" s="54"/>
      <c r="K204" s="65"/>
      <c r="L204" s="81">
        <v>204</v>
      </c>
      <c r="M204" s="81"/>
      <c r="N204" s="61"/>
      <c r="O204">
        <v>1</v>
      </c>
    </row>
    <row r="205" spans="1:15">
      <c r="A205" s="77" t="s">
        <v>354</v>
      </c>
      <c r="B205" s="77" t="s">
        <v>256</v>
      </c>
      <c r="C205" s="51"/>
      <c r="D205" s="52"/>
      <c r="E205" s="79"/>
      <c r="F205" s="53"/>
      <c r="G205" s="51"/>
      <c r="H205" s="55"/>
      <c r="I205" s="54"/>
      <c r="J205" s="54"/>
      <c r="K205" s="65"/>
      <c r="L205" s="81">
        <v>205</v>
      </c>
      <c r="M205" s="81"/>
      <c r="N205" s="61"/>
      <c r="O205">
        <v>1</v>
      </c>
    </row>
    <row r="206" spans="1:15">
      <c r="A206" s="77" t="s">
        <v>354</v>
      </c>
      <c r="B206" s="77" t="s">
        <v>355</v>
      </c>
      <c r="C206" s="51"/>
      <c r="D206" s="52"/>
      <c r="E206" s="79"/>
      <c r="F206" s="53"/>
      <c r="G206" s="51"/>
      <c r="H206" s="55"/>
      <c r="I206" s="54"/>
      <c r="J206" s="54"/>
      <c r="K206" s="65"/>
      <c r="L206" s="81">
        <v>206</v>
      </c>
      <c r="M206" s="81"/>
      <c r="N206" s="61"/>
      <c r="O206">
        <v>1</v>
      </c>
    </row>
    <row r="207" spans="1:15">
      <c r="A207" s="77" t="s">
        <v>356</v>
      </c>
      <c r="B207" s="77" t="s">
        <v>214</v>
      </c>
      <c r="C207" s="51"/>
      <c r="D207" s="52"/>
      <c r="E207" s="79"/>
      <c r="F207" s="53"/>
      <c r="G207" s="51"/>
      <c r="H207" s="55"/>
      <c r="I207" s="54"/>
      <c r="J207" s="54"/>
      <c r="K207" s="65"/>
      <c r="L207" s="81">
        <v>207</v>
      </c>
      <c r="M207" s="81"/>
      <c r="N207" s="61"/>
      <c r="O207">
        <v>1</v>
      </c>
    </row>
    <row r="208" spans="1:15">
      <c r="A208" s="77" t="s">
        <v>356</v>
      </c>
      <c r="B208" s="77" t="s">
        <v>227</v>
      </c>
      <c r="C208" s="51"/>
      <c r="D208" s="52"/>
      <c r="E208" s="79"/>
      <c r="F208" s="53"/>
      <c r="G208" s="51"/>
      <c r="H208" s="55"/>
      <c r="I208" s="54"/>
      <c r="J208" s="54"/>
      <c r="K208" s="65"/>
      <c r="L208" s="81">
        <v>208</v>
      </c>
      <c r="M208" s="81"/>
      <c r="N208" s="61"/>
      <c r="O208">
        <v>1</v>
      </c>
    </row>
    <row r="209" spans="1:15">
      <c r="A209" s="77" t="s">
        <v>356</v>
      </c>
      <c r="B209" s="77" t="s">
        <v>303</v>
      </c>
      <c r="C209" s="51"/>
      <c r="D209" s="52"/>
      <c r="E209" s="79"/>
      <c r="F209" s="53"/>
      <c r="G209" s="51"/>
      <c r="H209" s="55"/>
      <c r="I209" s="54"/>
      <c r="J209" s="54"/>
      <c r="K209" s="65"/>
      <c r="L209" s="81">
        <v>209</v>
      </c>
      <c r="M209" s="81"/>
      <c r="N209" s="61"/>
      <c r="O209">
        <v>1</v>
      </c>
    </row>
    <row r="210" spans="1:15">
      <c r="A210" s="77" t="s">
        <v>293</v>
      </c>
      <c r="B210" s="77" t="s">
        <v>230</v>
      </c>
      <c r="C210" s="51"/>
      <c r="D210" s="52"/>
      <c r="E210" s="79"/>
      <c r="F210" s="53"/>
      <c r="G210" s="51"/>
      <c r="H210" s="55"/>
      <c r="I210" s="54"/>
      <c r="J210" s="54"/>
      <c r="K210" s="65"/>
      <c r="L210" s="81">
        <v>210</v>
      </c>
      <c r="M210" s="81"/>
      <c r="N210" s="61"/>
      <c r="O210">
        <v>1</v>
      </c>
    </row>
    <row r="211" spans="1:15">
      <c r="A211" s="77" t="s">
        <v>293</v>
      </c>
      <c r="B211" s="77" t="s">
        <v>324</v>
      </c>
      <c r="C211" s="51"/>
      <c r="D211" s="52"/>
      <c r="E211" s="79"/>
      <c r="F211" s="53"/>
      <c r="G211" s="51"/>
      <c r="H211" s="55"/>
      <c r="I211" s="54"/>
      <c r="J211" s="54"/>
      <c r="K211" s="65"/>
      <c r="L211" s="81">
        <v>211</v>
      </c>
      <c r="M211" s="81"/>
      <c r="N211" s="61"/>
      <c r="O211">
        <v>1</v>
      </c>
    </row>
    <row r="212" spans="1:15">
      <c r="A212" s="77" t="s">
        <v>357</v>
      </c>
      <c r="B212" s="77" t="s">
        <v>321</v>
      </c>
      <c r="C212" s="51"/>
      <c r="D212" s="52"/>
      <c r="E212" s="79"/>
      <c r="F212" s="53"/>
      <c r="G212" s="51"/>
      <c r="H212" s="55"/>
      <c r="I212" s="54"/>
      <c r="J212" s="54"/>
      <c r="K212" s="65"/>
      <c r="L212" s="81">
        <v>212</v>
      </c>
      <c r="M212" s="81"/>
      <c r="N212" s="61"/>
      <c r="O212">
        <v>1</v>
      </c>
    </row>
    <row r="213" spans="1:15">
      <c r="A213" s="77" t="s">
        <v>243</v>
      </c>
      <c r="B213" s="77" t="s">
        <v>257</v>
      </c>
      <c r="C213" s="51"/>
      <c r="D213" s="52"/>
      <c r="E213" s="79"/>
      <c r="F213" s="53"/>
      <c r="G213" s="51"/>
      <c r="H213" s="55"/>
      <c r="I213" s="54"/>
      <c r="J213" s="54"/>
      <c r="K213" s="65"/>
      <c r="L213" s="81">
        <v>213</v>
      </c>
      <c r="M213" s="81"/>
      <c r="N213" s="61"/>
      <c r="O213">
        <v>1</v>
      </c>
    </row>
    <row r="214" spans="1:15">
      <c r="A214" s="77" t="s">
        <v>243</v>
      </c>
      <c r="B214" s="77" t="s">
        <v>244</v>
      </c>
      <c r="C214" s="51"/>
      <c r="D214" s="52"/>
      <c r="E214" s="79"/>
      <c r="F214" s="53"/>
      <c r="G214" s="51"/>
      <c r="H214" s="55"/>
      <c r="I214" s="54"/>
      <c r="J214" s="54"/>
      <c r="K214" s="65"/>
      <c r="L214" s="81">
        <v>214</v>
      </c>
      <c r="M214" s="81"/>
      <c r="N214" s="61"/>
      <c r="O214">
        <v>2</v>
      </c>
    </row>
    <row r="215" spans="1:15">
      <c r="A215" s="77" t="s">
        <v>243</v>
      </c>
      <c r="B215" s="77" t="s">
        <v>358</v>
      </c>
      <c r="C215" s="51"/>
      <c r="D215" s="52"/>
      <c r="E215" s="79"/>
      <c r="F215" s="53"/>
      <c r="G215" s="51"/>
      <c r="H215" s="55"/>
      <c r="I215" s="54"/>
      <c r="J215" s="54"/>
      <c r="K215" s="65"/>
      <c r="L215" s="81">
        <v>215</v>
      </c>
      <c r="M215" s="81"/>
      <c r="N215" s="61"/>
      <c r="O215">
        <v>1</v>
      </c>
    </row>
    <row r="216" spans="1:15">
      <c r="A216" s="77" t="s">
        <v>243</v>
      </c>
      <c r="B216" s="77" t="s">
        <v>250</v>
      </c>
      <c r="C216" s="51"/>
      <c r="D216" s="52"/>
      <c r="E216" s="79"/>
      <c r="F216" s="53"/>
      <c r="G216" s="51"/>
      <c r="H216" s="55"/>
      <c r="I216" s="54"/>
      <c r="J216" s="54"/>
      <c r="K216" s="65"/>
      <c r="L216" s="81">
        <v>216</v>
      </c>
      <c r="M216" s="81"/>
      <c r="N216" s="61"/>
      <c r="O216">
        <v>2</v>
      </c>
    </row>
    <row r="217" spans="1:15">
      <c r="A217" s="77" t="s">
        <v>359</v>
      </c>
      <c r="B217" s="77" t="s">
        <v>360</v>
      </c>
      <c r="C217" s="51"/>
      <c r="D217" s="52"/>
      <c r="E217" s="79"/>
      <c r="F217" s="53"/>
      <c r="G217" s="51"/>
      <c r="H217" s="55"/>
      <c r="I217" s="54"/>
      <c r="J217" s="54"/>
      <c r="K217" s="65"/>
      <c r="L217" s="81">
        <v>217</v>
      </c>
      <c r="M217" s="81"/>
      <c r="N217" s="61"/>
      <c r="O217">
        <v>1</v>
      </c>
    </row>
    <row r="218" spans="1:15">
      <c r="A218" s="77" t="s">
        <v>359</v>
      </c>
      <c r="B218" s="77" t="s">
        <v>303</v>
      </c>
      <c r="C218" s="51"/>
      <c r="D218" s="52"/>
      <c r="E218" s="79"/>
      <c r="F218" s="53"/>
      <c r="G218" s="51"/>
      <c r="H218" s="55"/>
      <c r="I218" s="54"/>
      <c r="J218" s="54"/>
      <c r="K218" s="65"/>
      <c r="L218" s="81">
        <v>218</v>
      </c>
      <c r="M218" s="81"/>
      <c r="N218" s="61"/>
      <c r="O218">
        <v>1</v>
      </c>
    </row>
    <row r="219" spans="1:15">
      <c r="A219" s="77" t="s">
        <v>359</v>
      </c>
      <c r="B219" s="77" t="s">
        <v>361</v>
      </c>
      <c r="C219" s="51"/>
      <c r="D219" s="52"/>
      <c r="E219" s="79"/>
      <c r="F219" s="53"/>
      <c r="G219" s="51"/>
      <c r="H219" s="55"/>
      <c r="I219" s="54"/>
      <c r="J219" s="54"/>
      <c r="K219" s="65"/>
      <c r="L219" s="81">
        <v>219</v>
      </c>
      <c r="M219" s="81"/>
      <c r="N219" s="61"/>
      <c r="O219">
        <v>1</v>
      </c>
    </row>
    <row r="220" spans="1:15">
      <c r="A220" s="77" t="s">
        <v>359</v>
      </c>
      <c r="B220" s="77" t="s">
        <v>362</v>
      </c>
      <c r="C220" s="51"/>
      <c r="D220" s="52"/>
      <c r="E220" s="79"/>
      <c r="F220" s="53"/>
      <c r="G220" s="51"/>
      <c r="H220" s="55"/>
      <c r="I220" s="54"/>
      <c r="J220" s="54"/>
      <c r="K220" s="65"/>
      <c r="L220" s="81">
        <v>220</v>
      </c>
      <c r="M220" s="81"/>
      <c r="N220" s="61"/>
      <c r="O220">
        <v>1</v>
      </c>
    </row>
    <row r="221" spans="1:15">
      <c r="A221" s="77" t="s">
        <v>359</v>
      </c>
      <c r="B221" s="77" t="s">
        <v>293</v>
      </c>
      <c r="C221" s="51"/>
      <c r="D221" s="52"/>
      <c r="E221" s="79"/>
      <c r="F221" s="53"/>
      <c r="G221" s="51"/>
      <c r="H221" s="55"/>
      <c r="I221" s="54"/>
      <c r="J221" s="54"/>
      <c r="K221" s="65"/>
      <c r="L221" s="81">
        <v>221</v>
      </c>
      <c r="M221" s="81"/>
      <c r="N221" s="61"/>
      <c r="O221">
        <v>1</v>
      </c>
    </row>
    <row r="222" spans="1:15">
      <c r="A222" s="77" t="s">
        <v>359</v>
      </c>
      <c r="B222" s="77" t="s">
        <v>363</v>
      </c>
      <c r="C222" s="51"/>
      <c r="D222" s="52"/>
      <c r="E222" s="79"/>
      <c r="F222" s="53"/>
      <c r="G222" s="51"/>
      <c r="H222" s="55"/>
      <c r="I222" s="54"/>
      <c r="J222" s="54"/>
      <c r="K222" s="65"/>
      <c r="L222" s="81">
        <v>222</v>
      </c>
      <c r="M222" s="81"/>
      <c r="N222" s="61"/>
      <c r="O222">
        <v>1</v>
      </c>
    </row>
    <row r="223" spans="1:15">
      <c r="A223" s="77" t="s">
        <v>359</v>
      </c>
      <c r="B223" s="77" t="s">
        <v>364</v>
      </c>
      <c r="C223" s="51"/>
      <c r="D223" s="52"/>
      <c r="E223" s="79"/>
      <c r="F223" s="53"/>
      <c r="G223" s="51"/>
      <c r="H223" s="55"/>
      <c r="I223" s="54"/>
      <c r="J223" s="54"/>
      <c r="K223" s="65"/>
      <c r="L223" s="81">
        <v>223</v>
      </c>
      <c r="M223" s="81"/>
      <c r="N223" s="61"/>
      <c r="O223">
        <v>1</v>
      </c>
    </row>
    <row r="224" spans="1:15">
      <c r="A224" s="77" t="s">
        <v>359</v>
      </c>
      <c r="B224" s="77" t="s">
        <v>365</v>
      </c>
      <c r="C224" s="51"/>
      <c r="D224" s="52"/>
      <c r="E224" s="79"/>
      <c r="F224" s="53"/>
      <c r="G224" s="51"/>
      <c r="H224" s="55"/>
      <c r="I224" s="54"/>
      <c r="J224" s="54"/>
      <c r="K224" s="65"/>
      <c r="L224" s="81">
        <v>224</v>
      </c>
      <c r="M224" s="81"/>
      <c r="N224" s="61"/>
      <c r="O224">
        <v>1</v>
      </c>
    </row>
    <row r="225" spans="1:15">
      <c r="A225" s="77" t="s">
        <v>359</v>
      </c>
      <c r="B225" s="77" t="s">
        <v>366</v>
      </c>
      <c r="C225" s="51"/>
      <c r="D225" s="52"/>
      <c r="E225" s="79"/>
      <c r="F225" s="53"/>
      <c r="G225" s="51"/>
      <c r="H225" s="55"/>
      <c r="I225" s="54"/>
      <c r="J225" s="54"/>
      <c r="K225" s="65"/>
      <c r="L225" s="81">
        <v>225</v>
      </c>
      <c r="M225" s="81"/>
      <c r="N225" s="61"/>
      <c r="O225">
        <v>1</v>
      </c>
    </row>
    <row r="226" spans="1:15">
      <c r="A226" s="77" t="s">
        <v>359</v>
      </c>
      <c r="B226" s="77" t="s">
        <v>367</v>
      </c>
      <c r="C226" s="51"/>
      <c r="D226" s="52"/>
      <c r="E226" s="79"/>
      <c r="F226" s="53"/>
      <c r="G226" s="51"/>
      <c r="H226" s="55"/>
      <c r="I226" s="54"/>
      <c r="J226" s="54"/>
      <c r="K226" s="65"/>
      <c r="L226" s="81">
        <v>226</v>
      </c>
      <c r="M226" s="81"/>
      <c r="N226" s="61"/>
      <c r="O226">
        <v>1</v>
      </c>
    </row>
    <row r="227" spans="1:15">
      <c r="A227" s="77" t="s">
        <v>359</v>
      </c>
      <c r="B227" s="77" t="s">
        <v>368</v>
      </c>
      <c r="C227" s="51"/>
      <c r="D227" s="52"/>
      <c r="E227" s="79"/>
      <c r="F227" s="53"/>
      <c r="G227" s="51"/>
      <c r="H227" s="55"/>
      <c r="I227" s="54"/>
      <c r="J227" s="54"/>
      <c r="K227" s="65"/>
      <c r="L227" s="81">
        <v>227</v>
      </c>
      <c r="M227" s="81"/>
      <c r="N227" s="61"/>
      <c r="O227">
        <v>1</v>
      </c>
    </row>
    <row r="228" spans="1:15">
      <c r="A228" s="77" t="s">
        <v>359</v>
      </c>
      <c r="B228" s="77" t="s">
        <v>189</v>
      </c>
      <c r="C228" s="51"/>
      <c r="D228" s="52"/>
      <c r="E228" s="79"/>
      <c r="F228" s="53"/>
      <c r="G228" s="51"/>
      <c r="H228" s="55"/>
      <c r="I228" s="54"/>
      <c r="J228" s="54"/>
      <c r="K228" s="65"/>
      <c r="L228" s="81">
        <v>228</v>
      </c>
      <c r="M228" s="81"/>
      <c r="N228" s="61"/>
      <c r="O228">
        <v>1</v>
      </c>
    </row>
    <row r="229" spans="1:15">
      <c r="A229" s="77" t="s">
        <v>369</v>
      </c>
      <c r="B229" s="77" t="s">
        <v>243</v>
      </c>
      <c r="C229" s="51"/>
      <c r="D229" s="52"/>
      <c r="E229" s="79"/>
      <c r="F229" s="53"/>
      <c r="G229" s="51"/>
      <c r="H229" s="55"/>
      <c r="I229" s="54"/>
      <c r="J229" s="54"/>
      <c r="K229" s="65"/>
      <c r="L229" s="81">
        <v>229</v>
      </c>
      <c r="M229" s="81"/>
      <c r="N229" s="61"/>
      <c r="O229">
        <v>1</v>
      </c>
    </row>
    <row r="230" spans="1:15">
      <c r="A230" s="77" t="s">
        <v>272</v>
      </c>
      <c r="B230" s="77" t="s">
        <v>342</v>
      </c>
      <c r="C230" s="51"/>
      <c r="D230" s="52"/>
      <c r="E230" s="79"/>
      <c r="F230" s="53"/>
      <c r="G230" s="51"/>
      <c r="H230" s="55"/>
      <c r="I230" s="54"/>
      <c r="J230" s="54"/>
      <c r="K230" s="65"/>
      <c r="L230" s="81">
        <v>230</v>
      </c>
      <c r="M230" s="81"/>
      <c r="N230" s="61"/>
      <c r="O230">
        <v>1</v>
      </c>
    </row>
    <row r="231" spans="1:15">
      <c r="A231" s="77" t="s">
        <v>272</v>
      </c>
      <c r="B231" s="77" t="s">
        <v>262</v>
      </c>
      <c r="C231" s="51"/>
      <c r="D231" s="52"/>
      <c r="E231" s="79"/>
      <c r="F231" s="53"/>
      <c r="G231" s="51"/>
      <c r="H231" s="55"/>
      <c r="I231" s="54"/>
      <c r="J231" s="54"/>
      <c r="K231" s="65"/>
      <c r="L231" s="81">
        <v>231</v>
      </c>
      <c r="M231" s="81"/>
      <c r="N231" s="61"/>
      <c r="O231">
        <v>1</v>
      </c>
    </row>
    <row r="232" spans="1:15">
      <c r="A232" s="77" t="s">
        <v>272</v>
      </c>
      <c r="B232" s="77" t="s">
        <v>263</v>
      </c>
      <c r="C232" s="51"/>
      <c r="D232" s="52"/>
      <c r="E232" s="79"/>
      <c r="F232" s="53"/>
      <c r="G232" s="51"/>
      <c r="H232" s="55"/>
      <c r="I232" s="54"/>
      <c r="J232" s="54"/>
      <c r="K232" s="65"/>
      <c r="L232" s="81">
        <v>232</v>
      </c>
      <c r="M232" s="81"/>
      <c r="N232" s="61"/>
      <c r="O232">
        <v>1</v>
      </c>
    </row>
    <row r="233" spans="1:15">
      <c r="A233" s="77" t="s">
        <v>272</v>
      </c>
      <c r="B233" s="77" t="s">
        <v>370</v>
      </c>
      <c r="C233" s="51"/>
      <c r="D233" s="52"/>
      <c r="E233" s="79"/>
      <c r="F233" s="53"/>
      <c r="G233" s="51"/>
      <c r="H233" s="55"/>
      <c r="I233" s="54"/>
      <c r="J233" s="54"/>
      <c r="K233" s="65"/>
      <c r="L233" s="81">
        <v>233</v>
      </c>
      <c r="M233" s="81"/>
      <c r="N233" s="61"/>
      <c r="O233">
        <v>1</v>
      </c>
    </row>
    <row r="234" spans="1:15">
      <c r="A234" s="77" t="s">
        <v>371</v>
      </c>
      <c r="B234" s="77" t="s">
        <v>372</v>
      </c>
      <c r="C234" s="51"/>
      <c r="D234" s="52"/>
      <c r="E234" s="79"/>
      <c r="F234" s="53"/>
      <c r="G234" s="51"/>
      <c r="H234" s="55"/>
      <c r="I234" s="54"/>
      <c r="J234" s="54"/>
      <c r="K234" s="65"/>
      <c r="L234" s="81">
        <v>234</v>
      </c>
      <c r="M234" s="81"/>
      <c r="N234" s="61"/>
      <c r="O234">
        <v>2</v>
      </c>
    </row>
    <row r="235" spans="1:15">
      <c r="A235" s="77" t="s">
        <v>371</v>
      </c>
      <c r="B235" s="77" t="s">
        <v>373</v>
      </c>
      <c r="C235" s="51"/>
      <c r="D235" s="52"/>
      <c r="E235" s="79"/>
      <c r="F235" s="53"/>
      <c r="G235" s="51"/>
      <c r="H235" s="55"/>
      <c r="I235" s="54"/>
      <c r="J235" s="54"/>
      <c r="K235" s="65"/>
      <c r="L235" s="81">
        <v>235</v>
      </c>
      <c r="M235" s="81"/>
      <c r="N235" s="61"/>
      <c r="O235">
        <v>1</v>
      </c>
    </row>
    <row r="236" spans="1:15">
      <c r="A236" s="77" t="s">
        <v>374</v>
      </c>
      <c r="B236" s="77" t="s">
        <v>360</v>
      </c>
      <c r="C236" s="51"/>
      <c r="D236" s="52"/>
      <c r="E236" s="79"/>
      <c r="F236" s="53"/>
      <c r="G236" s="51"/>
      <c r="H236" s="55"/>
      <c r="I236" s="54"/>
      <c r="J236" s="54"/>
      <c r="K236" s="65"/>
      <c r="L236" s="81">
        <v>236</v>
      </c>
      <c r="M236" s="81"/>
      <c r="N236" s="61"/>
      <c r="O236">
        <v>1</v>
      </c>
    </row>
    <row r="237" spans="1:15">
      <c r="A237" s="77" t="s">
        <v>374</v>
      </c>
      <c r="B237" s="77" t="s">
        <v>375</v>
      </c>
      <c r="C237" s="51"/>
      <c r="D237" s="52"/>
      <c r="E237" s="79"/>
      <c r="F237" s="53"/>
      <c r="G237" s="51"/>
      <c r="H237" s="55"/>
      <c r="I237" s="54"/>
      <c r="J237" s="54"/>
      <c r="K237" s="65"/>
      <c r="L237" s="81">
        <v>237</v>
      </c>
      <c r="M237" s="81"/>
      <c r="N237" s="61"/>
      <c r="O237">
        <v>1</v>
      </c>
    </row>
    <row r="238" spans="1:15">
      <c r="A238" s="77" t="s">
        <v>374</v>
      </c>
      <c r="B238" s="77" t="s">
        <v>256</v>
      </c>
      <c r="C238" s="51"/>
      <c r="D238" s="52"/>
      <c r="E238" s="79"/>
      <c r="F238" s="53"/>
      <c r="G238" s="51"/>
      <c r="H238" s="55"/>
      <c r="I238" s="54"/>
      <c r="J238" s="54"/>
      <c r="K238" s="65"/>
      <c r="L238" s="81">
        <v>238</v>
      </c>
      <c r="M238" s="81"/>
      <c r="N238" s="61"/>
      <c r="O238">
        <v>1</v>
      </c>
    </row>
    <row r="239" spans="1:15">
      <c r="A239" s="77" t="s">
        <v>374</v>
      </c>
      <c r="B239" s="77" t="s">
        <v>376</v>
      </c>
      <c r="C239" s="51"/>
      <c r="D239" s="52"/>
      <c r="E239" s="79"/>
      <c r="F239" s="53"/>
      <c r="G239" s="51"/>
      <c r="H239" s="55"/>
      <c r="I239" s="54"/>
      <c r="J239" s="54"/>
      <c r="K239" s="65"/>
      <c r="L239" s="81">
        <v>239</v>
      </c>
      <c r="M239" s="81"/>
      <c r="N239" s="61"/>
      <c r="O239">
        <v>2</v>
      </c>
    </row>
    <row r="240" spans="1:15">
      <c r="A240" s="77" t="s">
        <v>374</v>
      </c>
      <c r="B240" s="77" t="s">
        <v>377</v>
      </c>
      <c r="C240" s="51"/>
      <c r="D240" s="52"/>
      <c r="E240" s="79"/>
      <c r="F240" s="53"/>
      <c r="G240" s="51"/>
      <c r="H240" s="55"/>
      <c r="I240" s="54"/>
      <c r="J240" s="54"/>
      <c r="K240" s="65"/>
      <c r="L240" s="81">
        <v>240</v>
      </c>
      <c r="M240" s="81"/>
      <c r="N240" s="61"/>
      <c r="O240">
        <v>1</v>
      </c>
    </row>
    <row r="241" spans="1:15">
      <c r="A241" s="77" t="s">
        <v>374</v>
      </c>
      <c r="B241" s="77" t="s">
        <v>304</v>
      </c>
      <c r="C241" s="51"/>
      <c r="D241" s="52"/>
      <c r="E241" s="79"/>
      <c r="F241" s="53"/>
      <c r="G241" s="51"/>
      <c r="H241" s="55"/>
      <c r="I241" s="54"/>
      <c r="J241" s="54"/>
      <c r="K241" s="65"/>
      <c r="L241" s="81">
        <v>241</v>
      </c>
      <c r="M241" s="81"/>
      <c r="N241" s="61"/>
      <c r="O241">
        <v>1</v>
      </c>
    </row>
    <row r="242" spans="1:15">
      <c r="A242" s="77" t="s">
        <v>374</v>
      </c>
      <c r="B242" s="77" t="s">
        <v>189</v>
      </c>
      <c r="C242" s="51"/>
      <c r="D242" s="52"/>
      <c r="E242" s="79"/>
      <c r="F242" s="53"/>
      <c r="G242" s="51"/>
      <c r="H242" s="55"/>
      <c r="I242" s="54"/>
      <c r="J242" s="54"/>
      <c r="K242" s="65"/>
      <c r="L242" s="81">
        <v>242</v>
      </c>
      <c r="M242" s="81"/>
      <c r="N242" s="61"/>
      <c r="O242">
        <v>1</v>
      </c>
    </row>
    <row r="243" spans="1:15">
      <c r="A243" s="77" t="s">
        <v>378</v>
      </c>
      <c r="B243" s="77" t="s">
        <v>189</v>
      </c>
      <c r="C243" s="51"/>
      <c r="D243" s="52"/>
      <c r="E243" s="79"/>
      <c r="F243" s="53"/>
      <c r="G243" s="51"/>
      <c r="H243" s="55"/>
      <c r="I243" s="54"/>
      <c r="J243" s="54"/>
      <c r="K243" s="65"/>
      <c r="L243" s="81">
        <v>243</v>
      </c>
      <c r="M243" s="81"/>
      <c r="N243" s="61"/>
      <c r="O243">
        <v>1</v>
      </c>
    </row>
    <row r="244" spans="1:15">
      <c r="A244" s="77" t="s">
        <v>379</v>
      </c>
      <c r="B244" s="77" t="s">
        <v>335</v>
      </c>
      <c r="C244" s="51"/>
      <c r="D244" s="52"/>
      <c r="E244" s="79"/>
      <c r="F244" s="53"/>
      <c r="G244" s="51"/>
      <c r="H244" s="55"/>
      <c r="I244" s="54"/>
      <c r="J244" s="54"/>
      <c r="K244" s="65"/>
      <c r="L244" s="81">
        <v>244</v>
      </c>
      <c r="M244" s="81"/>
      <c r="N244" s="61"/>
      <c r="O244">
        <v>1</v>
      </c>
    </row>
    <row r="245" spans="1:15">
      <c r="A245" s="77" t="s">
        <v>340</v>
      </c>
      <c r="B245" s="77" t="s">
        <v>361</v>
      </c>
      <c r="C245" s="51"/>
      <c r="D245" s="52"/>
      <c r="E245" s="79"/>
      <c r="F245" s="53"/>
      <c r="G245" s="51"/>
      <c r="H245" s="55"/>
      <c r="I245" s="54"/>
      <c r="J245" s="54"/>
      <c r="K245" s="65"/>
      <c r="L245" s="81">
        <v>245</v>
      </c>
      <c r="M245" s="81"/>
      <c r="N245" s="61"/>
      <c r="O245">
        <v>1</v>
      </c>
    </row>
    <row r="246" spans="1:15">
      <c r="A246" s="77" t="s">
        <v>380</v>
      </c>
      <c r="B246" s="77" t="s">
        <v>207</v>
      </c>
      <c r="C246" s="51"/>
      <c r="D246" s="52"/>
      <c r="E246" s="79"/>
      <c r="F246" s="53"/>
      <c r="G246" s="51"/>
      <c r="H246" s="55"/>
      <c r="I246" s="54"/>
      <c r="J246" s="54"/>
      <c r="K246" s="65"/>
      <c r="L246" s="81">
        <v>246</v>
      </c>
      <c r="M246" s="81"/>
      <c r="N246" s="61"/>
      <c r="O246">
        <v>1</v>
      </c>
    </row>
    <row r="247" spans="1:15">
      <c r="A247" s="77" t="s">
        <v>380</v>
      </c>
      <c r="B247" s="77" t="s">
        <v>255</v>
      </c>
      <c r="C247" s="51"/>
      <c r="D247" s="52"/>
      <c r="E247" s="79"/>
      <c r="F247" s="53"/>
      <c r="G247" s="51"/>
      <c r="H247" s="55"/>
      <c r="I247" s="54"/>
      <c r="J247" s="54"/>
      <c r="K247" s="65"/>
      <c r="L247" s="81">
        <v>247</v>
      </c>
      <c r="M247" s="81"/>
      <c r="N247" s="61"/>
      <c r="O247">
        <v>1</v>
      </c>
    </row>
    <row r="248" spans="1:15">
      <c r="A248" s="77" t="s">
        <v>381</v>
      </c>
      <c r="B248" s="77" t="s">
        <v>347</v>
      </c>
      <c r="C248" s="51"/>
      <c r="D248" s="52"/>
      <c r="E248" s="79"/>
      <c r="F248" s="53"/>
      <c r="G248" s="51"/>
      <c r="H248" s="55"/>
      <c r="I248" s="54"/>
      <c r="J248" s="54"/>
      <c r="K248" s="65"/>
      <c r="L248" s="81">
        <v>248</v>
      </c>
      <c r="M248" s="81"/>
      <c r="N248" s="61"/>
      <c r="O248">
        <v>1</v>
      </c>
    </row>
    <row r="249" spans="1:15">
      <c r="A249" s="77" t="s">
        <v>382</v>
      </c>
      <c r="B249" s="77" t="s">
        <v>383</v>
      </c>
      <c r="C249" s="51"/>
      <c r="D249" s="52"/>
      <c r="E249" s="79"/>
      <c r="F249" s="53"/>
      <c r="G249" s="51"/>
      <c r="H249" s="55"/>
      <c r="I249" s="54"/>
      <c r="J249" s="54"/>
      <c r="K249" s="65"/>
      <c r="L249" s="81">
        <v>249</v>
      </c>
      <c r="M249" s="81"/>
      <c r="N249" s="61"/>
      <c r="O249">
        <v>1</v>
      </c>
    </row>
    <row r="250" spans="1:15">
      <c r="A250" s="77" t="s">
        <v>382</v>
      </c>
      <c r="B250" s="77" t="s">
        <v>384</v>
      </c>
      <c r="C250" s="51"/>
      <c r="D250" s="52"/>
      <c r="E250" s="79"/>
      <c r="F250" s="53"/>
      <c r="G250" s="51"/>
      <c r="H250" s="55"/>
      <c r="I250" s="54"/>
      <c r="J250" s="54"/>
      <c r="K250" s="65"/>
      <c r="L250" s="81">
        <v>250</v>
      </c>
      <c r="M250" s="81"/>
      <c r="N250" s="61"/>
      <c r="O250">
        <v>1</v>
      </c>
    </row>
    <row r="251" spans="1:15">
      <c r="A251" s="77" t="s">
        <v>349</v>
      </c>
      <c r="B251" s="77" t="s">
        <v>255</v>
      </c>
      <c r="C251" s="51"/>
      <c r="D251" s="52"/>
      <c r="E251" s="79"/>
      <c r="F251" s="53"/>
      <c r="G251" s="51"/>
      <c r="H251" s="55"/>
      <c r="I251" s="54"/>
      <c r="J251" s="54"/>
      <c r="K251" s="65"/>
      <c r="L251" s="81">
        <v>251</v>
      </c>
      <c r="M251" s="81"/>
      <c r="N251" s="61"/>
      <c r="O251">
        <v>1</v>
      </c>
    </row>
    <row r="252" spans="1:15">
      <c r="A252" s="77" t="s">
        <v>385</v>
      </c>
      <c r="B252" s="77" t="s">
        <v>312</v>
      </c>
      <c r="C252" s="51"/>
      <c r="D252" s="52"/>
      <c r="E252" s="79"/>
      <c r="F252" s="53"/>
      <c r="G252" s="51"/>
      <c r="H252" s="55"/>
      <c r="I252" s="54"/>
      <c r="J252" s="54"/>
      <c r="K252" s="65"/>
      <c r="L252" s="81">
        <v>252</v>
      </c>
      <c r="M252" s="81"/>
      <c r="N252" s="61"/>
      <c r="O252">
        <v>1</v>
      </c>
    </row>
    <row r="253" spans="1:15">
      <c r="A253" s="77" t="s">
        <v>334</v>
      </c>
      <c r="B253" s="77" t="s">
        <v>361</v>
      </c>
      <c r="C253" s="51"/>
      <c r="D253" s="52"/>
      <c r="E253" s="79"/>
      <c r="F253" s="53"/>
      <c r="G253" s="51"/>
      <c r="H253" s="55"/>
      <c r="I253" s="54"/>
      <c r="J253" s="54"/>
      <c r="K253" s="65"/>
      <c r="L253" s="81">
        <v>253</v>
      </c>
      <c r="M253" s="81"/>
      <c r="N253" s="61"/>
      <c r="O253">
        <v>1</v>
      </c>
    </row>
    <row r="254" spans="1:15">
      <c r="A254" s="77" t="s">
        <v>358</v>
      </c>
      <c r="B254" s="77" t="s">
        <v>250</v>
      </c>
      <c r="C254" s="51"/>
      <c r="D254" s="52"/>
      <c r="E254" s="79"/>
      <c r="F254" s="53"/>
      <c r="G254" s="51"/>
      <c r="H254" s="55"/>
      <c r="I254" s="54"/>
      <c r="J254" s="54"/>
      <c r="K254" s="65"/>
      <c r="L254" s="81">
        <v>254</v>
      </c>
      <c r="M254" s="81"/>
      <c r="N254" s="61"/>
      <c r="O254">
        <v>1</v>
      </c>
    </row>
    <row r="255" spans="1:15">
      <c r="A255" s="77" t="s">
        <v>386</v>
      </c>
      <c r="B255" s="77" t="s">
        <v>189</v>
      </c>
      <c r="C255" s="51"/>
      <c r="D255" s="52"/>
      <c r="E255" s="79"/>
      <c r="F255" s="53"/>
      <c r="G255" s="51"/>
      <c r="H255" s="55"/>
      <c r="I255" s="54"/>
      <c r="J255" s="54"/>
      <c r="K255" s="65"/>
      <c r="L255" s="81">
        <v>255</v>
      </c>
      <c r="M255" s="81"/>
      <c r="N255" s="61"/>
      <c r="O255">
        <v>1</v>
      </c>
    </row>
    <row r="256" spans="1:15">
      <c r="A256" s="77" t="s">
        <v>326</v>
      </c>
      <c r="B256" s="77" t="s">
        <v>387</v>
      </c>
      <c r="C256" s="51"/>
      <c r="D256" s="52"/>
      <c r="E256" s="79"/>
      <c r="F256" s="53"/>
      <c r="G256" s="51"/>
      <c r="H256" s="55"/>
      <c r="I256" s="54"/>
      <c r="J256" s="54"/>
      <c r="K256" s="65"/>
      <c r="L256" s="81">
        <v>256</v>
      </c>
      <c r="M256" s="81"/>
      <c r="N256" s="61"/>
      <c r="O256">
        <v>1</v>
      </c>
    </row>
    <row r="257" spans="1:15">
      <c r="A257" s="77" t="s">
        <v>326</v>
      </c>
      <c r="B257" s="77" t="s">
        <v>305</v>
      </c>
      <c r="C257" s="51"/>
      <c r="D257" s="52"/>
      <c r="E257" s="79"/>
      <c r="F257" s="53"/>
      <c r="G257" s="51"/>
      <c r="H257" s="55"/>
      <c r="I257" s="54"/>
      <c r="J257" s="54"/>
      <c r="K257" s="65"/>
      <c r="L257" s="81">
        <v>257</v>
      </c>
      <c r="M257" s="81"/>
      <c r="N257" s="61"/>
      <c r="O257">
        <v>1</v>
      </c>
    </row>
    <row r="258" spans="1:15">
      <c r="A258" s="77" t="s">
        <v>188</v>
      </c>
      <c r="B258" s="77" t="s">
        <v>359</v>
      </c>
      <c r="C258" s="51"/>
      <c r="D258" s="52"/>
      <c r="E258" s="79"/>
      <c r="F258" s="53"/>
      <c r="G258" s="51"/>
      <c r="H258" s="55"/>
      <c r="I258" s="54"/>
      <c r="J258" s="54"/>
      <c r="K258" s="65"/>
      <c r="L258" s="81">
        <v>258</v>
      </c>
      <c r="M258" s="81"/>
      <c r="N258" s="61"/>
      <c r="O258">
        <v>1</v>
      </c>
    </row>
    <row r="259" spans="1:15">
      <c r="A259" s="77" t="s">
        <v>364</v>
      </c>
      <c r="B259" s="77" t="s">
        <v>348</v>
      </c>
      <c r="C259" s="51"/>
      <c r="D259" s="52"/>
      <c r="E259" s="79"/>
      <c r="F259" s="53"/>
      <c r="G259" s="51"/>
      <c r="H259" s="55"/>
      <c r="I259" s="54"/>
      <c r="J259" s="54"/>
      <c r="K259" s="65"/>
      <c r="L259" s="81">
        <v>259</v>
      </c>
      <c r="M259" s="81"/>
      <c r="N259" s="61"/>
      <c r="O259">
        <v>1</v>
      </c>
    </row>
    <row r="260" spans="1:15">
      <c r="A260" s="77" t="s">
        <v>364</v>
      </c>
      <c r="B260" s="77" t="s">
        <v>268</v>
      </c>
      <c r="C260" s="51"/>
      <c r="D260" s="52"/>
      <c r="E260" s="79"/>
      <c r="F260" s="53"/>
      <c r="G260" s="51"/>
      <c r="H260" s="55"/>
      <c r="I260" s="54"/>
      <c r="J260" s="54"/>
      <c r="K260" s="65"/>
      <c r="L260" s="81">
        <v>260</v>
      </c>
      <c r="M260" s="81"/>
      <c r="N260" s="61"/>
      <c r="O260">
        <v>1</v>
      </c>
    </row>
    <row r="261" spans="1:15">
      <c r="A261" s="77" t="s">
        <v>388</v>
      </c>
      <c r="B261" s="77" t="s">
        <v>324</v>
      </c>
      <c r="C261" s="51"/>
      <c r="D261" s="52"/>
      <c r="E261" s="79"/>
      <c r="F261" s="53"/>
      <c r="G261" s="51"/>
      <c r="H261" s="55"/>
      <c r="I261" s="54"/>
      <c r="J261" s="54"/>
      <c r="K261" s="65"/>
      <c r="L261" s="81">
        <v>261</v>
      </c>
      <c r="M261" s="81"/>
      <c r="N261" s="61"/>
      <c r="O261">
        <v>1</v>
      </c>
    </row>
    <row r="262" spans="1:15">
      <c r="A262" s="77" t="s">
        <v>389</v>
      </c>
      <c r="B262" s="77" t="s">
        <v>227</v>
      </c>
      <c r="C262" s="51"/>
      <c r="D262" s="52"/>
      <c r="E262" s="79"/>
      <c r="F262" s="53"/>
      <c r="G262" s="51"/>
      <c r="H262" s="55"/>
      <c r="I262" s="54"/>
      <c r="J262" s="54"/>
      <c r="K262" s="65"/>
      <c r="L262" s="81">
        <v>262</v>
      </c>
      <c r="M262" s="81"/>
      <c r="N262" s="61"/>
      <c r="O262">
        <v>1</v>
      </c>
    </row>
    <row r="263" spans="1:15">
      <c r="A263" s="77" t="s">
        <v>389</v>
      </c>
      <c r="B263" s="77" t="s">
        <v>346</v>
      </c>
      <c r="C263" s="51"/>
      <c r="D263" s="52"/>
      <c r="E263" s="79"/>
      <c r="F263" s="53"/>
      <c r="G263" s="51"/>
      <c r="H263" s="55"/>
      <c r="I263" s="54"/>
      <c r="J263" s="54"/>
      <c r="K263" s="65"/>
      <c r="L263" s="81">
        <v>263</v>
      </c>
      <c r="M263" s="81"/>
      <c r="N263" s="61"/>
      <c r="O263">
        <v>1</v>
      </c>
    </row>
    <row r="264" spans="1:15">
      <c r="A264" s="77" t="s">
        <v>389</v>
      </c>
      <c r="B264" s="77" t="s">
        <v>244</v>
      </c>
      <c r="C264" s="51"/>
      <c r="D264" s="52"/>
      <c r="E264" s="79"/>
      <c r="F264" s="53"/>
      <c r="G264" s="51"/>
      <c r="H264" s="55"/>
      <c r="I264" s="54"/>
      <c r="J264" s="54"/>
      <c r="K264" s="65"/>
      <c r="L264" s="81">
        <v>264</v>
      </c>
      <c r="M264" s="81"/>
      <c r="N264" s="61"/>
      <c r="O264">
        <v>1</v>
      </c>
    </row>
    <row r="265" spans="1:15">
      <c r="A265" s="77" t="s">
        <v>389</v>
      </c>
      <c r="B265" s="77" t="s">
        <v>347</v>
      </c>
      <c r="C265" s="51"/>
      <c r="D265" s="52"/>
      <c r="E265" s="79"/>
      <c r="F265" s="53"/>
      <c r="G265" s="51"/>
      <c r="H265" s="55"/>
      <c r="I265" s="54"/>
      <c r="J265" s="54"/>
      <c r="K265" s="65"/>
      <c r="L265" s="81">
        <v>265</v>
      </c>
      <c r="M265" s="81"/>
      <c r="N265" s="61"/>
      <c r="O265">
        <v>1</v>
      </c>
    </row>
    <row r="266" spans="1:15">
      <c r="A266" s="77" t="s">
        <v>389</v>
      </c>
      <c r="B266" s="77" t="s">
        <v>191</v>
      </c>
      <c r="C266" s="51"/>
      <c r="D266" s="52"/>
      <c r="E266" s="79"/>
      <c r="F266" s="53"/>
      <c r="G266" s="51"/>
      <c r="H266" s="55"/>
      <c r="I266" s="54"/>
      <c r="J266" s="54"/>
      <c r="K266" s="65"/>
      <c r="L266" s="81">
        <v>266</v>
      </c>
      <c r="M266" s="81"/>
      <c r="N266" s="61"/>
      <c r="O266">
        <v>1</v>
      </c>
    </row>
    <row r="267" spans="1:15">
      <c r="A267" s="77" t="s">
        <v>390</v>
      </c>
      <c r="B267" s="77" t="s">
        <v>256</v>
      </c>
      <c r="C267" s="51"/>
      <c r="D267" s="52"/>
      <c r="E267" s="79"/>
      <c r="F267" s="53"/>
      <c r="G267" s="51"/>
      <c r="H267" s="55"/>
      <c r="I267" s="54"/>
      <c r="J267" s="54"/>
      <c r="K267" s="65"/>
      <c r="L267" s="81">
        <v>267</v>
      </c>
      <c r="M267" s="81"/>
      <c r="N267" s="61"/>
      <c r="O267">
        <v>1</v>
      </c>
    </row>
    <row r="268" spans="1:15">
      <c r="A268" s="77" t="s">
        <v>391</v>
      </c>
      <c r="B268" s="77" t="s">
        <v>328</v>
      </c>
      <c r="C268" s="51"/>
      <c r="D268" s="52"/>
      <c r="E268" s="79"/>
      <c r="F268" s="53"/>
      <c r="G268" s="51"/>
      <c r="H268" s="55"/>
      <c r="I268" s="54"/>
      <c r="J268" s="54"/>
      <c r="K268" s="65"/>
      <c r="L268" s="81">
        <v>268</v>
      </c>
      <c r="M268" s="81"/>
      <c r="N268" s="61"/>
      <c r="O268">
        <v>1</v>
      </c>
    </row>
    <row r="269" spans="1:15">
      <c r="A269" s="77" t="s">
        <v>391</v>
      </c>
      <c r="B269" s="77" t="s">
        <v>243</v>
      </c>
      <c r="C269" s="51"/>
      <c r="D269" s="52"/>
      <c r="E269" s="79"/>
      <c r="F269" s="53"/>
      <c r="G269" s="51"/>
      <c r="H269" s="55"/>
      <c r="I269" s="54"/>
      <c r="J269" s="54"/>
      <c r="K269" s="65"/>
      <c r="L269" s="81">
        <v>269</v>
      </c>
      <c r="M269" s="81"/>
      <c r="N269" s="61"/>
      <c r="O269">
        <v>1</v>
      </c>
    </row>
    <row r="270" spans="1:15">
      <c r="A270" s="77" t="s">
        <v>391</v>
      </c>
      <c r="B270" s="77" t="s">
        <v>263</v>
      </c>
      <c r="C270" s="51"/>
      <c r="D270" s="52"/>
      <c r="E270" s="79"/>
      <c r="F270" s="53"/>
      <c r="G270" s="51"/>
      <c r="H270" s="55"/>
      <c r="I270" s="54"/>
      <c r="J270" s="54"/>
      <c r="K270" s="65"/>
      <c r="L270" s="81">
        <v>270</v>
      </c>
      <c r="M270" s="81"/>
      <c r="N270" s="61"/>
      <c r="O270">
        <v>1</v>
      </c>
    </row>
    <row r="271" spans="1:15">
      <c r="A271" s="77" t="s">
        <v>392</v>
      </c>
      <c r="B271" s="77" t="s">
        <v>239</v>
      </c>
      <c r="C271" s="51"/>
      <c r="D271" s="52"/>
      <c r="E271" s="79"/>
      <c r="F271" s="53"/>
      <c r="G271" s="51"/>
      <c r="H271" s="55"/>
      <c r="I271" s="54"/>
      <c r="J271" s="54"/>
      <c r="K271" s="65"/>
      <c r="L271" s="81">
        <v>271</v>
      </c>
      <c r="M271" s="81"/>
      <c r="N271" s="61"/>
      <c r="O271">
        <v>1</v>
      </c>
    </row>
    <row r="272" spans="1:15">
      <c r="A272" s="77" t="s">
        <v>392</v>
      </c>
      <c r="B272" s="77" t="s">
        <v>393</v>
      </c>
      <c r="C272" s="51"/>
      <c r="D272" s="52"/>
      <c r="E272" s="79"/>
      <c r="F272" s="53"/>
      <c r="G272" s="51"/>
      <c r="H272" s="55"/>
      <c r="I272" s="54"/>
      <c r="J272" s="54"/>
      <c r="K272" s="65"/>
      <c r="L272" s="81">
        <v>272</v>
      </c>
      <c r="M272" s="81"/>
      <c r="N272" s="61"/>
      <c r="O272">
        <v>1</v>
      </c>
    </row>
    <row r="273" spans="1:15">
      <c r="A273" s="77" t="s">
        <v>392</v>
      </c>
      <c r="B273" s="77" t="s">
        <v>223</v>
      </c>
      <c r="C273" s="51"/>
      <c r="D273" s="52"/>
      <c r="E273" s="79"/>
      <c r="F273" s="53"/>
      <c r="G273" s="51"/>
      <c r="H273" s="55"/>
      <c r="I273" s="54"/>
      <c r="J273" s="54"/>
      <c r="K273" s="65"/>
      <c r="L273" s="81">
        <v>273</v>
      </c>
      <c r="M273" s="81"/>
      <c r="N273" s="61"/>
      <c r="O273">
        <v>1</v>
      </c>
    </row>
    <row r="274" spans="1:15">
      <c r="A274" s="77" t="s">
        <v>392</v>
      </c>
      <c r="B274" s="77" t="s">
        <v>262</v>
      </c>
      <c r="C274" s="51"/>
      <c r="D274" s="52"/>
      <c r="E274" s="79"/>
      <c r="F274" s="53"/>
      <c r="G274" s="51"/>
      <c r="H274" s="55"/>
      <c r="I274" s="54"/>
      <c r="J274" s="54"/>
      <c r="K274" s="65"/>
      <c r="L274" s="81">
        <v>274</v>
      </c>
      <c r="M274" s="81"/>
      <c r="N274" s="61"/>
      <c r="O274">
        <v>2</v>
      </c>
    </row>
    <row r="275" spans="1:15">
      <c r="A275" s="77" t="s">
        <v>392</v>
      </c>
      <c r="B275" s="77" t="s">
        <v>394</v>
      </c>
      <c r="C275" s="51"/>
      <c r="D275" s="52"/>
      <c r="E275" s="79"/>
      <c r="F275" s="53"/>
      <c r="G275" s="51"/>
      <c r="H275" s="55"/>
      <c r="I275" s="54"/>
      <c r="J275" s="54"/>
      <c r="K275" s="65"/>
      <c r="L275" s="81">
        <v>275</v>
      </c>
      <c r="M275" s="81"/>
      <c r="N275" s="61"/>
      <c r="O275">
        <v>2</v>
      </c>
    </row>
    <row r="276" spans="1:15">
      <c r="A276" s="77" t="s">
        <v>392</v>
      </c>
      <c r="B276" s="77" t="s">
        <v>395</v>
      </c>
      <c r="C276" s="51"/>
      <c r="D276" s="52"/>
      <c r="E276" s="79"/>
      <c r="F276" s="53"/>
      <c r="G276" s="51"/>
      <c r="H276" s="55"/>
      <c r="I276" s="54"/>
      <c r="J276" s="54"/>
      <c r="K276" s="65"/>
      <c r="L276" s="81">
        <v>276</v>
      </c>
      <c r="M276" s="81"/>
      <c r="N276" s="61"/>
      <c r="O276">
        <v>1</v>
      </c>
    </row>
    <row r="277" spans="1:15">
      <c r="A277" s="77" t="s">
        <v>392</v>
      </c>
      <c r="B277" s="77" t="s">
        <v>396</v>
      </c>
      <c r="C277" s="51"/>
      <c r="D277" s="52"/>
      <c r="E277" s="79"/>
      <c r="F277" s="53"/>
      <c r="G277" s="51"/>
      <c r="H277" s="55"/>
      <c r="I277" s="54"/>
      <c r="J277" s="54"/>
      <c r="K277" s="65"/>
      <c r="L277" s="81">
        <v>277</v>
      </c>
      <c r="M277" s="81"/>
      <c r="N277" s="61"/>
      <c r="O277">
        <v>1</v>
      </c>
    </row>
    <row r="278" spans="1:15">
      <c r="A278" s="77" t="s">
        <v>392</v>
      </c>
      <c r="B278" s="77" t="s">
        <v>263</v>
      </c>
      <c r="C278" s="51"/>
      <c r="D278" s="52"/>
      <c r="E278" s="79"/>
      <c r="F278" s="53"/>
      <c r="G278" s="51"/>
      <c r="H278" s="55"/>
      <c r="I278" s="54"/>
      <c r="J278" s="54"/>
      <c r="K278" s="65"/>
      <c r="L278" s="81">
        <v>278</v>
      </c>
      <c r="M278" s="81"/>
      <c r="N278" s="61"/>
      <c r="O278">
        <v>2</v>
      </c>
    </row>
    <row r="279" spans="1:15">
      <c r="A279" s="77" t="s">
        <v>392</v>
      </c>
      <c r="B279" s="77" t="s">
        <v>274</v>
      </c>
      <c r="C279" s="51"/>
      <c r="D279" s="52"/>
      <c r="E279" s="79"/>
      <c r="F279" s="53"/>
      <c r="G279" s="51"/>
      <c r="H279" s="55"/>
      <c r="I279" s="54"/>
      <c r="J279" s="54"/>
      <c r="K279" s="65"/>
      <c r="L279" s="81">
        <v>279</v>
      </c>
      <c r="M279" s="81"/>
      <c r="N279" s="61"/>
      <c r="O279">
        <v>1</v>
      </c>
    </row>
    <row r="280" spans="1:15">
      <c r="A280" s="77" t="s">
        <v>261</v>
      </c>
      <c r="B280" s="77" t="s">
        <v>213</v>
      </c>
      <c r="C280" s="51"/>
      <c r="D280" s="52"/>
      <c r="E280" s="79"/>
      <c r="F280" s="53"/>
      <c r="G280" s="51"/>
      <c r="H280" s="55"/>
      <c r="I280" s="54"/>
      <c r="J280" s="54"/>
      <c r="K280" s="65"/>
      <c r="L280" s="81">
        <v>280</v>
      </c>
      <c r="M280" s="81"/>
      <c r="N280" s="61"/>
      <c r="O280">
        <v>1</v>
      </c>
    </row>
    <row r="281" spans="1:15">
      <c r="A281" s="77" t="s">
        <v>261</v>
      </c>
      <c r="B281" s="77" t="s">
        <v>264</v>
      </c>
      <c r="C281" s="51"/>
      <c r="D281" s="52"/>
      <c r="E281" s="79"/>
      <c r="F281" s="53"/>
      <c r="G281" s="51"/>
      <c r="H281" s="55"/>
      <c r="I281" s="54"/>
      <c r="J281" s="54"/>
      <c r="K281" s="65"/>
      <c r="L281" s="81">
        <v>281</v>
      </c>
      <c r="M281" s="81"/>
      <c r="N281" s="61"/>
      <c r="O281">
        <v>1</v>
      </c>
    </row>
    <row r="282" spans="1:15">
      <c r="A282" s="77" t="s">
        <v>261</v>
      </c>
      <c r="B282" s="77" t="s">
        <v>223</v>
      </c>
      <c r="C282" s="51"/>
      <c r="D282" s="52"/>
      <c r="E282" s="79"/>
      <c r="F282" s="53"/>
      <c r="G282" s="51"/>
      <c r="H282" s="55"/>
      <c r="I282" s="54"/>
      <c r="J282" s="54"/>
      <c r="K282" s="65"/>
      <c r="L282" s="81">
        <v>282</v>
      </c>
      <c r="M282" s="81"/>
      <c r="N282" s="61"/>
      <c r="O282">
        <v>1</v>
      </c>
    </row>
    <row r="283" spans="1:15">
      <c r="A283" s="77" t="s">
        <v>397</v>
      </c>
      <c r="B283" s="77" t="s">
        <v>272</v>
      </c>
      <c r="C283" s="51"/>
      <c r="D283" s="52"/>
      <c r="E283" s="79"/>
      <c r="F283" s="53"/>
      <c r="G283" s="51"/>
      <c r="H283" s="55"/>
      <c r="I283" s="54"/>
      <c r="J283" s="54"/>
      <c r="K283" s="65"/>
      <c r="L283" s="81">
        <v>283</v>
      </c>
      <c r="M283" s="81"/>
      <c r="N283" s="61"/>
      <c r="O283">
        <v>1</v>
      </c>
    </row>
    <row r="284" spans="1:15">
      <c r="A284" s="77" t="s">
        <v>398</v>
      </c>
      <c r="B284" s="77" t="s">
        <v>239</v>
      </c>
      <c r="C284" s="51"/>
      <c r="D284" s="52"/>
      <c r="E284" s="79"/>
      <c r="F284" s="53"/>
      <c r="G284" s="51"/>
      <c r="H284" s="55"/>
      <c r="I284" s="54"/>
      <c r="J284" s="54"/>
      <c r="K284" s="65"/>
      <c r="L284" s="81">
        <v>284</v>
      </c>
      <c r="M284" s="81"/>
      <c r="N284" s="61"/>
      <c r="O284">
        <v>1</v>
      </c>
    </row>
    <row r="285" spans="1:15">
      <c r="A285" s="77" t="s">
        <v>399</v>
      </c>
      <c r="B285" s="77" t="s">
        <v>358</v>
      </c>
      <c r="C285" s="51"/>
      <c r="D285" s="52"/>
      <c r="E285" s="79"/>
      <c r="F285" s="53"/>
      <c r="G285" s="51"/>
      <c r="H285" s="55"/>
      <c r="I285" s="54"/>
      <c r="J285" s="54"/>
      <c r="K285" s="65"/>
      <c r="L285" s="81">
        <v>285</v>
      </c>
      <c r="M285" s="81"/>
      <c r="N285" s="61"/>
      <c r="O285">
        <v>1</v>
      </c>
    </row>
    <row r="286" spans="1:15">
      <c r="A286" s="77" t="s">
        <v>399</v>
      </c>
      <c r="B286" s="77" t="s">
        <v>262</v>
      </c>
      <c r="C286" s="51"/>
      <c r="D286" s="52"/>
      <c r="E286" s="79"/>
      <c r="F286" s="53"/>
      <c r="G286" s="51"/>
      <c r="H286" s="55"/>
      <c r="I286" s="54"/>
      <c r="J286" s="54"/>
      <c r="K286" s="65"/>
      <c r="L286" s="81">
        <v>286</v>
      </c>
      <c r="M286" s="81"/>
      <c r="N286" s="61"/>
      <c r="O286">
        <v>1</v>
      </c>
    </row>
    <row r="287" spans="1:15">
      <c r="A287" s="77" t="s">
        <v>365</v>
      </c>
      <c r="B287" s="77" t="s">
        <v>400</v>
      </c>
      <c r="C287" s="51"/>
      <c r="D287" s="52"/>
      <c r="E287" s="79"/>
      <c r="F287" s="53"/>
      <c r="G287" s="51"/>
      <c r="H287" s="55"/>
      <c r="I287" s="54"/>
      <c r="J287" s="54"/>
      <c r="K287" s="65"/>
      <c r="L287" s="81">
        <v>287</v>
      </c>
      <c r="M287" s="81"/>
      <c r="N287" s="61"/>
      <c r="O287">
        <v>1</v>
      </c>
    </row>
    <row r="288" spans="1:15">
      <c r="A288" s="77" t="s">
        <v>365</v>
      </c>
      <c r="B288" s="77" t="s">
        <v>353</v>
      </c>
      <c r="C288" s="51"/>
      <c r="D288" s="52"/>
      <c r="E288" s="79"/>
      <c r="F288" s="53"/>
      <c r="G288" s="51"/>
      <c r="H288" s="55"/>
      <c r="I288" s="54"/>
      <c r="J288" s="54"/>
      <c r="K288" s="65"/>
      <c r="L288" s="81">
        <v>288</v>
      </c>
      <c r="M288" s="81"/>
      <c r="N288" s="61"/>
      <c r="O288">
        <v>1</v>
      </c>
    </row>
    <row r="289" spans="1:15">
      <c r="A289" s="77" t="s">
        <v>365</v>
      </c>
      <c r="B289" s="77" t="s">
        <v>401</v>
      </c>
      <c r="C289" s="51"/>
      <c r="D289" s="52"/>
      <c r="E289" s="79"/>
      <c r="F289" s="53"/>
      <c r="G289" s="51"/>
      <c r="H289" s="55"/>
      <c r="I289" s="54"/>
      <c r="J289" s="54"/>
      <c r="K289" s="65"/>
      <c r="L289" s="81">
        <v>289</v>
      </c>
      <c r="M289" s="81"/>
      <c r="N289" s="61"/>
      <c r="O289">
        <v>2</v>
      </c>
    </row>
    <row r="290" spans="1:15">
      <c r="A290" s="77" t="s">
        <v>365</v>
      </c>
      <c r="B290" s="77" t="s">
        <v>304</v>
      </c>
      <c r="C290" s="51"/>
      <c r="D290" s="52"/>
      <c r="E290" s="79"/>
      <c r="F290" s="53"/>
      <c r="G290" s="51"/>
      <c r="H290" s="55"/>
      <c r="I290" s="54"/>
      <c r="J290" s="54"/>
      <c r="K290" s="65"/>
      <c r="L290" s="81">
        <v>290</v>
      </c>
      <c r="M290" s="81"/>
      <c r="N290" s="61"/>
      <c r="O290">
        <v>2</v>
      </c>
    </row>
    <row r="291" spans="1:15">
      <c r="A291" s="77" t="s">
        <v>365</v>
      </c>
      <c r="B291" s="77" t="s">
        <v>268</v>
      </c>
      <c r="C291" s="51"/>
      <c r="D291" s="52"/>
      <c r="E291" s="79"/>
      <c r="F291" s="53"/>
      <c r="G291" s="51"/>
      <c r="H291" s="55"/>
      <c r="I291" s="54"/>
      <c r="J291" s="54"/>
      <c r="K291" s="65"/>
      <c r="L291" s="81">
        <v>291</v>
      </c>
      <c r="M291" s="81"/>
      <c r="N291" s="61"/>
      <c r="O291">
        <v>1</v>
      </c>
    </row>
    <row r="292" spans="1:15">
      <c r="A292" s="77" t="s">
        <v>307</v>
      </c>
      <c r="B292" s="77" t="s">
        <v>262</v>
      </c>
      <c r="C292" s="51"/>
      <c r="D292" s="52"/>
      <c r="E292" s="79"/>
      <c r="F292" s="53"/>
      <c r="G292" s="51"/>
      <c r="H292" s="55"/>
      <c r="I292" s="54"/>
      <c r="J292" s="54"/>
      <c r="K292" s="65"/>
      <c r="L292" s="81">
        <v>292</v>
      </c>
      <c r="M292" s="81"/>
      <c r="N292" s="61"/>
      <c r="O292">
        <v>1</v>
      </c>
    </row>
    <row r="293" spans="1:15">
      <c r="A293" s="77" t="s">
        <v>393</v>
      </c>
      <c r="B293" s="77" t="s">
        <v>239</v>
      </c>
      <c r="C293" s="51"/>
      <c r="D293" s="52"/>
      <c r="E293" s="79"/>
      <c r="F293" s="53"/>
      <c r="G293" s="51"/>
      <c r="H293" s="55"/>
      <c r="I293" s="54"/>
      <c r="J293" s="54"/>
      <c r="K293" s="65"/>
      <c r="L293" s="81">
        <v>293</v>
      </c>
      <c r="M293" s="81"/>
      <c r="N293" s="61"/>
      <c r="O293">
        <v>1</v>
      </c>
    </row>
    <row r="294" spans="1:15">
      <c r="A294" s="77" t="s">
        <v>223</v>
      </c>
      <c r="B294" s="77" t="s">
        <v>239</v>
      </c>
      <c r="C294" s="51"/>
      <c r="D294" s="52"/>
      <c r="E294" s="79"/>
      <c r="F294" s="53"/>
      <c r="G294" s="51"/>
      <c r="H294" s="55"/>
      <c r="I294" s="54"/>
      <c r="J294" s="54"/>
      <c r="K294" s="65"/>
      <c r="L294" s="81">
        <v>294</v>
      </c>
      <c r="M294" s="81"/>
      <c r="N294" s="61"/>
      <c r="O294">
        <v>1</v>
      </c>
    </row>
    <row r="295" spans="1:15">
      <c r="A295" s="77" t="s">
        <v>223</v>
      </c>
      <c r="B295" s="77" t="s">
        <v>382</v>
      </c>
      <c r="C295" s="51"/>
      <c r="D295" s="52"/>
      <c r="E295" s="79"/>
      <c r="F295" s="53"/>
      <c r="G295" s="51"/>
      <c r="H295" s="55"/>
      <c r="I295" s="54"/>
      <c r="J295" s="54"/>
      <c r="K295" s="65"/>
      <c r="L295" s="81">
        <v>295</v>
      </c>
      <c r="M295" s="81"/>
      <c r="N295" s="61"/>
      <c r="O295">
        <v>1</v>
      </c>
    </row>
    <row r="296" spans="1:15">
      <c r="A296" s="77" t="s">
        <v>223</v>
      </c>
      <c r="B296" s="77" t="s">
        <v>233</v>
      </c>
      <c r="C296" s="51"/>
      <c r="D296" s="52"/>
      <c r="E296" s="79"/>
      <c r="F296" s="53"/>
      <c r="G296" s="51"/>
      <c r="H296" s="55"/>
      <c r="I296" s="54"/>
      <c r="J296" s="54"/>
      <c r="K296" s="65"/>
      <c r="L296" s="81">
        <v>296</v>
      </c>
      <c r="M296" s="81"/>
      <c r="N296" s="61"/>
      <c r="O296">
        <v>2</v>
      </c>
    </row>
    <row r="297" spans="1:15">
      <c r="A297" s="77" t="s">
        <v>223</v>
      </c>
      <c r="B297" s="77" t="s">
        <v>247</v>
      </c>
      <c r="C297" s="51"/>
      <c r="D297" s="52"/>
      <c r="E297" s="79"/>
      <c r="F297" s="53"/>
      <c r="G297" s="51"/>
      <c r="H297" s="55"/>
      <c r="I297" s="54"/>
      <c r="J297" s="54"/>
      <c r="K297" s="65"/>
      <c r="L297" s="81">
        <v>297</v>
      </c>
      <c r="M297" s="81"/>
      <c r="N297" s="61"/>
      <c r="O297">
        <v>1</v>
      </c>
    </row>
    <row r="298" spans="1:15">
      <c r="A298" s="77" t="s">
        <v>223</v>
      </c>
      <c r="B298" s="77" t="s">
        <v>370</v>
      </c>
      <c r="C298" s="51"/>
      <c r="D298" s="52"/>
      <c r="E298" s="79"/>
      <c r="F298" s="53"/>
      <c r="G298" s="51"/>
      <c r="H298" s="55"/>
      <c r="I298" s="54"/>
      <c r="J298" s="54"/>
      <c r="K298" s="65"/>
      <c r="L298" s="81">
        <v>298</v>
      </c>
      <c r="M298" s="81"/>
      <c r="N298" s="61"/>
      <c r="O298">
        <v>1</v>
      </c>
    </row>
    <row r="299" spans="1:15">
      <c r="A299" s="77" t="s">
        <v>347</v>
      </c>
      <c r="B299" s="77" t="s">
        <v>324</v>
      </c>
      <c r="C299" s="51"/>
      <c r="D299" s="52"/>
      <c r="E299" s="79"/>
      <c r="F299" s="53"/>
      <c r="G299" s="51"/>
      <c r="H299" s="55"/>
      <c r="I299" s="54"/>
      <c r="J299" s="54"/>
      <c r="K299" s="65"/>
      <c r="L299" s="81">
        <v>299</v>
      </c>
      <c r="M299" s="81"/>
      <c r="N299" s="61"/>
      <c r="O299">
        <v>1</v>
      </c>
    </row>
    <row r="300" spans="1:15">
      <c r="A300" s="77" t="s">
        <v>402</v>
      </c>
      <c r="B300" s="77" t="s">
        <v>189</v>
      </c>
      <c r="C300" s="51"/>
      <c r="D300" s="52"/>
      <c r="E300" s="79"/>
      <c r="F300" s="53"/>
      <c r="G300" s="51"/>
      <c r="H300" s="55"/>
      <c r="I300" s="54"/>
      <c r="J300" s="54"/>
      <c r="K300" s="65"/>
      <c r="L300" s="81">
        <v>300</v>
      </c>
      <c r="M300" s="81"/>
      <c r="N300" s="61"/>
      <c r="O300">
        <v>1</v>
      </c>
    </row>
    <row r="301" spans="1:15">
      <c r="A301" s="77" t="s">
        <v>252</v>
      </c>
      <c r="B301" s="77" t="s">
        <v>333</v>
      </c>
      <c r="C301" s="51"/>
      <c r="D301" s="52"/>
      <c r="E301" s="79"/>
      <c r="F301" s="53"/>
      <c r="G301" s="51"/>
      <c r="H301" s="55"/>
      <c r="I301" s="54"/>
      <c r="J301" s="54"/>
      <c r="K301" s="65"/>
      <c r="L301" s="81">
        <v>301</v>
      </c>
      <c r="M301" s="81"/>
      <c r="N301" s="61"/>
      <c r="O301">
        <v>1</v>
      </c>
    </row>
    <row r="302" spans="1:15">
      <c r="A302" s="77" t="s">
        <v>252</v>
      </c>
      <c r="B302" s="77" t="s">
        <v>338</v>
      </c>
      <c r="C302" s="51"/>
      <c r="D302" s="52"/>
      <c r="E302" s="79"/>
      <c r="F302" s="53"/>
      <c r="G302" s="51"/>
      <c r="H302" s="55"/>
      <c r="I302" s="54"/>
      <c r="J302" s="54"/>
      <c r="K302" s="65"/>
      <c r="L302" s="81">
        <v>302</v>
      </c>
      <c r="M302" s="81"/>
      <c r="N302" s="61"/>
      <c r="O302">
        <v>1</v>
      </c>
    </row>
    <row r="303" spans="1:15">
      <c r="A303" s="77" t="s">
        <v>403</v>
      </c>
      <c r="B303" s="77" t="s">
        <v>268</v>
      </c>
      <c r="C303" s="51"/>
      <c r="D303" s="52"/>
      <c r="E303" s="79"/>
      <c r="F303" s="53"/>
      <c r="G303" s="51"/>
      <c r="H303" s="55"/>
      <c r="I303" s="54"/>
      <c r="J303" s="54"/>
      <c r="K303" s="65"/>
      <c r="L303" s="81">
        <v>303</v>
      </c>
      <c r="M303" s="81"/>
      <c r="N303" s="61"/>
      <c r="O303">
        <v>1</v>
      </c>
    </row>
    <row r="304" spans="1:15">
      <c r="A304" s="77" t="s">
        <v>401</v>
      </c>
      <c r="B304" s="77" t="s">
        <v>400</v>
      </c>
      <c r="C304" s="51"/>
      <c r="D304" s="52"/>
      <c r="E304" s="79"/>
      <c r="F304" s="53"/>
      <c r="G304" s="51"/>
      <c r="H304" s="55"/>
      <c r="I304" s="54"/>
      <c r="J304" s="54"/>
      <c r="K304" s="65"/>
      <c r="L304" s="81">
        <v>304</v>
      </c>
      <c r="M304" s="81"/>
      <c r="N304" s="61"/>
      <c r="O304">
        <v>1</v>
      </c>
    </row>
    <row r="305" spans="1:15">
      <c r="A305" s="77" t="s">
        <v>404</v>
      </c>
      <c r="B305" s="77" t="s">
        <v>288</v>
      </c>
      <c r="C305" s="51"/>
      <c r="D305" s="52"/>
      <c r="E305" s="79"/>
      <c r="F305" s="53"/>
      <c r="G305" s="51"/>
      <c r="H305" s="55"/>
      <c r="I305" s="54"/>
      <c r="J305" s="54"/>
      <c r="K305" s="65"/>
      <c r="L305" s="81">
        <v>305</v>
      </c>
      <c r="M305" s="81"/>
      <c r="N305" s="61"/>
      <c r="O305">
        <v>1</v>
      </c>
    </row>
    <row r="306" spans="1:15">
      <c r="A306" s="77" t="s">
        <v>250</v>
      </c>
      <c r="B306" s="77" t="s">
        <v>263</v>
      </c>
      <c r="C306" s="51"/>
      <c r="D306" s="52"/>
      <c r="E306" s="79"/>
      <c r="F306" s="53"/>
      <c r="G306" s="51"/>
      <c r="H306" s="55"/>
      <c r="I306" s="54"/>
      <c r="J306" s="54"/>
      <c r="K306" s="65"/>
      <c r="L306" s="81">
        <v>306</v>
      </c>
      <c r="M306" s="81"/>
      <c r="N306" s="61"/>
      <c r="O306">
        <v>2</v>
      </c>
    </row>
    <row r="307" spans="1:15">
      <c r="A307" s="77" t="s">
        <v>233</v>
      </c>
      <c r="B307" s="77" t="s">
        <v>177</v>
      </c>
      <c r="C307" s="51"/>
      <c r="D307" s="52"/>
      <c r="E307" s="79"/>
      <c r="F307" s="53"/>
      <c r="G307" s="51"/>
      <c r="H307" s="55"/>
      <c r="I307" s="54"/>
      <c r="J307" s="54"/>
      <c r="K307" s="65"/>
      <c r="L307" s="81">
        <v>307</v>
      </c>
      <c r="M307" s="81"/>
      <c r="N307" s="61"/>
      <c r="O307">
        <v>1</v>
      </c>
    </row>
    <row r="308" spans="1:15">
      <c r="A308" s="77" t="s">
        <v>233</v>
      </c>
      <c r="B308" s="77" t="s">
        <v>396</v>
      </c>
      <c r="C308" s="51"/>
      <c r="D308" s="52"/>
      <c r="E308" s="79"/>
      <c r="F308" s="53"/>
      <c r="G308" s="51"/>
      <c r="H308" s="55"/>
      <c r="I308" s="54"/>
      <c r="J308" s="54"/>
      <c r="K308" s="65"/>
      <c r="L308" s="81">
        <v>308</v>
      </c>
      <c r="M308" s="81"/>
      <c r="N308" s="61"/>
      <c r="O308">
        <v>1</v>
      </c>
    </row>
    <row r="309" spans="1:15">
      <c r="A309" s="77" t="s">
        <v>405</v>
      </c>
      <c r="B309" s="77" t="s">
        <v>402</v>
      </c>
      <c r="C309" s="51"/>
      <c r="D309" s="52"/>
      <c r="E309" s="79"/>
      <c r="F309" s="53"/>
      <c r="G309" s="51"/>
      <c r="H309" s="55"/>
      <c r="I309" s="54"/>
      <c r="J309" s="54"/>
      <c r="K309" s="65"/>
      <c r="L309" s="81">
        <v>309</v>
      </c>
      <c r="M309" s="81"/>
      <c r="N309" s="61"/>
      <c r="O309">
        <v>1</v>
      </c>
    </row>
    <row r="310" spans="1:15">
      <c r="A310" s="77" t="s">
        <v>324</v>
      </c>
      <c r="B310" s="77" t="s">
        <v>210</v>
      </c>
      <c r="C310" s="51"/>
      <c r="D310" s="52"/>
      <c r="E310" s="79"/>
      <c r="F310" s="53"/>
      <c r="G310" s="51"/>
      <c r="H310" s="55"/>
      <c r="I310" s="54"/>
      <c r="J310" s="54"/>
      <c r="K310" s="65"/>
      <c r="L310" s="81">
        <v>310</v>
      </c>
      <c r="M310" s="81"/>
      <c r="N310" s="61"/>
      <c r="O310">
        <v>1</v>
      </c>
    </row>
    <row r="311" spans="1:15">
      <c r="A311" s="77" t="s">
        <v>324</v>
      </c>
      <c r="B311" s="77" t="s">
        <v>406</v>
      </c>
      <c r="C311" s="51"/>
      <c r="D311" s="52"/>
      <c r="E311" s="79"/>
      <c r="F311" s="53"/>
      <c r="G311" s="51"/>
      <c r="H311" s="55"/>
      <c r="I311" s="54"/>
      <c r="J311" s="54"/>
      <c r="K311" s="65"/>
      <c r="L311" s="81">
        <v>311</v>
      </c>
      <c r="M311" s="81"/>
      <c r="N311" s="61"/>
      <c r="O311">
        <v>1</v>
      </c>
    </row>
    <row r="312" spans="1:15">
      <c r="A312" s="77" t="s">
        <v>324</v>
      </c>
      <c r="B312" s="77" t="s">
        <v>407</v>
      </c>
      <c r="C312" s="51"/>
      <c r="D312" s="52"/>
      <c r="E312" s="79"/>
      <c r="F312" s="53"/>
      <c r="G312" s="51"/>
      <c r="H312" s="55"/>
      <c r="I312" s="54"/>
      <c r="J312" s="54"/>
      <c r="K312" s="65"/>
      <c r="L312" s="81">
        <v>312</v>
      </c>
      <c r="M312" s="81"/>
      <c r="N312" s="61"/>
      <c r="O312">
        <v>1</v>
      </c>
    </row>
    <row r="313" spans="1:15">
      <c r="A313" s="77" t="s">
        <v>324</v>
      </c>
      <c r="B313" s="77" t="s">
        <v>373</v>
      </c>
      <c r="C313" s="51"/>
      <c r="D313" s="52"/>
      <c r="E313" s="79"/>
      <c r="F313" s="53"/>
      <c r="G313" s="51"/>
      <c r="H313" s="55"/>
      <c r="I313" s="54"/>
      <c r="J313" s="54"/>
      <c r="K313" s="65"/>
      <c r="L313" s="81">
        <v>313</v>
      </c>
      <c r="M313" s="81"/>
      <c r="N313" s="61"/>
      <c r="O313">
        <v>1</v>
      </c>
    </row>
    <row r="314" spans="1:15">
      <c r="A314" s="77" t="s">
        <v>407</v>
      </c>
      <c r="B314" s="77" t="s">
        <v>280</v>
      </c>
      <c r="C314" s="51"/>
      <c r="D314" s="52"/>
      <c r="E314" s="79"/>
      <c r="F314" s="53"/>
      <c r="G314" s="51"/>
      <c r="H314" s="55"/>
      <c r="I314" s="54"/>
      <c r="J314" s="54"/>
      <c r="K314" s="65"/>
      <c r="L314" s="81">
        <v>314</v>
      </c>
      <c r="M314" s="81"/>
      <c r="N314" s="61"/>
      <c r="O314">
        <v>1</v>
      </c>
    </row>
    <row r="315" spans="1:15">
      <c r="A315" s="77" t="s">
        <v>394</v>
      </c>
      <c r="B315" s="77" t="s">
        <v>197</v>
      </c>
      <c r="C315" s="51"/>
      <c r="D315" s="52"/>
      <c r="E315" s="79"/>
      <c r="F315" s="53"/>
      <c r="G315" s="51"/>
      <c r="H315" s="55"/>
      <c r="I315" s="54"/>
      <c r="J315" s="54"/>
      <c r="K315" s="65"/>
      <c r="L315" s="81">
        <v>315</v>
      </c>
      <c r="M315" s="81"/>
      <c r="N315" s="61"/>
      <c r="O315">
        <v>1</v>
      </c>
    </row>
    <row r="316" spans="1:15">
      <c r="A316" s="77" t="s">
        <v>394</v>
      </c>
      <c r="B316" s="77" t="s">
        <v>321</v>
      </c>
      <c r="C316" s="51"/>
      <c r="D316" s="52"/>
      <c r="E316" s="79"/>
      <c r="F316" s="53"/>
      <c r="G316" s="51"/>
      <c r="H316" s="55"/>
      <c r="I316" s="54"/>
      <c r="J316" s="54"/>
      <c r="K316" s="65"/>
      <c r="L316" s="81">
        <v>316</v>
      </c>
      <c r="M316" s="81"/>
      <c r="N316" s="61"/>
      <c r="O316">
        <v>1</v>
      </c>
    </row>
    <row r="317" spans="1:15">
      <c r="A317" s="77" t="s">
        <v>408</v>
      </c>
      <c r="B317" s="77" t="s">
        <v>263</v>
      </c>
      <c r="C317" s="51"/>
      <c r="D317" s="52"/>
      <c r="E317" s="79"/>
      <c r="F317" s="53"/>
      <c r="G317" s="51"/>
      <c r="H317" s="55"/>
      <c r="I317" s="54"/>
      <c r="J317" s="54"/>
      <c r="K317" s="65"/>
      <c r="L317" s="81">
        <v>317</v>
      </c>
      <c r="M317" s="81"/>
      <c r="N317" s="61"/>
      <c r="O317">
        <v>2</v>
      </c>
    </row>
    <row r="318" spans="1:15">
      <c r="A318" s="77" t="s">
        <v>372</v>
      </c>
      <c r="B318" s="77" t="s">
        <v>268</v>
      </c>
      <c r="C318" s="51"/>
      <c r="D318" s="52"/>
      <c r="E318" s="79"/>
      <c r="F318" s="53"/>
      <c r="G318" s="51"/>
      <c r="H318" s="55"/>
      <c r="I318" s="54"/>
      <c r="J318" s="54"/>
      <c r="K318" s="65"/>
      <c r="L318" s="81">
        <v>318</v>
      </c>
      <c r="M318" s="81"/>
      <c r="N318" s="61"/>
      <c r="O318">
        <v>1</v>
      </c>
    </row>
    <row r="319" spans="1:15">
      <c r="A319" s="77" t="s">
        <v>373</v>
      </c>
      <c r="B319" s="77" t="s">
        <v>409</v>
      </c>
      <c r="C319" s="51"/>
      <c r="D319" s="52"/>
      <c r="E319" s="79"/>
      <c r="F319" s="53"/>
      <c r="G319" s="51"/>
      <c r="H319" s="55"/>
      <c r="I319" s="54"/>
      <c r="J319" s="54"/>
      <c r="K319" s="65"/>
      <c r="L319" s="81">
        <v>319</v>
      </c>
      <c r="M319" s="81"/>
      <c r="N319" s="61"/>
      <c r="O319">
        <v>1</v>
      </c>
    </row>
    <row r="320" spans="1:15">
      <c r="A320" s="77" t="s">
        <v>373</v>
      </c>
      <c r="B320" s="77" t="s">
        <v>410</v>
      </c>
      <c r="C320" s="51"/>
      <c r="D320" s="52"/>
      <c r="E320" s="79"/>
      <c r="F320" s="53"/>
      <c r="G320" s="51"/>
      <c r="H320" s="55"/>
      <c r="I320" s="54"/>
      <c r="J320" s="54"/>
      <c r="K320" s="65"/>
      <c r="L320" s="81">
        <v>320</v>
      </c>
      <c r="M320" s="81"/>
      <c r="N320" s="61"/>
      <c r="O320">
        <v>1</v>
      </c>
    </row>
    <row r="321" spans="1:15">
      <c r="A321" s="77" t="s">
        <v>411</v>
      </c>
      <c r="B321" s="77" t="s">
        <v>207</v>
      </c>
      <c r="C321" s="51"/>
      <c r="D321" s="52"/>
      <c r="E321" s="79"/>
      <c r="F321" s="53"/>
      <c r="G321" s="51"/>
      <c r="H321" s="55"/>
      <c r="I321" s="54"/>
      <c r="J321" s="54"/>
      <c r="K321" s="65"/>
      <c r="L321" s="81">
        <v>321</v>
      </c>
      <c r="M321" s="81"/>
      <c r="N321" s="61"/>
      <c r="O321">
        <v>1</v>
      </c>
    </row>
    <row r="322" spans="1:15">
      <c r="A322" s="77" t="s">
        <v>411</v>
      </c>
      <c r="B322" s="77" t="s">
        <v>365</v>
      </c>
      <c r="C322" s="51"/>
      <c r="D322" s="52"/>
      <c r="E322" s="79"/>
      <c r="F322" s="53"/>
      <c r="G322" s="51"/>
      <c r="H322" s="55"/>
      <c r="I322" s="54"/>
      <c r="J322" s="54"/>
      <c r="K322" s="65"/>
      <c r="L322" s="81">
        <v>322</v>
      </c>
      <c r="M322" s="81"/>
      <c r="N322" s="61"/>
      <c r="O322">
        <v>1</v>
      </c>
    </row>
    <row r="323" spans="1:15">
      <c r="A323" s="77" t="s">
        <v>411</v>
      </c>
      <c r="B323" s="77" t="s">
        <v>268</v>
      </c>
      <c r="C323" s="51"/>
      <c r="D323" s="52"/>
      <c r="E323" s="79"/>
      <c r="F323" s="53"/>
      <c r="G323" s="51"/>
      <c r="H323" s="55"/>
      <c r="I323" s="54"/>
      <c r="J323" s="54"/>
      <c r="K323" s="65"/>
      <c r="L323" s="81">
        <v>323</v>
      </c>
      <c r="M323" s="81"/>
      <c r="N323" s="61"/>
      <c r="O323">
        <v>1</v>
      </c>
    </row>
    <row r="324" spans="1:15">
      <c r="A324" s="77" t="s">
        <v>412</v>
      </c>
      <c r="B324" s="77" t="s">
        <v>321</v>
      </c>
      <c r="C324" s="51"/>
      <c r="D324" s="52"/>
      <c r="E324" s="79"/>
      <c r="F324" s="53"/>
      <c r="G324" s="51"/>
      <c r="H324" s="55"/>
      <c r="I324" s="54"/>
      <c r="J324" s="54"/>
      <c r="K324" s="65"/>
      <c r="L324" s="81">
        <v>324</v>
      </c>
      <c r="M324" s="81"/>
      <c r="N324" s="61"/>
      <c r="O324">
        <v>1</v>
      </c>
    </row>
    <row r="325" spans="1:15">
      <c r="A325" s="77" t="s">
        <v>396</v>
      </c>
      <c r="B325" s="77" t="s">
        <v>239</v>
      </c>
      <c r="C325" s="51"/>
      <c r="D325" s="52"/>
      <c r="E325" s="79"/>
      <c r="F325" s="53"/>
      <c r="G325" s="51"/>
      <c r="H325" s="55"/>
      <c r="I325" s="54"/>
      <c r="J325" s="54"/>
      <c r="K325" s="65"/>
      <c r="L325" s="81">
        <v>325</v>
      </c>
      <c r="M325" s="81"/>
      <c r="N325" s="61"/>
      <c r="O325">
        <v>1</v>
      </c>
    </row>
    <row r="326" spans="1:15">
      <c r="A326" s="77" t="s">
        <v>396</v>
      </c>
      <c r="B326" s="77" t="s">
        <v>271</v>
      </c>
      <c r="C326" s="51"/>
      <c r="D326" s="52"/>
      <c r="E326" s="79"/>
      <c r="F326" s="53"/>
      <c r="G326" s="51"/>
      <c r="H326" s="55"/>
      <c r="I326" s="54"/>
      <c r="J326" s="54"/>
      <c r="K326" s="65"/>
      <c r="L326" s="81">
        <v>326</v>
      </c>
      <c r="M326" s="81"/>
      <c r="N326" s="61"/>
      <c r="O326">
        <v>1</v>
      </c>
    </row>
    <row r="327" spans="1:15">
      <c r="A327" s="77" t="s">
        <v>396</v>
      </c>
      <c r="B327" s="77" t="s">
        <v>328</v>
      </c>
      <c r="C327" s="51"/>
      <c r="D327" s="52"/>
      <c r="E327" s="79"/>
      <c r="F327" s="53"/>
      <c r="G327" s="51"/>
      <c r="H327" s="55"/>
      <c r="I327" s="54"/>
      <c r="J327" s="54"/>
      <c r="K327" s="65"/>
      <c r="L327" s="81">
        <v>327</v>
      </c>
      <c r="M327" s="81"/>
      <c r="N327" s="61"/>
      <c r="O327">
        <v>1</v>
      </c>
    </row>
    <row r="328" spans="1:15">
      <c r="A328" s="77" t="s">
        <v>396</v>
      </c>
      <c r="B328" s="77" t="s">
        <v>413</v>
      </c>
      <c r="C328" s="51"/>
      <c r="D328" s="52"/>
      <c r="E328" s="79"/>
      <c r="F328" s="53"/>
      <c r="G328" s="51"/>
      <c r="H328" s="55"/>
      <c r="I328" s="54"/>
      <c r="J328" s="54"/>
      <c r="K328" s="65"/>
      <c r="L328" s="81">
        <v>328</v>
      </c>
      <c r="M328" s="81"/>
      <c r="N328" s="61"/>
      <c r="O328">
        <v>1</v>
      </c>
    </row>
    <row r="329" spans="1:15">
      <c r="A329" s="77" t="s">
        <v>396</v>
      </c>
      <c r="B329" s="77" t="s">
        <v>247</v>
      </c>
      <c r="C329" s="51"/>
      <c r="D329" s="52"/>
      <c r="E329" s="79"/>
      <c r="F329" s="53"/>
      <c r="G329" s="51"/>
      <c r="H329" s="55"/>
      <c r="I329" s="54"/>
      <c r="J329" s="54"/>
      <c r="K329" s="65"/>
      <c r="L329" s="81">
        <v>329</v>
      </c>
      <c r="M329" s="81"/>
      <c r="N329" s="61"/>
      <c r="O329">
        <v>1</v>
      </c>
    </row>
    <row r="330" spans="1:15">
      <c r="A330" s="77" t="s">
        <v>414</v>
      </c>
      <c r="B330" s="77" t="s">
        <v>358</v>
      </c>
      <c r="C330" s="51"/>
      <c r="D330" s="52"/>
      <c r="E330" s="79"/>
      <c r="F330" s="53"/>
      <c r="G330" s="51"/>
      <c r="H330" s="55"/>
      <c r="I330" s="54"/>
      <c r="J330" s="54"/>
      <c r="K330" s="65"/>
      <c r="L330" s="81">
        <v>330</v>
      </c>
      <c r="M330" s="81"/>
      <c r="N330" s="61"/>
      <c r="O330">
        <v>1</v>
      </c>
    </row>
    <row r="331" spans="1:15">
      <c r="A331" s="77" t="s">
        <v>415</v>
      </c>
      <c r="B331" s="77" t="s">
        <v>176</v>
      </c>
      <c r="C331" s="51"/>
      <c r="D331" s="52"/>
      <c r="E331" s="79"/>
      <c r="F331" s="53"/>
      <c r="G331" s="51"/>
      <c r="H331" s="55"/>
      <c r="I331" s="54"/>
      <c r="J331" s="54"/>
      <c r="K331" s="65"/>
      <c r="L331" s="81">
        <v>331</v>
      </c>
      <c r="M331" s="81"/>
      <c r="N331" s="61"/>
      <c r="O331">
        <v>1</v>
      </c>
    </row>
    <row r="332" spans="1:15">
      <c r="A332" s="77" t="s">
        <v>416</v>
      </c>
      <c r="B332" s="77" t="s">
        <v>190</v>
      </c>
      <c r="C332" s="51"/>
      <c r="D332" s="52"/>
      <c r="E332" s="79"/>
      <c r="F332" s="53"/>
      <c r="G332" s="51"/>
      <c r="H332" s="55"/>
      <c r="I332" s="54"/>
      <c r="J332" s="54"/>
      <c r="K332" s="65"/>
      <c r="L332" s="81">
        <v>332</v>
      </c>
      <c r="M332" s="81"/>
      <c r="N332" s="61"/>
      <c r="O332">
        <v>1</v>
      </c>
    </row>
    <row r="333" spans="1:15">
      <c r="A333" s="77" t="s">
        <v>416</v>
      </c>
      <c r="B333" s="77" t="s">
        <v>393</v>
      </c>
      <c r="C333" s="51"/>
      <c r="D333" s="52"/>
      <c r="E333" s="79"/>
      <c r="F333" s="53"/>
      <c r="G333" s="51"/>
      <c r="H333" s="55"/>
      <c r="I333" s="54"/>
      <c r="J333" s="54"/>
      <c r="K333" s="65"/>
      <c r="L333" s="81">
        <v>333</v>
      </c>
      <c r="M333" s="81"/>
      <c r="N333" s="61"/>
      <c r="O333">
        <v>1</v>
      </c>
    </row>
    <row r="334" spans="1:15">
      <c r="A334" s="77" t="s">
        <v>417</v>
      </c>
      <c r="B334" s="77" t="s">
        <v>262</v>
      </c>
      <c r="C334" s="51"/>
      <c r="D334" s="52"/>
      <c r="E334" s="79"/>
      <c r="F334" s="53"/>
      <c r="G334" s="51"/>
      <c r="H334" s="55"/>
      <c r="I334" s="54"/>
      <c r="J334" s="54"/>
      <c r="K334" s="65"/>
      <c r="L334" s="81">
        <v>334</v>
      </c>
      <c r="M334" s="81"/>
      <c r="N334" s="61"/>
      <c r="O334">
        <v>1</v>
      </c>
    </row>
    <row r="335" spans="1:15">
      <c r="A335" s="77" t="s">
        <v>418</v>
      </c>
      <c r="B335" s="77" t="s">
        <v>247</v>
      </c>
      <c r="C335" s="51"/>
      <c r="D335" s="52"/>
      <c r="E335" s="79"/>
      <c r="F335" s="53"/>
      <c r="G335" s="51"/>
      <c r="H335" s="55"/>
      <c r="I335" s="54"/>
      <c r="J335" s="54"/>
      <c r="K335" s="65"/>
      <c r="L335" s="81">
        <v>335</v>
      </c>
      <c r="M335" s="81"/>
      <c r="N335" s="61"/>
      <c r="O335">
        <v>1</v>
      </c>
    </row>
    <row r="336" spans="1:15">
      <c r="A336" s="77" t="s">
        <v>419</v>
      </c>
      <c r="B336" s="77" t="s">
        <v>239</v>
      </c>
      <c r="C336" s="51"/>
      <c r="D336" s="52"/>
      <c r="E336" s="79"/>
      <c r="F336" s="53"/>
      <c r="G336" s="51"/>
      <c r="H336" s="55"/>
      <c r="I336" s="54"/>
      <c r="J336" s="54"/>
      <c r="K336" s="65"/>
      <c r="L336" s="81">
        <v>336</v>
      </c>
      <c r="M336" s="81"/>
      <c r="N336" s="61"/>
      <c r="O336">
        <v>1</v>
      </c>
    </row>
    <row r="337" spans="1:15">
      <c r="A337" s="77" t="s">
        <v>419</v>
      </c>
      <c r="B337" s="77" t="s">
        <v>420</v>
      </c>
      <c r="C337" s="51"/>
      <c r="D337" s="52"/>
      <c r="E337" s="79"/>
      <c r="F337" s="53"/>
      <c r="G337" s="51"/>
      <c r="H337" s="55"/>
      <c r="I337" s="54"/>
      <c r="J337" s="54"/>
      <c r="K337" s="65"/>
      <c r="L337" s="81">
        <v>337</v>
      </c>
      <c r="M337" s="81"/>
      <c r="N337" s="61"/>
      <c r="O337">
        <v>1</v>
      </c>
    </row>
    <row r="338" spans="1:15">
      <c r="A338" s="77" t="s">
        <v>355</v>
      </c>
      <c r="B338" s="77" t="s">
        <v>278</v>
      </c>
      <c r="C338" s="51"/>
      <c r="D338" s="52"/>
      <c r="E338" s="79"/>
      <c r="F338" s="53"/>
      <c r="G338" s="51"/>
      <c r="H338" s="55"/>
      <c r="I338" s="54"/>
      <c r="J338" s="54"/>
      <c r="K338" s="65"/>
      <c r="L338" s="81">
        <v>338</v>
      </c>
      <c r="M338" s="81"/>
      <c r="N338" s="61"/>
      <c r="O338">
        <v>1</v>
      </c>
    </row>
    <row r="339" spans="1:15">
      <c r="A339" s="77" t="s">
        <v>355</v>
      </c>
      <c r="B339" s="77" t="s">
        <v>374</v>
      </c>
      <c r="C339" s="51"/>
      <c r="D339" s="52"/>
      <c r="E339" s="79"/>
      <c r="F339" s="53"/>
      <c r="G339" s="51"/>
      <c r="H339" s="55"/>
      <c r="I339" s="54"/>
      <c r="J339" s="54"/>
      <c r="K339" s="65"/>
      <c r="L339" s="81">
        <v>339</v>
      </c>
      <c r="M339" s="81"/>
      <c r="N339" s="61"/>
      <c r="O339">
        <v>1</v>
      </c>
    </row>
    <row r="340" spans="1:15">
      <c r="A340" s="77" t="s">
        <v>355</v>
      </c>
      <c r="B340" s="77" t="s">
        <v>326</v>
      </c>
      <c r="C340" s="51"/>
      <c r="D340" s="52"/>
      <c r="E340" s="79"/>
      <c r="F340" s="53"/>
      <c r="G340" s="51"/>
      <c r="H340" s="55"/>
      <c r="I340" s="54"/>
      <c r="J340" s="54"/>
      <c r="K340" s="65"/>
      <c r="L340" s="81">
        <v>340</v>
      </c>
      <c r="M340" s="81"/>
      <c r="N340" s="61"/>
      <c r="O340">
        <v>1</v>
      </c>
    </row>
    <row r="341" spans="1:15">
      <c r="A341" s="77" t="s">
        <v>355</v>
      </c>
      <c r="B341" s="77" t="s">
        <v>365</v>
      </c>
      <c r="C341" s="51"/>
      <c r="D341" s="52"/>
      <c r="E341" s="79"/>
      <c r="F341" s="53"/>
      <c r="G341" s="51"/>
      <c r="H341" s="55"/>
      <c r="I341" s="54"/>
      <c r="J341" s="54"/>
      <c r="K341" s="65"/>
      <c r="L341" s="81">
        <v>341</v>
      </c>
      <c r="M341" s="81"/>
      <c r="N341" s="61"/>
      <c r="O341">
        <v>1</v>
      </c>
    </row>
    <row r="342" spans="1:15">
      <c r="A342" s="77" t="s">
        <v>355</v>
      </c>
      <c r="B342" s="77" t="s">
        <v>421</v>
      </c>
      <c r="C342" s="51"/>
      <c r="D342" s="52"/>
      <c r="E342" s="79"/>
      <c r="F342" s="53"/>
      <c r="G342" s="51"/>
      <c r="H342" s="55"/>
      <c r="I342" s="54"/>
      <c r="J342" s="54"/>
      <c r="K342" s="65"/>
      <c r="L342" s="81">
        <v>342</v>
      </c>
      <c r="M342" s="81"/>
      <c r="N342" s="61"/>
      <c r="O342">
        <v>1</v>
      </c>
    </row>
    <row r="343" spans="1:15">
      <c r="A343" s="77" t="s">
        <v>355</v>
      </c>
      <c r="B343" s="77" t="s">
        <v>189</v>
      </c>
      <c r="C343" s="51"/>
      <c r="D343" s="52"/>
      <c r="E343" s="79"/>
      <c r="F343" s="53"/>
      <c r="G343" s="51"/>
      <c r="H343" s="55"/>
      <c r="I343" s="54"/>
      <c r="J343" s="54"/>
      <c r="K343" s="65"/>
      <c r="L343" s="81">
        <v>343</v>
      </c>
      <c r="M343" s="81"/>
      <c r="N343" s="61"/>
      <c r="O343">
        <v>1</v>
      </c>
    </row>
    <row r="344" spans="1:15">
      <c r="A344" s="77" t="s">
        <v>422</v>
      </c>
      <c r="B344" s="77" t="s">
        <v>288</v>
      </c>
      <c r="C344" s="51"/>
      <c r="D344" s="52"/>
      <c r="E344" s="79"/>
      <c r="F344" s="53"/>
      <c r="G344" s="51"/>
      <c r="H344" s="55"/>
      <c r="I344" s="54"/>
      <c r="J344" s="54"/>
      <c r="K344" s="65"/>
      <c r="L344" s="81">
        <v>344</v>
      </c>
      <c r="M344" s="81"/>
      <c r="N344" s="61"/>
      <c r="O344">
        <v>1</v>
      </c>
    </row>
    <row r="345" spans="1:15">
      <c r="A345" s="77" t="s">
        <v>423</v>
      </c>
      <c r="B345" s="77" t="s">
        <v>310</v>
      </c>
      <c r="C345" s="51"/>
      <c r="D345" s="52"/>
      <c r="E345" s="79"/>
      <c r="F345" s="53"/>
      <c r="G345" s="51"/>
      <c r="H345" s="55"/>
      <c r="I345" s="54"/>
      <c r="J345" s="54"/>
      <c r="K345" s="65"/>
      <c r="L345" s="81">
        <v>345</v>
      </c>
      <c r="M345" s="81"/>
      <c r="N345" s="61"/>
      <c r="O345">
        <v>1</v>
      </c>
    </row>
    <row r="346" spans="1:15">
      <c r="A346" s="77" t="s">
        <v>424</v>
      </c>
      <c r="B346" s="77" t="s">
        <v>213</v>
      </c>
      <c r="C346" s="51"/>
      <c r="D346" s="52"/>
      <c r="E346" s="79"/>
      <c r="F346" s="53"/>
      <c r="G346" s="51"/>
      <c r="H346" s="55"/>
      <c r="I346" s="54"/>
      <c r="J346" s="54"/>
      <c r="K346" s="65"/>
      <c r="L346" s="81">
        <v>346</v>
      </c>
      <c r="M346" s="81"/>
      <c r="N346" s="61"/>
      <c r="O346">
        <v>1</v>
      </c>
    </row>
    <row r="347" spans="1:15">
      <c r="A347" s="77" t="s">
        <v>424</v>
      </c>
      <c r="B347" s="77" t="s">
        <v>329</v>
      </c>
      <c r="C347" s="51"/>
      <c r="D347" s="52"/>
      <c r="E347" s="79"/>
      <c r="F347" s="53"/>
      <c r="G347" s="51"/>
      <c r="H347" s="55"/>
      <c r="I347" s="54"/>
      <c r="J347" s="54"/>
      <c r="K347" s="65"/>
      <c r="L347" s="81">
        <v>347</v>
      </c>
      <c r="M347" s="81"/>
      <c r="N347" s="61"/>
      <c r="O347">
        <v>1</v>
      </c>
    </row>
    <row r="348" spans="1:15">
      <c r="A348" s="77" t="s">
        <v>424</v>
      </c>
      <c r="B348" s="77" t="s">
        <v>188</v>
      </c>
      <c r="C348" s="51"/>
      <c r="D348" s="52"/>
      <c r="E348" s="79"/>
      <c r="F348" s="53"/>
      <c r="G348" s="51"/>
      <c r="H348" s="55"/>
      <c r="I348" s="54"/>
      <c r="J348" s="54"/>
      <c r="K348" s="65"/>
      <c r="L348" s="81">
        <v>348</v>
      </c>
      <c r="M348" s="81"/>
      <c r="N348" s="61"/>
      <c r="O348">
        <v>1</v>
      </c>
    </row>
    <row r="349" spans="1:15">
      <c r="A349" s="77" t="s">
        <v>424</v>
      </c>
      <c r="B349" s="77" t="s">
        <v>261</v>
      </c>
      <c r="C349" s="51"/>
      <c r="D349" s="52"/>
      <c r="E349" s="79"/>
      <c r="F349" s="53"/>
      <c r="G349" s="51"/>
      <c r="H349" s="55"/>
      <c r="I349" s="54"/>
      <c r="J349" s="54"/>
      <c r="K349" s="65"/>
      <c r="L349" s="81">
        <v>349</v>
      </c>
      <c r="M349" s="81"/>
      <c r="N349" s="61"/>
      <c r="O349">
        <v>1</v>
      </c>
    </row>
    <row r="350" spans="1:15">
      <c r="A350" s="77" t="s">
        <v>424</v>
      </c>
      <c r="B350" s="77" t="s">
        <v>425</v>
      </c>
      <c r="C350" s="51"/>
      <c r="D350" s="52"/>
      <c r="E350" s="79"/>
      <c r="F350" s="53"/>
      <c r="G350" s="51"/>
      <c r="H350" s="55"/>
      <c r="I350" s="54"/>
      <c r="J350" s="54"/>
      <c r="K350" s="65"/>
      <c r="L350" s="81">
        <v>350</v>
      </c>
      <c r="M350" s="81"/>
      <c r="N350" s="61"/>
      <c r="O350">
        <v>1</v>
      </c>
    </row>
    <row r="351" spans="1:15">
      <c r="A351" s="77" t="s">
        <v>424</v>
      </c>
      <c r="B351" s="77" t="s">
        <v>250</v>
      </c>
      <c r="C351" s="51"/>
      <c r="D351" s="52"/>
      <c r="E351" s="79"/>
      <c r="F351" s="53"/>
      <c r="G351" s="51"/>
      <c r="H351" s="55"/>
      <c r="I351" s="54"/>
      <c r="J351" s="54"/>
      <c r="K351" s="65"/>
      <c r="L351" s="81">
        <v>351</v>
      </c>
      <c r="M351" s="81"/>
      <c r="N351" s="61"/>
      <c r="O351">
        <v>1</v>
      </c>
    </row>
    <row r="352" spans="1:15">
      <c r="A352" s="77" t="s">
        <v>424</v>
      </c>
      <c r="B352" s="77" t="s">
        <v>247</v>
      </c>
      <c r="C352" s="51"/>
      <c r="D352" s="52"/>
      <c r="E352" s="79"/>
      <c r="F352" s="53"/>
      <c r="G352" s="51"/>
      <c r="H352" s="55"/>
      <c r="I352" s="54"/>
      <c r="J352" s="54"/>
      <c r="K352" s="65"/>
      <c r="L352" s="81">
        <v>352</v>
      </c>
      <c r="M352" s="81"/>
      <c r="N352" s="61"/>
      <c r="O352">
        <v>1</v>
      </c>
    </row>
    <row r="353" spans="1:15">
      <c r="A353" s="77" t="s">
        <v>304</v>
      </c>
      <c r="B353" s="77" t="s">
        <v>293</v>
      </c>
      <c r="C353" s="51"/>
      <c r="D353" s="52"/>
      <c r="E353" s="79"/>
      <c r="F353" s="53"/>
      <c r="G353" s="51"/>
      <c r="H353" s="55"/>
      <c r="I353" s="54"/>
      <c r="J353" s="54"/>
      <c r="K353" s="65"/>
      <c r="L353" s="81">
        <v>353</v>
      </c>
      <c r="M353" s="81"/>
      <c r="N353" s="61"/>
      <c r="O353">
        <v>1</v>
      </c>
    </row>
    <row r="354" spans="1:15">
      <c r="A354" s="77" t="s">
        <v>304</v>
      </c>
      <c r="B354" s="77" t="s">
        <v>367</v>
      </c>
      <c r="C354" s="51"/>
      <c r="D354" s="52"/>
      <c r="E354" s="79"/>
      <c r="F354" s="53"/>
      <c r="G354" s="51"/>
      <c r="H354" s="55"/>
      <c r="I354" s="54"/>
      <c r="J354" s="54"/>
      <c r="K354" s="65"/>
      <c r="L354" s="81">
        <v>354</v>
      </c>
      <c r="M354" s="81"/>
      <c r="N354" s="61"/>
      <c r="O354">
        <v>1</v>
      </c>
    </row>
    <row r="355" spans="1:15">
      <c r="A355" s="77" t="s">
        <v>268</v>
      </c>
      <c r="B355" s="77" t="s">
        <v>213</v>
      </c>
      <c r="C355" s="51"/>
      <c r="D355" s="52"/>
      <c r="E355" s="79"/>
      <c r="F355" s="53"/>
      <c r="G355" s="51"/>
      <c r="H355" s="55"/>
      <c r="I355" s="54"/>
      <c r="J355" s="54"/>
      <c r="K355" s="65"/>
      <c r="L355" s="81">
        <v>355</v>
      </c>
      <c r="M355" s="81"/>
      <c r="N355" s="61"/>
      <c r="O355">
        <v>1</v>
      </c>
    </row>
    <row r="356" spans="1:15">
      <c r="A356" s="77" t="s">
        <v>268</v>
      </c>
      <c r="B356" s="77" t="s">
        <v>306</v>
      </c>
      <c r="C356" s="51"/>
      <c r="D356" s="52"/>
      <c r="E356" s="79"/>
      <c r="F356" s="53"/>
      <c r="G356" s="51"/>
      <c r="H356" s="55"/>
      <c r="I356" s="54"/>
      <c r="J356" s="54"/>
      <c r="K356" s="65"/>
      <c r="L356" s="81">
        <v>356</v>
      </c>
      <c r="M356" s="81"/>
      <c r="N356" s="61"/>
      <c r="O356">
        <v>1</v>
      </c>
    </row>
    <row r="357" spans="1:15">
      <c r="A357" s="77" t="s">
        <v>263</v>
      </c>
      <c r="B357" s="77" t="s">
        <v>276</v>
      </c>
      <c r="C357" s="51"/>
      <c r="D357" s="52"/>
      <c r="E357" s="79"/>
      <c r="F357" s="53"/>
      <c r="G357" s="51"/>
      <c r="H357" s="55"/>
      <c r="I357" s="54"/>
      <c r="J357" s="54"/>
      <c r="K357" s="65"/>
      <c r="L357" s="81">
        <v>357</v>
      </c>
      <c r="M357" s="81"/>
      <c r="N357" s="61"/>
      <c r="O357">
        <v>1</v>
      </c>
    </row>
    <row r="358" spans="1:15">
      <c r="A358" s="77" t="s">
        <v>263</v>
      </c>
      <c r="B358" s="77" t="s">
        <v>321</v>
      </c>
      <c r="C358" s="51"/>
      <c r="D358" s="52"/>
      <c r="E358" s="79"/>
      <c r="F358" s="53"/>
      <c r="G358" s="51"/>
      <c r="H358" s="55"/>
      <c r="I358" s="54"/>
      <c r="J358" s="54"/>
      <c r="K358" s="65"/>
      <c r="L358" s="81">
        <v>358</v>
      </c>
      <c r="M358" s="81"/>
      <c r="N358" s="61"/>
      <c r="O358">
        <v>1</v>
      </c>
    </row>
    <row r="359" spans="1:15">
      <c r="A359" s="77" t="s">
        <v>263</v>
      </c>
      <c r="B359" s="77" t="s">
        <v>243</v>
      </c>
      <c r="C359" s="51"/>
      <c r="D359" s="52"/>
      <c r="E359" s="79"/>
      <c r="F359" s="53"/>
      <c r="G359" s="51"/>
      <c r="H359" s="55"/>
      <c r="I359" s="54"/>
      <c r="J359" s="54"/>
      <c r="K359" s="65"/>
      <c r="L359" s="81">
        <v>359</v>
      </c>
      <c r="M359" s="81"/>
      <c r="N359" s="61"/>
      <c r="O359">
        <v>1</v>
      </c>
    </row>
    <row r="360" spans="1:15">
      <c r="A360" s="77" t="s">
        <v>263</v>
      </c>
      <c r="B360" s="77" t="s">
        <v>382</v>
      </c>
      <c r="C360" s="51"/>
      <c r="D360" s="52"/>
      <c r="E360" s="79"/>
      <c r="F360" s="53"/>
      <c r="G360" s="51"/>
      <c r="H360" s="55"/>
      <c r="I360" s="54"/>
      <c r="J360" s="54"/>
      <c r="K360" s="65"/>
      <c r="L360" s="81">
        <v>360</v>
      </c>
      <c r="M360" s="81"/>
      <c r="N360" s="61"/>
      <c r="O360">
        <v>1</v>
      </c>
    </row>
    <row r="361" spans="1:15">
      <c r="A361" s="77" t="s">
        <v>263</v>
      </c>
      <c r="B361" s="77" t="s">
        <v>262</v>
      </c>
      <c r="C361" s="51"/>
      <c r="D361" s="52"/>
      <c r="E361" s="79"/>
      <c r="F361" s="53"/>
      <c r="G361" s="51"/>
      <c r="H361" s="55"/>
      <c r="I361" s="54"/>
      <c r="J361" s="54"/>
      <c r="K361" s="65"/>
      <c r="L361" s="81">
        <v>361</v>
      </c>
      <c r="M361" s="81"/>
      <c r="N361" s="61"/>
      <c r="O361">
        <v>1</v>
      </c>
    </row>
    <row r="362" spans="1:15">
      <c r="A362" s="77" t="s">
        <v>263</v>
      </c>
      <c r="B362" s="77" t="s">
        <v>289</v>
      </c>
      <c r="C362" s="51"/>
      <c r="D362" s="52"/>
      <c r="E362" s="79"/>
      <c r="F362" s="53"/>
      <c r="G362" s="51"/>
      <c r="H362" s="55"/>
      <c r="I362" s="54"/>
      <c r="J362" s="54"/>
      <c r="K362" s="65"/>
      <c r="L362" s="81">
        <v>362</v>
      </c>
      <c r="M362" s="81"/>
      <c r="N362" s="61"/>
      <c r="O362">
        <v>1</v>
      </c>
    </row>
    <row r="363" spans="1:15">
      <c r="A363" s="77" t="s">
        <v>263</v>
      </c>
      <c r="B363" s="77" t="s">
        <v>415</v>
      </c>
      <c r="C363" s="51"/>
      <c r="D363" s="52"/>
      <c r="E363" s="79"/>
      <c r="F363" s="53"/>
      <c r="G363" s="51"/>
      <c r="H363" s="55"/>
      <c r="I363" s="54"/>
      <c r="J363" s="54"/>
      <c r="K363" s="65"/>
      <c r="L363" s="81">
        <v>363</v>
      </c>
      <c r="M363" s="81"/>
      <c r="N363" s="61"/>
      <c r="O363">
        <v>1</v>
      </c>
    </row>
    <row r="364" spans="1:15">
      <c r="A364" s="77" t="s">
        <v>263</v>
      </c>
      <c r="B364" s="77" t="s">
        <v>426</v>
      </c>
      <c r="C364" s="51"/>
      <c r="D364" s="52"/>
      <c r="E364" s="79"/>
      <c r="F364" s="53"/>
      <c r="G364" s="51"/>
      <c r="H364" s="55"/>
      <c r="I364" s="54"/>
      <c r="J364" s="54"/>
      <c r="K364" s="65"/>
      <c r="L364" s="81">
        <v>364</v>
      </c>
      <c r="M364" s="81"/>
      <c r="N364" s="61"/>
      <c r="O364">
        <v>1</v>
      </c>
    </row>
    <row r="365" spans="1:15">
      <c r="A365" s="77" t="s">
        <v>263</v>
      </c>
      <c r="B365" s="77" t="s">
        <v>274</v>
      </c>
      <c r="C365" s="51"/>
      <c r="D365" s="52"/>
      <c r="E365" s="79"/>
      <c r="F365" s="53"/>
      <c r="G365" s="51"/>
      <c r="H365" s="55"/>
      <c r="I365" s="54"/>
      <c r="J365" s="54"/>
      <c r="K365" s="65"/>
      <c r="L365" s="81">
        <v>365</v>
      </c>
      <c r="M365" s="81"/>
      <c r="N365" s="61"/>
      <c r="O365">
        <v>1</v>
      </c>
    </row>
    <row r="366" spans="1:15">
      <c r="A366" s="77" t="s">
        <v>274</v>
      </c>
      <c r="B366" s="77" t="s">
        <v>427</v>
      </c>
      <c r="C366" s="51"/>
      <c r="D366" s="52"/>
      <c r="E366" s="79"/>
      <c r="F366" s="53"/>
      <c r="G366" s="51"/>
      <c r="H366" s="55"/>
      <c r="I366" s="54"/>
      <c r="J366" s="54"/>
      <c r="K366" s="65"/>
      <c r="L366" s="81">
        <v>366</v>
      </c>
      <c r="M366" s="81"/>
      <c r="N366" s="61"/>
      <c r="O366">
        <v>1</v>
      </c>
    </row>
    <row r="367" spans="1:15">
      <c r="A367" s="77" t="s">
        <v>274</v>
      </c>
      <c r="B367" s="77" t="s">
        <v>239</v>
      </c>
      <c r="C367" s="51"/>
      <c r="D367" s="52"/>
      <c r="E367" s="79"/>
      <c r="F367" s="53"/>
      <c r="G367" s="51"/>
      <c r="H367" s="55"/>
      <c r="I367" s="54"/>
      <c r="J367" s="54"/>
      <c r="K367" s="65"/>
      <c r="L367" s="81">
        <v>367</v>
      </c>
      <c r="M367" s="81"/>
      <c r="N367" s="61"/>
      <c r="O367">
        <v>1</v>
      </c>
    </row>
    <row r="368" spans="1:15">
      <c r="A368" s="77" t="s">
        <v>274</v>
      </c>
      <c r="B368" s="77" t="s">
        <v>428</v>
      </c>
      <c r="C368" s="51"/>
      <c r="D368" s="52"/>
      <c r="E368" s="79"/>
      <c r="F368" s="53"/>
      <c r="G368" s="51"/>
      <c r="H368" s="55"/>
      <c r="I368" s="54"/>
      <c r="J368" s="54"/>
      <c r="K368" s="65"/>
      <c r="L368" s="81">
        <v>368</v>
      </c>
      <c r="M368" s="81"/>
      <c r="N368" s="61"/>
      <c r="O368">
        <v>1</v>
      </c>
    </row>
    <row r="369" spans="1:15">
      <c r="A369" s="77" t="s">
        <v>274</v>
      </c>
      <c r="B369" s="77" t="s">
        <v>271</v>
      </c>
      <c r="C369" s="51"/>
      <c r="D369" s="52"/>
      <c r="E369" s="79"/>
      <c r="F369" s="53"/>
      <c r="G369" s="51"/>
      <c r="H369" s="55"/>
      <c r="I369" s="54"/>
      <c r="J369" s="54"/>
      <c r="K369" s="65"/>
      <c r="L369" s="81">
        <v>369</v>
      </c>
      <c r="M369" s="81"/>
      <c r="N369" s="61"/>
      <c r="O369">
        <v>1</v>
      </c>
    </row>
    <row r="370" spans="1:15">
      <c r="A370" s="77" t="s">
        <v>274</v>
      </c>
      <c r="B370" s="77" t="s">
        <v>429</v>
      </c>
      <c r="C370" s="51"/>
      <c r="D370" s="52"/>
      <c r="E370" s="79"/>
      <c r="F370" s="53"/>
      <c r="G370" s="51"/>
      <c r="H370" s="55"/>
      <c r="I370" s="54"/>
      <c r="J370" s="54"/>
      <c r="K370" s="65"/>
      <c r="L370" s="81">
        <v>370</v>
      </c>
      <c r="M370" s="81"/>
      <c r="N370" s="61"/>
      <c r="O370">
        <v>1</v>
      </c>
    </row>
    <row r="371" spans="1:15">
      <c r="A371" s="77" t="s">
        <v>430</v>
      </c>
      <c r="B371" s="77" t="s">
        <v>248</v>
      </c>
      <c r="C371" s="51"/>
      <c r="D371" s="52"/>
      <c r="E371" s="79"/>
      <c r="F371" s="53"/>
      <c r="G371" s="51"/>
      <c r="H371" s="55"/>
      <c r="I371" s="54"/>
      <c r="J371" s="54"/>
      <c r="K371" s="65"/>
      <c r="L371" s="81">
        <v>371</v>
      </c>
      <c r="M371" s="81"/>
      <c r="N371" s="61"/>
      <c r="O371">
        <v>1</v>
      </c>
    </row>
    <row r="372" spans="1:15">
      <c r="A372" s="77" t="s">
        <v>430</v>
      </c>
      <c r="B372" s="77" t="s">
        <v>431</v>
      </c>
      <c r="C372" s="51"/>
      <c r="D372" s="52"/>
      <c r="E372" s="79"/>
      <c r="F372" s="53"/>
      <c r="G372" s="51"/>
      <c r="H372" s="55"/>
      <c r="I372" s="54"/>
      <c r="J372" s="54"/>
      <c r="K372" s="65"/>
      <c r="L372" s="81">
        <v>372</v>
      </c>
      <c r="M372" s="81"/>
      <c r="N372" s="61"/>
      <c r="O372">
        <v>1</v>
      </c>
    </row>
    <row r="373" spans="1:15">
      <c r="A373" s="77" t="s">
        <v>430</v>
      </c>
      <c r="B373" s="77" t="s">
        <v>327</v>
      </c>
      <c r="C373" s="51"/>
      <c r="D373" s="52"/>
      <c r="E373" s="79"/>
      <c r="F373" s="53"/>
      <c r="G373" s="51"/>
      <c r="H373" s="55"/>
      <c r="I373" s="54"/>
      <c r="J373" s="54"/>
      <c r="K373" s="65"/>
      <c r="L373" s="81">
        <v>373</v>
      </c>
      <c r="M373" s="81"/>
      <c r="N373" s="61"/>
      <c r="O373">
        <v>1</v>
      </c>
    </row>
    <row r="374" spans="1:15">
      <c r="A374" s="77" t="s">
        <v>430</v>
      </c>
      <c r="B374" s="77" t="s">
        <v>335</v>
      </c>
      <c r="C374" s="51"/>
      <c r="D374" s="52"/>
      <c r="E374" s="79"/>
      <c r="F374" s="53"/>
      <c r="G374" s="51"/>
      <c r="H374" s="55"/>
      <c r="I374" s="54"/>
      <c r="J374" s="54"/>
      <c r="K374" s="65"/>
      <c r="L374" s="81">
        <v>374</v>
      </c>
      <c r="M374" s="81"/>
      <c r="N374" s="61"/>
      <c r="O374">
        <v>1</v>
      </c>
    </row>
    <row r="375" spans="1:15">
      <c r="A375" s="77" t="s">
        <v>430</v>
      </c>
      <c r="B375" s="77" t="s">
        <v>356</v>
      </c>
      <c r="C375" s="51"/>
      <c r="D375" s="52"/>
      <c r="E375" s="79"/>
      <c r="F375" s="53"/>
      <c r="G375" s="51"/>
      <c r="H375" s="55"/>
      <c r="I375" s="54"/>
      <c r="J375" s="54"/>
      <c r="K375" s="65"/>
      <c r="L375" s="81">
        <v>375</v>
      </c>
      <c r="M375" s="81"/>
      <c r="N375" s="61"/>
      <c r="O375">
        <v>1</v>
      </c>
    </row>
    <row r="376" spans="1:15">
      <c r="A376" s="77" t="s">
        <v>430</v>
      </c>
      <c r="B376" s="77" t="s">
        <v>392</v>
      </c>
      <c r="C376" s="51"/>
      <c r="D376" s="52"/>
      <c r="E376" s="79"/>
      <c r="F376" s="53"/>
      <c r="G376" s="51"/>
      <c r="H376" s="55"/>
      <c r="I376" s="54"/>
      <c r="J376" s="54"/>
      <c r="K376" s="65"/>
      <c r="L376" s="81">
        <v>376</v>
      </c>
      <c r="M376" s="81"/>
      <c r="N376" s="61"/>
      <c r="O376">
        <v>1</v>
      </c>
    </row>
    <row r="377" spans="1:15">
      <c r="A377" s="77" t="s">
        <v>430</v>
      </c>
      <c r="B377" s="77" t="s">
        <v>432</v>
      </c>
      <c r="C377" s="51"/>
      <c r="D377" s="52"/>
      <c r="E377" s="79"/>
      <c r="F377" s="53"/>
      <c r="G377" s="51"/>
      <c r="H377" s="55"/>
      <c r="I377" s="54"/>
      <c r="J377" s="54"/>
      <c r="K377" s="65"/>
      <c r="L377" s="81">
        <v>377</v>
      </c>
      <c r="M377" s="81"/>
      <c r="N377" s="61"/>
      <c r="O377">
        <v>1</v>
      </c>
    </row>
    <row r="378" spans="1:15">
      <c r="A378" s="77" t="s">
        <v>430</v>
      </c>
      <c r="B378" s="77" t="s">
        <v>420</v>
      </c>
      <c r="C378" s="51"/>
      <c r="D378" s="52"/>
      <c r="E378" s="79"/>
      <c r="F378" s="53"/>
      <c r="G378" s="51"/>
      <c r="H378" s="55"/>
      <c r="I378" s="54"/>
      <c r="J378" s="54"/>
      <c r="K378" s="65"/>
      <c r="L378" s="81">
        <v>378</v>
      </c>
      <c r="M378" s="81"/>
      <c r="N378" s="61"/>
      <c r="O378">
        <v>1</v>
      </c>
    </row>
    <row r="379" spans="1:15">
      <c r="A379" s="77" t="s">
        <v>191</v>
      </c>
      <c r="B379" s="77" t="s">
        <v>310</v>
      </c>
      <c r="C379" s="51"/>
      <c r="D379" s="52"/>
      <c r="E379" s="79"/>
      <c r="F379" s="53"/>
      <c r="G379" s="51"/>
      <c r="H379" s="55"/>
      <c r="I379" s="54"/>
      <c r="J379" s="54"/>
      <c r="K379" s="65"/>
      <c r="L379" s="81">
        <v>379</v>
      </c>
      <c r="M379" s="81"/>
      <c r="N379" s="61"/>
      <c r="O379">
        <v>1</v>
      </c>
    </row>
    <row r="380" spans="1:15">
      <c r="A380" s="77" t="s">
        <v>433</v>
      </c>
      <c r="B380" s="77" t="s">
        <v>208</v>
      </c>
      <c r="C380" s="51"/>
      <c r="D380" s="52"/>
      <c r="E380" s="79"/>
      <c r="F380" s="53"/>
      <c r="G380" s="51"/>
      <c r="H380" s="55"/>
      <c r="I380" s="54"/>
      <c r="J380" s="54"/>
      <c r="K380" s="65"/>
      <c r="L380" s="81">
        <v>380</v>
      </c>
      <c r="M380" s="81"/>
      <c r="N380" s="61"/>
      <c r="O380">
        <v>1</v>
      </c>
    </row>
    <row r="381" spans="1:15">
      <c r="A381" s="77" t="s">
        <v>433</v>
      </c>
      <c r="B381" s="77" t="s">
        <v>263</v>
      </c>
      <c r="C381" s="51"/>
      <c r="D381" s="52"/>
      <c r="E381" s="79"/>
      <c r="F381" s="53"/>
      <c r="G381" s="51"/>
      <c r="H381" s="55"/>
      <c r="I381" s="54"/>
      <c r="J381" s="54"/>
      <c r="K381" s="65"/>
      <c r="L381" s="81">
        <v>381</v>
      </c>
      <c r="M381" s="81"/>
      <c r="N381" s="61"/>
      <c r="O381">
        <v>1</v>
      </c>
    </row>
    <row r="382" spans="1:15">
      <c r="A382" s="77" t="s">
        <v>433</v>
      </c>
      <c r="B382" s="77" t="s">
        <v>277</v>
      </c>
      <c r="C382" s="51"/>
      <c r="D382" s="52"/>
      <c r="E382" s="79"/>
      <c r="F382" s="53"/>
      <c r="G382" s="51"/>
      <c r="H382" s="55"/>
      <c r="I382" s="54"/>
      <c r="J382" s="54"/>
      <c r="K382" s="65"/>
      <c r="L382" s="81">
        <v>382</v>
      </c>
      <c r="M382" s="81"/>
      <c r="N382" s="61"/>
      <c r="O382">
        <v>1</v>
      </c>
    </row>
    <row r="383" spans="1:15">
      <c r="A383" s="77" t="s">
        <v>277</v>
      </c>
      <c r="B383" s="77" t="s">
        <v>271</v>
      </c>
      <c r="C383" s="51"/>
      <c r="D383" s="52"/>
      <c r="E383" s="79"/>
      <c r="F383" s="53"/>
      <c r="G383" s="51"/>
      <c r="H383" s="55"/>
      <c r="I383" s="54"/>
      <c r="J383" s="54"/>
      <c r="K383" s="65"/>
      <c r="L383" s="81">
        <v>383</v>
      </c>
      <c r="M383" s="81"/>
      <c r="N383" s="61"/>
      <c r="O383">
        <v>1</v>
      </c>
    </row>
    <row r="384" spans="1:15">
      <c r="A384" s="77" t="s">
        <v>277</v>
      </c>
      <c r="B384" s="77" t="s">
        <v>434</v>
      </c>
      <c r="C384" s="51"/>
      <c r="D384" s="52"/>
      <c r="E384" s="79"/>
      <c r="F384" s="53"/>
      <c r="G384" s="51"/>
      <c r="H384" s="55"/>
      <c r="I384" s="54"/>
      <c r="J384" s="54"/>
      <c r="K384" s="65"/>
      <c r="L384" s="81">
        <v>384</v>
      </c>
      <c r="M384" s="81"/>
      <c r="N384" s="61"/>
      <c r="O384">
        <v>1</v>
      </c>
    </row>
    <row r="385" spans="1:15">
      <c r="A385" s="77" t="s">
        <v>277</v>
      </c>
      <c r="B385" s="77" t="s">
        <v>250</v>
      </c>
      <c r="C385" s="51"/>
      <c r="D385" s="52"/>
      <c r="E385" s="79"/>
      <c r="F385" s="53"/>
      <c r="G385" s="51"/>
      <c r="H385" s="55"/>
      <c r="I385" s="54"/>
      <c r="J385" s="54"/>
      <c r="K385" s="65"/>
      <c r="L385" s="81">
        <v>385</v>
      </c>
      <c r="M385" s="81"/>
      <c r="N385" s="61"/>
      <c r="O385">
        <v>1</v>
      </c>
    </row>
    <row r="386" spans="1:15">
      <c r="A386" s="77" t="s">
        <v>277</v>
      </c>
      <c r="B386" s="77" t="s">
        <v>396</v>
      </c>
      <c r="C386" s="51"/>
      <c r="D386" s="52"/>
      <c r="E386" s="79"/>
      <c r="F386" s="53"/>
      <c r="G386" s="51"/>
      <c r="H386" s="55"/>
      <c r="I386" s="54"/>
      <c r="J386" s="54"/>
      <c r="K386" s="65"/>
      <c r="L386" s="81">
        <v>386</v>
      </c>
      <c r="M386" s="81"/>
      <c r="N386" s="61"/>
      <c r="O386">
        <v>1</v>
      </c>
    </row>
    <row r="387" spans="1:15">
      <c r="A387" s="77" t="s">
        <v>370</v>
      </c>
      <c r="B387" s="77" t="s">
        <v>302</v>
      </c>
      <c r="C387" s="51"/>
      <c r="D387" s="52"/>
      <c r="E387" s="79"/>
      <c r="F387" s="53"/>
      <c r="G387" s="51"/>
      <c r="H387" s="55"/>
      <c r="I387" s="54"/>
      <c r="J387" s="54"/>
      <c r="K387" s="65"/>
      <c r="L387" s="81">
        <v>387</v>
      </c>
      <c r="M387" s="81"/>
      <c r="N387" s="61"/>
      <c r="O387">
        <v>1</v>
      </c>
    </row>
    <row r="388" spans="1:15">
      <c r="A388" s="77" t="s">
        <v>370</v>
      </c>
      <c r="B388" s="77" t="s">
        <v>262</v>
      </c>
      <c r="C388" s="51"/>
      <c r="D388" s="52"/>
      <c r="E388" s="79"/>
      <c r="F388" s="53"/>
      <c r="G388" s="51"/>
      <c r="H388" s="55"/>
      <c r="I388" s="54"/>
      <c r="J388" s="54"/>
      <c r="K388" s="65"/>
      <c r="L388" s="81">
        <v>388</v>
      </c>
      <c r="M388" s="81"/>
      <c r="N388" s="61"/>
      <c r="O388">
        <v>1</v>
      </c>
    </row>
    <row r="389" spans="1:15">
      <c r="A389" s="77" t="s">
        <v>370</v>
      </c>
      <c r="B389" s="77" t="s">
        <v>408</v>
      </c>
      <c r="C389" s="51"/>
      <c r="D389" s="52"/>
      <c r="E389" s="79"/>
      <c r="F389" s="53"/>
      <c r="G389" s="51"/>
      <c r="H389" s="55"/>
      <c r="I389" s="54"/>
      <c r="J389" s="54"/>
      <c r="K389" s="65"/>
      <c r="L389" s="81">
        <v>389</v>
      </c>
      <c r="M389" s="81"/>
      <c r="N389" s="61"/>
      <c r="O389">
        <v>1</v>
      </c>
    </row>
    <row r="390" spans="1:15">
      <c r="A390" s="77" t="s">
        <v>435</v>
      </c>
      <c r="B390" s="77" t="s">
        <v>436</v>
      </c>
      <c r="C390" s="51"/>
      <c r="D390" s="52"/>
      <c r="E390" s="79"/>
      <c r="F390" s="53"/>
      <c r="G390" s="51"/>
      <c r="H390" s="55"/>
      <c r="I390" s="54"/>
      <c r="J390" s="54"/>
      <c r="K390" s="65"/>
      <c r="L390" s="81">
        <v>390</v>
      </c>
      <c r="M390" s="81"/>
      <c r="N390" s="61"/>
      <c r="O390">
        <v>1</v>
      </c>
    </row>
    <row r="391" spans="1:15">
      <c r="A391" s="77" t="s">
        <v>435</v>
      </c>
      <c r="B391" s="77" t="s">
        <v>437</v>
      </c>
      <c r="C391" s="51"/>
      <c r="D391" s="52"/>
      <c r="E391" s="79"/>
      <c r="F391" s="53"/>
      <c r="G391" s="51"/>
      <c r="H391" s="55"/>
      <c r="I391" s="54"/>
      <c r="J391" s="54"/>
      <c r="K391" s="65"/>
      <c r="L391" s="81">
        <v>391</v>
      </c>
      <c r="M391" s="81"/>
      <c r="N391" s="61"/>
      <c r="O391">
        <v>1</v>
      </c>
    </row>
    <row r="392" spans="1:15">
      <c r="A392" s="77" t="s">
        <v>438</v>
      </c>
      <c r="B392" s="77" t="s">
        <v>393</v>
      </c>
      <c r="C392" s="51"/>
      <c r="D392" s="52"/>
      <c r="E392" s="79"/>
      <c r="F392" s="53"/>
      <c r="G392" s="51"/>
      <c r="H392" s="55"/>
      <c r="I392" s="54"/>
      <c r="J392" s="54"/>
      <c r="K392" s="65"/>
      <c r="L392" s="81">
        <v>392</v>
      </c>
      <c r="M392" s="81"/>
      <c r="N392" s="61"/>
      <c r="O392">
        <v>1</v>
      </c>
    </row>
    <row r="393" spans="1:15">
      <c r="A393" s="77" t="s">
        <v>438</v>
      </c>
      <c r="B393" s="77" t="s">
        <v>262</v>
      </c>
      <c r="C393" s="51"/>
      <c r="D393" s="52"/>
      <c r="E393" s="79"/>
      <c r="F393" s="53"/>
      <c r="G393" s="51"/>
      <c r="H393" s="55"/>
      <c r="I393" s="54"/>
      <c r="J393" s="54"/>
      <c r="K393" s="65"/>
      <c r="L393" s="81">
        <v>393</v>
      </c>
      <c r="M393" s="81"/>
      <c r="N393" s="61"/>
      <c r="O393">
        <v>1</v>
      </c>
    </row>
    <row r="394" spans="1:15">
      <c r="A394" s="77" t="s">
        <v>438</v>
      </c>
      <c r="B394" s="77" t="s">
        <v>263</v>
      </c>
      <c r="C394" s="51"/>
      <c r="D394" s="52"/>
      <c r="E394" s="79"/>
      <c r="F394" s="53"/>
      <c r="G394" s="51"/>
      <c r="H394" s="55"/>
      <c r="I394" s="54"/>
      <c r="J394" s="54"/>
      <c r="K394" s="65"/>
      <c r="L394" s="81">
        <v>394</v>
      </c>
      <c r="M394" s="81"/>
      <c r="N394" s="61"/>
      <c r="O394">
        <v>1</v>
      </c>
    </row>
    <row r="395" spans="1:15">
      <c r="A395" s="77" t="s">
        <v>439</v>
      </c>
      <c r="B395" s="77" t="s">
        <v>229</v>
      </c>
      <c r="C395" s="51"/>
      <c r="D395" s="52"/>
      <c r="E395" s="79"/>
      <c r="F395" s="53"/>
      <c r="G395" s="51"/>
      <c r="H395" s="55"/>
      <c r="I395" s="54"/>
      <c r="J395" s="54"/>
      <c r="K395" s="65"/>
      <c r="L395" s="81">
        <v>395</v>
      </c>
      <c r="M395" s="81"/>
      <c r="N395" s="61"/>
      <c r="O395">
        <v>1</v>
      </c>
    </row>
    <row r="396" spans="1:15">
      <c r="A396" s="77" t="s">
        <v>439</v>
      </c>
      <c r="B396" s="77" t="s">
        <v>359</v>
      </c>
      <c r="C396" s="51"/>
      <c r="D396" s="52"/>
      <c r="E396" s="79"/>
      <c r="F396" s="53"/>
      <c r="G396" s="51"/>
      <c r="H396" s="55"/>
      <c r="I396" s="54"/>
      <c r="J396" s="54"/>
      <c r="K396" s="65"/>
      <c r="L396" s="81">
        <v>396</v>
      </c>
      <c r="M396" s="81"/>
      <c r="N396" s="61"/>
      <c r="O396">
        <v>1</v>
      </c>
    </row>
    <row r="397" spans="1:15">
      <c r="A397" s="77" t="s">
        <v>439</v>
      </c>
      <c r="B397" s="77" t="s">
        <v>440</v>
      </c>
      <c r="C397" s="51"/>
      <c r="D397" s="52"/>
      <c r="E397" s="79"/>
      <c r="F397" s="53"/>
      <c r="G397" s="51"/>
      <c r="H397" s="55"/>
      <c r="I397" s="54"/>
      <c r="J397" s="54"/>
      <c r="K397" s="65"/>
      <c r="L397" s="81">
        <v>397</v>
      </c>
      <c r="M397" s="81"/>
      <c r="N397" s="61"/>
      <c r="O397">
        <v>1</v>
      </c>
    </row>
    <row r="398" spans="1:15">
      <c r="A398" s="77" t="s">
        <v>189</v>
      </c>
      <c r="B398" s="77" t="s">
        <v>341</v>
      </c>
      <c r="C398" s="51"/>
      <c r="D398" s="52"/>
      <c r="E398" s="79"/>
      <c r="F398" s="53"/>
      <c r="G398" s="51"/>
      <c r="H398" s="55"/>
      <c r="I398" s="54"/>
      <c r="J398" s="54"/>
      <c r="K398" s="65"/>
      <c r="L398" s="81">
        <v>398</v>
      </c>
      <c r="M398" s="81"/>
      <c r="N398" s="61"/>
      <c r="O398">
        <v>1</v>
      </c>
    </row>
    <row r="399" spans="1:15">
      <c r="A399" s="77" t="s">
        <v>441</v>
      </c>
      <c r="B399" s="77" t="s">
        <v>193</v>
      </c>
      <c r="C399" s="51"/>
      <c r="D399" s="52"/>
      <c r="E399" s="79"/>
      <c r="F399" s="53"/>
      <c r="G399" s="51"/>
      <c r="H399" s="55"/>
      <c r="I399" s="54"/>
      <c r="J399" s="54"/>
      <c r="K399" s="65"/>
      <c r="L399" s="81">
        <v>399</v>
      </c>
      <c r="M399" s="81"/>
      <c r="N399" s="61"/>
      <c r="O399">
        <v>1</v>
      </c>
    </row>
    <row r="400" spans="1:15">
      <c r="A400" s="77" t="s">
        <v>441</v>
      </c>
      <c r="B400" s="77" t="s">
        <v>350</v>
      </c>
      <c r="C400" s="51"/>
      <c r="D400" s="52"/>
      <c r="E400" s="79"/>
      <c r="F400" s="53"/>
      <c r="G400" s="51"/>
      <c r="H400" s="55"/>
      <c r="I400" s="54"/>
      <c r="J400" s="54"/>
      <c r="K400" s="65"/>
      <c r="L400" s="81">
        <v>400</v>
      </c>
      <c r="M400" s="81"/>
      <c r="N400" s="61"/>
      <c r="O400">
        <v>1</v>
      </c>
    </row>
    <row r="401" spans="1:15">
      <c r="A401" s="77" t="s">
        <v>441</v>
      </c>
      <c r="B401" s="77" t="s">
        <v>429</v>
      </c>
      <c r="C401" s="51"/>
      <c r="D401" s="52"/>
      <c r="E401" s="79"/>
      <c r="F401" s="53"/>
      <c r="G401" s="51"/>
      <c r="H401" s="55"/>
      <c r="I401" s="54"/>
      <c r="J401" s="54"/>
      <c r="K401" s="65"/>
      <c r="L401" s="81">
        <v>401</v>
      </c>
      <c r="M401" s="81"/>
      <c r="N401" s="61"/>
      <c r="O401">
        <v>1</v>
      </c>
    </row>
  </sheetData>
  <dataConsolidate/>
  <phoneticPr fontId="13" type="noConversion"/>
  <dataValidations count="14">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L3:L401"/>
    <dataValidation allowBlank="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M3:M401"/>
    <dataValidation allowBlank="1" showErrorMessage="1" sqref="N2:N401"/>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Text Color" prompt="To select an optional label text color, right-click and select Select Color on the right-click menu." sqref="I3:I401"/>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Font Size" prompt="Enter an optional label font size between 8 and 72." sqref="J3:J401"/>
    <dataValidation allowBlank="1" showInputMessage="1" promptTitle="Edge Color" prompt="To select an optional edge color, right-click and select Select Color on the right-click menu." sqref="C3:C401"/>
    <dataValidation allowBlank="1" showInputMessage="1" errorTitle="Invalid Edge Width" error="The optional edge width must be a whole number between 1 and 10." promptTitle="Edge Width" prompt="Enter an optional edge width between 1 and 10." sqref="D3:D401"/>
    <dataValidation allowBlank="1" showInputMessage="1" errorTitle="Invalid Edge Opacity" error="The optional edge opacity must be a whole number between 0 and 10." promptTitle="Edge Opacity" prompt="Enter an optional edge opacity between 0 (transparent) and 100 (opaque)." sqref="F3:F401"/>
    <dataValidation type="list" allowBlank="1" showInputMessage="1" showErrorMessage="1" errorTitle="Invalid Edge Visibility" error="You have entered an invalid edge visibility.  Try selecting from the drop-down list instead." promptTitle="Edge Visibility" prompt="Select an optional edge visibility.  Edges are shown by default." sqref="G3:G401">
      <formula1>ValidEdgeVisibilities</formula1>
    </dataValidation>
    <dataValidation allowBlank="1" showInputMessage="1" showErrorMessage="1" promptTitle="Vertex 1 Name" prompt="Enter the name of the edge's first vertex." sqref="A3:A401"/>
    <dataValidation allowBlank="1" showInputMessage="1" showErrorMessage="1" promptTitle="Vertex 2 Name" prompt="Enter the name of the edge's second vertex." sqref="B3:B401"/>
    <dataValidation allowBlank="1" showInputMessage="1" showErrorMessage="1" errorTitle="Invalid Edge Visibility" error="You have entered an unrecognized edge visibility.  Try selecting from the drop-down list instead." promptTitle="Edge Label" prompt="Enter an optional edge label." sqref="H3:H401"/>
    <dataValidation type="list" allowBlank="1" showInputMessage="1" showErrorMessage="1" errorTitle="Invalid Edge Style" error="You have entered an invalid edge style.  Try selecting from the drop-down list instead." promptTitle="Edge Style" prompt="Select an optional edge style.  Edges are Solid by default." sqref="E3:E401">
      <formula1>ValidEdgeStyles</formula1>
    </dataValidation>
    <dataValidation allowBlank="1" errorTitle="Invalid Edge Visibility" error="The optional edge visibility must be Yes, Y, True, T, Always, 1, or empty to make the edge visible; or No, N, False, F, Never, or 0 to hide the edge.  Try selecting from the drop-down list instead." sqref="K3:K401"/>
  </dataValidations>
  <pageMargins left="0.7" right="0.7" top="0.75" bottom="0.75" header="0.3" footer="0.3"/>
  <pageSetup orientation="portrait" horizontalDpi="0" verticalDpi="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sheetPr codeName="Sheet2"/>
  <dimension ref="A1:AI529"/>
  <sheetViews>
    <sheetView tabSelected="1" zoomScale="67" zoomScaleNormal="67" workbookViewId="0">
      <pane xSplit="1" ySplit="2" topLeftCell="B3" activePane="bottomRight" state="frozen"/>
      <selection pane="topRight" activeCell="B1" sqref="B1"/>
      <selection pane="bottomLeft" activeCell="A3" sqref="A3"/>
      <selection pane="bottomRight" activeCell="A3" sqref="A3"/>
    </sheetView>
  </sheetViews>
  <sheetFormatPr defaultRowHeight="13.5"/>
  <cols>
    <col min="1" max="1" width="9.125" style="1"/>
    <col min="2" max="2" width="7.875" customWidth="1"/>
    <col min="3" max="3" width="8.625" customWidth="1"/>
    <col min="4" max="4" width="6.75" customWidth="1"/>
    <col min="5" max="5" width="9.875" customWidth="1"/>
    <col min="6" max="6" width="7.75" customWidth="1"/>
    <col min="7" max="7" width="11" customWidth="1"/>
    <col min="8" max="8" width="8.625" customWidth="1"/>
    <col min="9" max="9" width="9.75" customWidth="1"/>
    <col min="10" max="10" width="10.625" style="3" customWidth="1"/>
    <col min="11" max="11" width="9.125" customWidth="1"/>
    <col min="12" max="12" width="9.125" hidden="1" customWidth="1"/>
    <col min="13" max="14" width="4.25" hidden="1" customWidth="1"/>
    <col min="15" max="15" width="10.25" hidden="1" customWidth="1"/>
    <col min="16" max="16" width="6.375" hidden="1" customWidth="1"/>
    <col min="17" max="17" width="8.25" hidden="1" customWidth="1"/>
    <col min="18" max="18" width="9.625" customWidth="1"/>
    <col min="19" max="19" width="9.25" customWidth="1"/>
    <col min="20" max="20" width="9.625" customWidth="1"/>
    <col min="21" max="23" width="14.25" customWidth="1"/>
    <col min="24" max="24" width="11.875" customWidth="1"/>
    <col min="25" max="25" width="14.375" customWidth="1"/>
    <col min="26" max="26" width="18.25" hidden="1" customWidth="1"/>
    <col min="27" max="27" width="5" style="3" hidden="1" customWidth="1"/>
    <col min="28" max="28" width="16" style="3" hidden="1" customWidth="1"/>
    <col min="29" max="29" width="16" style="6" bestFit="1" customWidth="1"/>
    <col min="30" max="30" width="11.625" style="2" customWidth="1"/>
    <col min="31" max="32" width="14.25" style="3" customWidth="1"/>
    <col min="33" max="33" width="11.875" style="3" customWidth="1"/>
    <col min="34" max="34" width="14.375" style="3" customWidth="1"/>
    <col min="35" max="35" width="5" customWidth="1"/>
    <col min="36" max="36" width="16" customWidth="1"/>
    <col min="37" max="37" width="16" bestFit="1" customWidth="1"/>
    <col min="38" max="39" width="9.125" customWidth="1"/>
  </cols>
  <sheetData>
    <row r="1" spans="1:35">
      <c r="B1" s="24" t="s">
        <v>38</v>
      </c>
      <c r="C1" s="17"/>
      <c r="D1" s="17"/>
      <c r="E1" s="17"/>
      <c r="F1" s="17"/>
      <c r="G1" s="17"/>
      <c r="H1" s="26" t="s">
        <v>42</v>
      </c>
      <c r="I1" s="25"/>
      <c r="J1" s="25"/>
      <c r="K1" s="25"/>
      <c r="L1" s="28" t="s">
        <v>43</v>
      </c>
      <c r="M1" s="27"/>
      <c r="N1" s="27"/>
      <c r="O1" s="27"/>
      <c r="P1" s="27"/>
      <c r="Q1" s="27"/>
      <c r="R1" s="23" t="s">
        <v>41</v>
      </c>
      <c r="S1" s="20"/>
      <c r="T1" s="21"/>
      <c r="U1" s="22"/>
      <c r="V1" s="20"/>
      <c r="W1" s="20"/>
      <c r="X1" s="20"/>
      <c r="Y1" s="20"/>
      <c r="Z1" s="20"/>
      <c r="AA1" s="29" t="s">
        <v>39</v>
      </c>
      <c r="AB1" s="19"/>
      <c r="AC1" s="30" t="s">
        <v>40</v>
      </c>
      <c r="AD1"/>
      <c r="AE1"/>
      <c r="AF1"/>
      <c r="AG1"/>
      <c r="AH1"/>
    </row>
    <row r="2" spans="1:35" ht="30" customHeight="1">
      <c r="A2" s="11" t="s">
        <v>5</v>
      </c>
      <c r="B2" s="8" t="s">
        <v>2</v>
      </c>
      <c r="C2" s="8" t="s">
        <v>8</v>
      </c>
      <c r="D2" s="9" t="s">
        <v>44</v>
      </c>
      <c r="E2" s="10" t="s">
        <v>4</v>
      </c>
      <c r="F2" s="8" t="s">
        <v>47</v>
      </c>
      <c r="G2" s="8" t="s">
        <v>11</v>
      </c>
      <c r="H2" s="8" t="s">
        <v>45</v>
      </c>
      <c r="I2" s="8" t="s">
        <v>46</v>
      </c>
      <c r="J2" s="8" t="s">
        <v>76</v>
      </c>
      <c r="K2" s="8" t="s">
        <v>10</v>
      </c>
      <c r="L2" s="8" t="s">
        <v>26</v>
      </c>
      <c r="M2" s="8" t="s">
        <v>15</v>
      </c>
      <c r="N2" s="8" t="s">
        <v>16</v>
      </c>
      <c r="O2" s="8" t="s">
        <v>13</v>
      </c>
      <c r="P2" s="8" t="s">
        <v>27</v>
      </c>
      <c r="Q2" s="8" t="s">
        <v>28</v>
      </c>
      <c r="R2" s="13" t="s">
        <v>30</v>
      </c>
      <c r="S2" s="13" t="s">
        <v>31</v>
      </c>
      <c r="T2" s="13" t="s">
        <v>32</v>
      </c>
      <c r="U2" s="13" t="s">
        <v>33</v>
      </c>
      <c r="V2" s="13" t="s">
        <v>34</v>
      </c>
      <c r="W2" s="13" t="s">
        <v>35</v>
      </c>
      <c r="X2" s="13" t="s">
        <v>135</v>
      </c>
      <c r="Y2" s="13" t="s">
        <v>36</v>
      </c>
      <c r="Z2" s="13" t="s">
        <v>168</v>
      </c>
      <c r="AA2" s="11" t="s">
        <v>12</v>
      </c>
      <c r="AB2" s="11" t="s">
        <v>37</v>
      </c>
      <c r="AC2" s="8" t="s">
        <v>25</v>
      </c>
      <c r="AD2" t="s">
        <v>731</v>
      </c>
      <c r="AG2"/>
      <c r="AH2"/>
    </row>
    <row r="3" spans="1:35" ht="41.45" customHeight="1">
      <c r="A3" s="77" t="s">
        <v>739</v>
      </c>
      <c r="B3" s="77" t="s">
        <v>738</v>
      </c>
      <c r="C3" s="51"/>
      <c r="D3" s="52"/>
      <c r="E3" s="53"/>
      <c r="F3" s="51"/>
      <c r="G3" s="51"/>
      <c r="H3" s="77"/>
      <c r="I3" s="54"/>
      <c r="J3" s="54"/>
      <c r="K3" s="55"/>
      <c r="L3" s="57"/>
      <c r="M3" s="58">
        <v>9448.0068359375</v>
      </c>
      <c r="N3" s="58">
        <v>6803.4326171875</v>
      </c>
      <c r="O3" s="56"/>
      <c r="P3" s="59"/>
      <c r="Q3" s="59"/>
      <c r="R3" s="49">
        <v>1</v>
      </c>
      <c r="S3" s="49"/>
      <c r="T3" s="49"/>
      <c r="U3" s="50">
        <v>0</v>
      </c>
      <c r="V3" s="50">
        <v>6.4000000000000005E-4</v>
      </c>
      <c r="W3" s="50">
        <v>7.7999999999999999E-5</v>
      </c>
      <c r="X3" s="50">
        <v>0.50609199999999999</v>
      </c>
      <c r="Y3" s="50">
        <v>0</v>
      </c>
      <c r="Z3" s="50"/>
      <c r="AA3" s="60">
        <v>3</v>
      </c>
      <c r="AB3" s="60"/>
      <c r="AC3" s="77" t="s">
        <v>442</v>
      </c>
      <c r="AD3"/>
      <c r="AG3"/>
      <c r="AH3"/>
    </row>
    <row r="4" spans="1:35" ht="41.45" customHeight="1">
      <c r="A4" s="77" t="s">
        <v>172</v>
      </c>
      <c r="B4" s="77"/>
      <c r="C4" s="14"/>
      <c r="D4" s="82"/>
      <c r="E4" s="78"/>
      <c r="F4" s="14"/>
      <c r="G4" s="14"/>
      <c r="H4" s="77"/>
      <c r="I4" s="64"/>
      <c r="J4" s="64"/>
      <c r="K4" s="15"/>
      <c r="L4" s="83"/>
      <c r="M4" s="84">
        <v>7582.24072265625</v>
      </c>
      <c r="N4" s="84">
        <v>5666.70458984375</v>
      </c>
      <c r="O4" s="75"/>
      <c r="P4" s="85"/>
      <c r="Q4" s="85"/>
      <c r="R4" s="49">
        <v>7</v>
      </c>
      <c r="S4" s="86"/>
      <c r="T4" s="86"/>
      <c r="U4" s="50">
        <v>1081.306842</v>
      </c>
      <c r="V4" s="50">
        <v>8.4500000000000005E-4</v>
      </c>
      <c r="W4" s="50">
        <v>1.328E-3</v>
      </c>
      <c r="X4" s="50">
        <v>2.213984</v>
      </c>
      <c r="Y4" s="50">
        <v>9.5238095238095233E-2</v>
      </c>
      <c r="Z4" s="50"/>
      <c r="AA4" s="80">
        <v>4</v>
      </c>
      <c r="AB4" s="80"/>
      <c r="AC4" s="77" t="s">
        <v>442</v>
      </c>
      <c r="AD4"/>
      <c r="AE4" s="2"/>
      <c r="AI4" s="3"/>
    </row>
    <row r="5" spans="1:35" ht="41.45" customHeight="1">
      <c r="A5" s="77" t="s">
        <v>235</v>
      </c>
      <c r="B5" s="77"/>
      <c r="C5" s="14"/>
      <c r="D5" s="82"/>
      <c r="E5" s="78"/>
      <c r="F5" s="14"/>
      <c r="G5" s="14"/>
      <c r="H5" s="77"/>
      <c r="I5" s="64"/>
      <c r="J5" s="64"/>
      <c r="K5" s="15"/>
      <c r="L5" s="83"/>
      <c r="M5" s="84">
        <v>3559.607421875</v>
      </c>
      <c r="N5" s="84">
        <v>3665.624755859375</v>
      </c>
      <c r="O5" s="75"/>
      <c r="P5" s="85"/>
      <c r="Q5" s="85"/>
      <c r="R5" s="49">
        <v>1</v>
      </c>
      <c r="S5" s="86"/>
      <c r="T5" s="86"/>
      <c r="U5" s="50">
        <v>0</v>
      </c>
      <c r="V5" s="50">
        <v>6.9499999999999998E-4</v>
      </c>
      <c r="W5" s="50">
        <v>4.3000000000000002E-5</v>
      </c>
      <c r="X5" s="50">
        <v>0.42283300000000001</v>
      </c>
      <c r="Y5" s="50">
        <v>0</v>
      </c>
      <c r="Z5" s="50"/>
      <c r="AA5" s="80">
        <v>5</v>
      </c>
      <c r="AB5" s="80"/>
      <c r="AC5" s="77" t="s">
        <v>443</v>
      </c>
      <c r="AD5"/>
      <c r="AE5" s="2"/>
      <c r="AI5" s="3"/>
    </row>
    <row r="6" spans="1:35" ht="41.45" customHeight="1">
      <c r="A6" s="77" t="s">
        <v>176</v>
      </c>
      <c r="B6" s="77"/>
      <c r="C6" s="14"/>
      <c r="D6" s="82"/>
      <c r="E6" s="78"/>
      <c r="F6" s="14"/>
      <c r="G6" s="14"/>
      <c r="H6" s="77"/>
      <c r="I6" s="64"/>
      <c r="J6" s="64"/>
      <c r="K6" s="15"/>
      <c r="L6" s="83"/>
      <c r="M6" s="84">
        <v>6558.7626953125</v>
      </c>
      <c r="N6" s="84">
        <v>5951.41796875</v>
      </c>
      <c r="O6" s="75"/>
      <c r="P6" s="85"/>
      <c r="Q6" s="85"/>
      <c r="R6" s="49">
        <v>11</v>
      </c>
      <c r="S6" s="86"/>
      <c r="T6" s="86"/>
      <c r="U6" s="50">
        <v>2740.8609719999999</v>
      </c>
      <c r="V6" s="50">
        <v>9.5100000000000002E-4</v>
      </c>
      <c r="W6" s="50">
        <v>3.7339999999999999E-3</v>
      </c>
      <c r="X6" s="50">
        <v>3.334759</v>
      </c>
      <c r="Y6" s="50">
        <v>3.6363636363636362E-2</v>
      </c>
      <c r="Z6" s="50"/>
      <c r="AA6" s="80">
        <v>6</v>
      </c>
      <c r="AB6" s="80"/>
      <c r="AC6" s="77" t="s">
        <v>442</v>
      </c>
      <c r="AD6"/>
      <c r="AE6" s="2"/>
      <c r="AI6" s="3"/>
    </row>
    <row r="7" spans="1:35" ht="41.45" customHeight="1">
      <c r="A7" s="77" t="s">
        <v>444</v>
      </c>
      <c r="B7" s="77"/>
      <c r="C7" s="14"/>
      <c r="D7" s="82"/>
      <c r="E7" s="78"/>
      <c r="F7" s="14"/>
      <c r="G7" s="14"/>
      <c r="H7" s="77"/>
      <c r="I7" s="64"/>
      <c r="J7" s="64"/>
      <c r="K7" s="15"/>
      <c r="L7" s="83"/>
      <c r="M7" s="84"/>
      <c r="N7" s="84"/>
      <c r="O7" s="75"/>
      <c r="P7" s="85"/>
      <c r="Q7" s="85"/>
      <c r="R7" s="49"/>
      <c r="S7" s="86"/>
      <c r="T7" s="86"/>
      <c r="U7" s="50"/>
      <c r="V7" s="50"/>
      <c r="W7" s="50"/>
      <c r="X7" s="50"/>
      <c r="Y7" s="50"/>
      <c r="Z7" s="50"/>
      <c r="AA7" s="80">
        <v>7</v>
      </c>
      <c r="AB7" s="80"/>
      <c r="AC7" s="77" t="s">
        <v>443</v>
      </c>
      <c r="AD7"/>
      <c r="AE7" s="2"/>
      <c r="AI7" s="3"/>
    </row>
    <row r="8" spans="1:35" ht="41.45" customHeight="1">
      <c r="A8" s="77" t="s">
        <v>445</v>
      </c>
      <c r="B8" s="77"/>
      <c r="C8" s="14"/>
      <c r="D8" s="82"/>
      <c r="E8" s="78"/>
      <c r="F8" s="14"/>
      <c r="G8" s="14"/>
      <c r="H8" s="77"/>
      <c r="I8" s="64"/>
      <c r="J8" s="64"/>
      <c r="K8" s="15"/>
      <c r="L8" s="83"/>
      <c r="M8" s="84"/>
      <c r="N8" s="84"/>
      <c r="O8" s="75"/>
      <c r="P8" s="85"/>
      <c r="Q8" s="85"/>
      <c r="R8" s="49"/>
      <c r="S8" s="86"/>
      <c r="T8" s="86"/>
      <c r="U8" s="50"/>
      <c r="V8" s="50"/>
      <c r="W8" s="50"/>
      <c r="X8" s="50"/>
      <c r="Y8" s="50"/>
      <c r="Z8" s="50"/>
      <c r="AA8" s="80">
        <v>8</v>
      </c>
      <c r="AB8" s="80"/>
      <c r="AC8" s="77" t="s">
        <v>443</v>
      </c>
      <c r="AD8"/>
      <c r="AE8" s="2"/>
      <c r="AI8" s="3"/>
    </row>
    <row r="9" spans="1:35" ht="41.45" customHeight="1">
      <c r="A9" s="77" t="s">
        <v>183</v>
      </c>
      <c r="B9" s="77"/>
      <c r="C9" s="14"/>
      <c r="D9" s="82"/>
      <c r="E9" s="78"/>
      <c r="F9" s="14"/>
      <c r="G9" s="14"/>
      <c r="H9" s="77"/>
      <c r="I9" s="64"/>
      <c r="J9" s="64"/>
      <c r="K9" s="15"/>
      <c r="L9" s="83"/>
      <c r="M9" s="84">
        <v>9064.654296875</v>
      </c>
      <c r="N9" s="84">
        <v>5865.83984375</v>
      </c>
      <c r="O9" s="75"/>
      <c r="P9" s="85"/>
      <c r="Q9" s="85"/>
      <c r="R9" s="49">
        <v>1</v>
      </c>
      <c r="S9" s="86"/>
      <c r="T9" s="86"/>
      <c r="U9" s="50">
        <v>0</v>
      </c>
      <c r="V9" s="50">
        <v>6.9399999999999996E-4</v>
      </c>
      <c r="W9" s="50">
        <v>1.9000000000000001E-4</v>
      </c>
      <c r="X9" s="50">
        <v>0.41884100000000002</v>
      </c>
      <c r="Y9" s="50">
        <v>0</v>
      </c>
      <c r="Z9" s="50"/>
      <c r="AA9" s="80">
        <v>9</v>
      </c>
      <c r="AB9" s="80"/>
      <c r="AC9" s="77" t="s">
        <v>443</v>
      </c>
      <c r="AD9"/>
      <c r="AE9" s="2"/>
      <c r="AI9" s="3"/>
    </row>
    <row r="10" spans="1:35" ht="41.45" customHeight="1">
      <c r="A10" s="77" t="s">
        <v>221</v>
      </c>
      <c r="B10" s="77"/>
      <c r="C10" s="14"/>
      <c r="D10" s="82"/>
      <c r="E10" s="78"/>
      <c r="F10" s="14"/>
      <c r="G10" s="14"/>
      <c r="H10" s="77"/>
      <c r="I10" s="64"/>
      <c r="J10" s="64"/>
      <c r="K10" s="15"/>
      <c r="L10" s="83"/>
      <c r="M10" s="84">
        <v>9301.603515625</v>
      </c>
      <c r="N10" s="84">
        <v>2858.788818359375</v>
      </c>
      <c r="O10" s="75"/>
      <c r="P10" s="85"/>
      <c r="Q10" s="85"/>
      <c r="R10" s="49">
        <v>2</v>
      </c>
      <c r="S10" s="86"/>
      <c r="T10" s="86"/>
      <c r="U10" s="50">
        <v>87.397727000000003</v>
      </c>
      <c r="V10" s="50">
        <v>6.4199999999999999E-4</v>
      </c>
      <c r="W10" s="50">
        <v>6.9999999999999999E-6</v>
      </c>
      <c r="X10" s="50">
        <v>0.80531699999999995</v>
      </c>
      <c r="Y10" s="50">
        <v>0</v>
      </c>
      <c r="Z10" s="50"/>
      <c r="AA10" s="80">
        <v>10</v>
      </c>
      <c r="AB10" s="80"/>
      <c r="AC10" s="77" t="s">
        <v>443</v>
      </c>
      <c r="AD10"/>
      <c r="AE10" s="2"/>
      <c r="AI10" s="3"/>
    </row>
    <row r="11" spans="1:35" ht="41.45" customHeight="1">
      <c r="A11" s="77" t="s">
        <v>173</v>
      </c>
      <c r="B11" s="77"/>
      <c r="C11" s="14"/>
      <c r="D11" s="82"/>
      <c r="E11" s="78"/>
      <c r="F11" s="14"/>
      <c r="G11" s="14"/>
      <c r="H11" s="77"/>
      <c r="I11" s="64"/>
      <c r="J11" s="64"/>
      <c r="K11" s="15"/>
      <c r="L11" s="83"/>
      <c r="M11" s="84">
        <v>7012.2314453125</v>
      </c>
      <c r="N11" s="84">
        <v>5890.89013671875</v>
      </c>
      <c r="O11" s="75"/>
      <c r="P11" s="85"/>
      <c r="Q11" s="85"/>
      <c r="R11" s="49">
        <v>5</v>
      </c>
      <c r="S11" s="86"/>
      <c r="T11" s="86"/>
      <c r="U11" s="50">
        <v>1064.1981619999999</v>
      </c>
      <c r="V11" s="50">
        <v>8.8699999999999998E-4</v>
      </c>
      <c r="W11" s="50">
        <v>2.2179999999999999E-3</v>
      </c>
      <c r="X11" s="50">
        <v>1.509865</v>
      </c>
      <c r="Y11" s="50">
        <v>0.1</v>
      </c>
      <c r="Z11" s="50"/>
      <c r="AA11" s="80">
        <v>11</v>
      </c>
      <c r="AB11" s="80"/>
      <c r="AC11" s="77" t="s">
        <v>442</v>
      </c>
      <c r="AD11"/>
      <c r="AE11" s="2"/>
      <c r="AI11" s="3"/>
    </row>
    <row r="12" spans="1:35" ht="41.45" customHeight="1">
      <c r="A12" s="77" t="s">
        <v>177</v>
      </c>
      <c r="B12" s="77"/>
      <c r="C12" s="14"/>
      <c r="D12" s="82"/>
      <c r="E12" s="78"/>
      <c r="F12" s="14"/>
      <c r="G12" s="14"/>
      <c r="H12" s="77"/>
      <c r="I12" s="64"/>
      <c r="J12" s="64"/>
      <c r="K12" s="15"/>
      <c r="L12" s="83"/>
      <c r="M12" s="84">
        <v>6361.40283203125</v>
      </c>
      <c r="N12" s="84">
        <v>6755.5654296875</v>
      </c>
      <c r="O12" s="75"/>
      <c r="P12" s="85"/>
      <c r="Q12" s="85"/>
      <c r="R12" s="49">
        <v>4</v>
      </c>
      <c r="S12" s="86"/>
      <c r="T12" s="86"/>
      <c r="U12" s="50">
        <v>390.37774200000001</v>
      </c>
      <c r="V12" s="50">
        <v>8.4400000000000002E-4</v>
      </c>
      <c r="W12" s="50">
        <v>4.6480000000000002E-3</v>
      </c>
      <c r="X12" s="50">
        <v>1.1212789999999999</v>
      </c>
      <c r="Y12" s="50">
        <v>0.16666666666666666</v>
      </c>
      <c r="Z12" s="50"/>
      <c r="AA12" s="80">
        <v>12</v>
      </c>
      <c r="AB12" s="80"/>
      <c r="AC12" s="77" t="s">
        <v>442</v>
      </c>
      <c r="AD12"/>
      <c r="AE12" s="2"/>
      <c r="AI12" s="3"/>
    </row>
    <row r="13" spans="1:35" ht="41.45" customHeight="1">
      <c r="A13" s="77" t="s">
        <v>210</v>
      </c>
      <c r="B13" s="77"/>
      <c r="C13" s="14"/>
      <c r="D13" s="82"/>
      <c r="E13" s="78"/>
      <c r="F13" s="14"/>
      <c r="G13" s="14"/>
      <c r="H13" s="77"/>
      <c r="I13" s="64"/>
      <c r="J13" s="64"/>
      <c r="K13" s="15"/>
      <c r="L13" s="83"/>
      <c r="M13" s="84">
        <v>8183.97607421875</v>
      </c>
      <c r="N13" s="84">
        <v>4019.748779296875</v>
      </c>
      <c r="O13" s="75"/>
      <c r="P13" s="85"/>
      <c r="Q13" s="85"/>
      <c r="R13" s="49">
        <v>2</v>
      </c>
      <c r="S13" s="86"/>
      <c r="T13" s="86"/>
      <c r="U13" s="50">
        <v>260.34104000000002</v>
      </c>
      <c r="V13" s="50">
        <v>7.4700000000000005E-4</v>
      </c>
      <c r="W13" s="50">
        <v>7.3999999999999996E-5</v>
      </c>
      <c r="X13" s="50">
        <v>0.74795900000000004</v>
      </c>
      <c r="Y13" s="50">
        <v>0</v>
      </c>
      <c r="Z13" s="50"/>
      <c r="AA13" s="80">
        <v>13</v>
      </c>
      <c r="AB13" s="80"/>
      <c r="AC13" s="77" t="s">
        <v>443</v>
      </c>
      <c r="AD13"/>
      <c r="AE13" s="2"/>
      <c r="AI13" s="3"/>
    </row>
    <row r="14" spans="1:35" ht="41.45" customHeight="1">
      <c r="A14" s="77" t="s">
        <v>446</v>
      </c>
      <c r="B14" s="77"/>
      <c r="C14" s="14"/>
      <c r="D14" s="82"/>
      <c r="E14" s="78"/>
      <c r="F14" s="14"/>
      <c r="G14" s="14"/>
      <c r="H14" s="77"/>
      <c r="I14" s="64"/>
      <c r="J14" s="64"/>
      <c r="K14" s="15"/>
      <c r="L14" s="83"/>
      <c r="M14" s="84"/>
      <c r="N14" s="84"/>
      <c r="O14" s="75"/>
      <c r="P14" s="85"/>
      <c r="Q14" s="85"/>
      <c r="R14" s="49"/>
      <c r="S14" s="86"/>
      <c r="T14" s="86"/>
      <c r="U14" s="50"/>
      <c r="V14" s="50"/>
      <c r="W14" s="50"/>
      <c r="X14" s="50"/>
      <c r="Y14" s="50"/>
      <c r="Z14" s="50"/>
      <c r="AA14" s="80">
        <v>14</v>
      </c>
      <c r="AB14" s="80"/>
      <c r="AC14" s="77" t="s">
        <v>443</v>
      </c>
      <c r="AD14"/>
      <c r="AE14" s="2"/>
      <c r="AI14" s="3"/>
    </row>
    <row r="15" spans="1:35" ht="41.45" customHeight="1">
      <c r="A15" s="77" t="s">
        <v>286</v>
      </c>
      <c r="B15" s="77"/>
      <c r="C15" s="14"/>
      <c r="D15" s="82"/>
      <c r="E15" s="78"/>
      <c r="F15" s="14"/>
      <c r="G15" s="14"/>
      <c r="H15" s="77"/>
      <c r="I15" s="64"/>
      <c r="J15" s="64"/>
      <c r="K15" s="15"/>
      <c r="L15" s="83"/>
      <c r="M15" s="84">
        <v>1924.298095703125</v>
      </c>
      <c r="N15" s="84">
        <v>9026.197265625</v>
      </c>
      <c r="O15" s="75"/>
      <c r="P15" s="85"/>
      <c r="Q15" s="85"/>
      <c r="R15" s="49">
        <v>1</v>
      </c>
      <c r="S15" s="86"/>
      <c r="T15" s="86"/>
      <c r="U15" s="50">
        <v>0</v>
      </c>
      <c r="V15" s="50">
        <v>5.8399999999999999E-4</v>
      </c>
      <c r="W15" s="50">
        <v>1.6899999999999999E-4</v>
      </c>
      <c r="X15" s="50">
        <v>0.53259400000000001</v>
      </c>
      <c r="Y15" s="50">
        <v>0</v>
      </c>
      <c r="Z15" s="50"/>
      <c r="AA15" s="80">
        <v>15</v>
      </c>
      <c r="AB15" s="80"/>
      <c r="AC15" s="77" t="s">
        <v>442</v>
      </c>
      <c r="AD15"/>
      <c r="AE15" s="2"/>
      <c r="AI15" s="3"/>
    </row>
    <row r="16" spans="1:35" ht="41.45" customHeight="1">
      <c r="A16" s="77" t="s">
        <v>184</v>
      </c>
      <c r="B16" s="77"/>
      <c r="C16" s="14"/>
      <c r="D16" s="82"/>
      <c r="E16" s="78"/>
      <c r="F16" s="14"/>
      <c r="G16" s="14"/>
      <c r="H16" s="77"/>
      <c r="I16" s="64"/>
      <c r="J16" s="64"/>
      <c r="K16" s="15"/>
      <c r="L16" s="83"/>
      <c r="M16" s="84">
        <v>9098.8466796875</v>
      </c>
      <c r="N16" s="84">
        <v>6038.25244140625</v>
      </c>
      <c r="O16" s="75"/>
      <c r="P16" s="85"/>
      <c r="Q16" s="85"/>
      <c r="R16" s="49">
        <v>1</v>
      </c>
      <c r="S16" s="86"/>
      <c r="T16" s="86"/>
      <c r="U16" s="50">
        <v>0</v>
      </c>
      <c r="V16" s="50">
        <v>6.5399999999999996E-4</v>
      </c>
      <c r="W16" s="50">
        <v>1.93E-4</v>
      </c>
      <c r="X16" s="50">
        <v>0.52215</v>
      </c>
      <c r="Y16" s="50">
        <v>0</v>
      </c>
      <c r="Z16" s="50"/>
      <c r="AA16" s="80">
        <v>16</v>
      </c>
      <c r="AB16" s="80"/>
      <c r="AC16" s="77" t="s">
        <v>443</v>
      </c>
      <c r="AD16"/>
      <c r="AE16" s="2"/>
      <c r="AI16" s="3"/>
    </row>
    <row r="17" spans="1:35" ht="41.45" customHeight="1">
      <c r="A17" s="77" t="s">
        <v>186</v>
      </c>
      <c r="B17" s="77"/>
      <c r="C17" s="14"/>
      <c r="D17" s="82"/>
      <c r="E17" s="78"/>
      <c r="F17" s="14"/>
      <c r="G17" s="14"/>
      <c r="H17" s="77"/>
      <c r="I17" s="64"/>
      <c r="J17" s="64"/>
      <c r="K17" s="15"/>
      <c r="L17" s="83"/>
      <c r="M17" s="84">
        <v>6054.052734375</v>
      </c>
      <c r="N17" s="84">
        <v>3981.99853515625</v>
      </c>
      <c r="O17" s="75"/>
      <c r="P17" s="85"/>
      <c r="Q17" s="85"/>
      <c r="R17" s="49">
        <v>3</v>
      </c>
      <c r="S17" s="86"/>
      <c r="T17" s="86"/>
      <c r="U17" s="50">
        <v>1708.9990560000001</v>
      </c>
      <c r="V17" s="50">
        <v>8.9599999999999999E-4</v>
      </c>
      <c r="W17" s="50">
        <v>5.2999999999999998E-4</v>
      </c>
      <c r="X17" s="50">
        <v>0.95335199999999998</v>
      </c>
      <c r="Y17" s="50">
        <v>0</v>
      </c>
      <c r="Z17" s="50"/>
      <c r="AA17" s="80">
        <v>17</v>
      </c>
      <c r="AB17" s="80"/>
      <c r="AC17" s="77" t="s">
        <v>443</v>
      </c>
      <c r="AD17"/>
      <c r="AE17" s="2"/>
      <c r="AI17" s="3"/>
    </row>
    <row r="18" spans="1:35" ht="41.45" customHeight="1">
      <c r="A18" s="77" t="s">
        <v>447</v>
      </c>
      <c r="B18" s="77"/>
      <c r="C18" s="14"/>
      <c r="D18" s="82"/>
      <c r="E18" s="78"/>
      <c r="F18" s="14"/>
      <c r="G18" s="14"/>
      <c r="H18" s="77"/>
      <c r="I18" s="64"/>
      <c r="J18" s="64"/>
      <c r="K18" s="15"/>
      <c r="L18" s="83"/>
      <c r="M18" s="84"/>
      <c r="N18" s="84"/>
      <c r="O18" s="75"/>
      <c r="P18" s="85"/>
      <c r="Q18" s="85"/>
      <c r="R18" s="49"/>
      <c r="S18" s="86"/>
      <c r="T18" s="86"/>
      <c r="U18" s="50"/>
      <c r="V18" s="50"/>
      <c r="W18" s="50"/>
      <c r="X18" s="50"/>
      <c r="Y18" s="50"/>
      <c r="Z18" s="50"/>
      <c r="AA18" s="80">
        <v>18</v>
      </c>
      <c r="AB18" s="80"/>
      <c r="AC18" s="77" t="s">
        <v>443</v>
      </c>
      <c r="AD18"/>
      <c r="AE18" s="2"/>
      <c r="AI18" s="3"/>
    </row>
    <row r="19" spans="1:35" ht="41.45" customHeight="1">
      <c r="A19" s="77" t="s">
        <v>448</v>
      </c>
      <c r="B19" s="77"/>
      <c r="C19" s="14"/>
      <c r="D19" s="82"/>
      <c r="E19" s="78"/>
      <c r="F19" s="14"/>
      <c r="G19" s="14"/>
      <c r="H19" s="77"/>
      <c r="I19" s="64"/>
      <c r="J19" s="64"/>
      <c r="K19" s="15"/>
      <c r="L19" s="83"/>
      <c r="M19" s="84"/>
      <c r="N19" s="84"/>
      <c r="O19" s="75"/>
      <c r="P19" s="85"/>
      <c r="Q19" s="85"/>
      <c r="R19" s="49"/>
      <c r="S19" s="86"/>
      <c r="T19" s="86"/>
      <c r="U19" s="50"/>
      <c r="V19" s="50"/>
      <c r="W19" s="50"/>
      <c r="X19" s="50"/>
      <c r="Y19" s="50"/>
      <c r="Z19" s="50"/>
      <c r="AA19" s="80">
        <v>19</v>
      </c>
      <c r="AB19" s="80"/>
      <c r="AC19" s="77" t="s">
        <v>443</v>
      </c>
      <c r="AD19"/>
      <c r="AE19" s="2"/>
      <c r="AI19" s="3"/>
    </row>
    <row r="20" spans="1:35" ht="41.45" customHeight="1">
      <c r="A20" s="77" t="s">
        <v>211</v>
      </c>
      <c r="B20" s="77"/>
      <c r="C20" s="14"/>
      <c r="D20" s="82"/>
      <c r="E20" s="78"/>
      <c r="F20" s="14"/>
      <c r="G20" s="14"/>
      <c r="H20" s="77"/>
      <c r="I20" s="64"/>
      <c r="J20" s="64"/>
      <c r="K20" s="15"/>
      <c r="L20" s="83"/>
      <c r="M20" s="84">
        <v>8687.8056640625</v>
      </c>
      <c r="N20" s="84">
        <v>4928.00146484375</v>
      </c>
      <c r="O20" s="75"/>
      <c r="P20" s="85"/>
      <c r="Q20" s="85"/>
      <c r="R20" s="49">
        <v>1</v>
      </c>
      <c r="S20" s="86"/>
      <c r="T20" s="86"/>
      <c r="U20" s="50">
        <v>0</v>
      </c>
      <c r="V20" s="50">
        <v>7.1500000000000003E-4</v>
      </c>
      <c r="W20" s="50">
        <v>1.3999999999999999E-4</v>
      </c>
      <c r="X20" s="50">
        <v>0.41598499999999999</v>
      </c>
      <c r="Y20" s="50">
        <v>0</v>
      </c>
      <c r="Z20" s="50"/>
      <c r="AA20" s="80">
        <v>20</v>
      </c>
      <c r="AB20" s="80"/>
      <c r="AC20" s="77" t="s">
        <v>442</v>
      </c>
      <c r="AD20"/>
      <c r="AE20" s="2"/>
      <c r="AI20" s="3"/>
    </row>
    <row r="21" spans="1:35" ht="41.45" customHeight="1">
      <c r="A21" s="77" t="s">
        <v>449</v>
      </c>
      <c r="B21" s="77"/>
      <c r="C21" s="14"/>
      <c r="D21" s="82"/>
      <c r="E21" s="78"/>
      <c r="F21" s="14"/>
      <c r="G21" s="14"/>
      <c r="H21" s="77"/>
      <c r="I21" s="64"/>
      <c r="J21" s="64"/>
      <c r="K21" s="15"/>
      <c r="L21" s="83"/>
      <c r="M21" s="84"/>
      <c r="N21" s="84"/>
      <c r="O21" s="75"/>
      <c r="P21" s="85"/>
      <c r="Q21" s="85"/>
      <c r="R21" s="49"/>
      <c r="S21" s="86"/>
      <c r="T21" s="86"/>
      <c r="U21" s="50"/>
      <c r="V21" s="50"/>
      <c r="W21" s="50"/>
      <c r="X21" s="50"/>
      <c r="Y21" s="50"/>
      <c r="Z21" s="50"/>
      <c r="AA21" s="80">
        <v>21</v>
      </c>
      <c r="AB21" s="80"/>
      <c r="AC21" s="77" t="s">
        <v>442</v>
      </c>
      <c r="AD21"/>
      <c r="AE21" s="2"/>
      <c r="AI21" s="3"/>
    </row>
    <row r="22" spans="1:35" ht="41.45" customHeight="1">
      <c r="A22" s="77" t="s">
        <v>190</v>
      </c>
      <c r="B22" s="77"/>
      <c r="C22" s="14"/>
      <c r="D22" s="82"/>
      <c r="E22" s="78"/>
      <c r="F22" s="14"/>
      <c r="G22" s="14"/>
      <c r="H22" s="77"/>
      <c r="I22" s="64"/>
      <c r="J22" s="64"/>
      <c r="K22" s="15"/>
      <c r="L22" s="83"/>
      <c r="M22" s="84">
        <v>7811.83154296875</v>
      </c>
      <c r="N22" s="84">
        <v>8280.1455078125</v>
      </c>
      <c r="O22" s="75"/>
      <c r="P22" s="85"/>
      <c r="Q22" s="85"/>
      <c r="R22" s="49">
        <v>2</v>
      </c>
      <c r="S22" s="86"/>
      <c r="T22" s="86"/>
      <c r="U22" s="50">
        <v>30.716667000000001</v>
      </c>
      <c r="V22" s="50">
        <v>6.6699999999999995E-4</v>
      </c>
      <c r="W22" s="50">
        <v>4.1399999999999998E-4</v>
      </c>
      <c r="X22" s="50">
        <v>0.73275800000000002</v>
      </c>
      <c r="Y22" s="50">
        <v>0</v>
      </c>
      <c r="Z22" s="50"/>
      <c r="AA22" s="80">
        <v>22</v>
      </c>
      <c r="AB22" s="80"/>
      <c r="AC22" s="77" t="s">
        <v>442</v>
      </c>
      <c r="AD22"/>
      <c r="AE22" s="2"/>
      <c r="AI22" s="3"/>
    </row>
    <row r="23" spans="1:35" ht="41.45" customHeight="1">
      <c r="A23" s="77" t="s">
        <v>450</v>
      </c>
      <c r="B23" s="77"/>
      <c r="C23" s="14"/>
      <c r="D23" s="82"/>
      <c r="E23" s="78"/>
      <c r="F23" s="14"/>
      <c r="G23" s="14"/>
      <c r="H23" s="77"/>
      <c r="I23" s="64"/>
      <c r="J23" s="64"/>
      <c r="K23" s="15"/>
      <c r="L23" s="83"/>
      <c r="M23" s="84"/>
      <c r="N23" s="84"/>
      <c r="O23" s="75"/>
      <c r="P23" s="85"/>
      <c r="Q23" s="85"/>
      <c r="R23" s="49"/>
      <c r="S23" s="86"/>
      <c r="T23" s="86"/>
      <c r="U23" s="50"/>
      <c r="V23" s="50"/>
      <c r="W23" s="50"/>
      <c r="X23" s="50"/>
      <c r="Y23" s="50"/>
      <c r="Z23" s="50"/>
      <c r="AA23" s="80">
        <v>23</v>
      </c>
      <c r="AB23" s="80"/>
      <c r="AC23" s="77" t="s">
        <v>442</v>
      </c>
      <c r="AD23"/>
      <c r="AE23" s="2"/>
      <c r="AI23" s="3"/>
    </row>
    <row r="24" spans="1:35" ht="41.45" customHeight="1">
      <c r="A24" s="77" t="s">
        <v>178</v>
      </c>
      <c r="B24" s="77"/>
      <c r="C24" s="14"/>
      <c r="D24" s="82"/>
      <c r="E24" s="78"/>
      <c r="F24" s="14"/>
      <c r="G24" s="14"/>
      <c r="H24" s="77"/>
      <c r="I24" s="64"/>
      <c r="J24" s="64"/>
      <c r="K24" s="15"/>
      <c r="L24" s="83"/>
      <c r="M24" s="84">
        <v>7699.9931640625</v>
      </c>
      <c r="N24" s="84">
        <v>6557.68212890625</v>
      </c>
      <c r="O24" s="75"/>
      <c r="P24" s="85"/>
      <c r="Q24" s="85"/>
      <c r="R24" s="49">
        <v>1</v>
      </c>
      <c r="S24" s="86"/>
      <c r="T24" s="86"/>
      <c r="U24" s="50">
        <v>0</v>
      </c>
      <c r="V24" s="50">
        <v>7.6499999999999995E-4</v>
      </c>
      <c r="W24" s="50">
        <v>5.3499999999999999E-4</v>
      </c>
      <c r="X24" s="50">
        <v>0.40768599999999999</v>
      </c>
      <c r="Y24" s="50">
        <v>0</v>
      </c>
      <c r="Z24" s="50"/>
      <c r="AA24" s="80">
        <v>24</v>
      </c>
      <c r="AB24" s="80"/>
      <c r="AC24" s="77" t="s">
        <v>442</v>
      </c>
      <c r="AD24"/>
      <c r="AE24" s="2"/>
      <c r="AI24" s="3"/>
    </row>
    <row r="25" spans="1:35" ht="41.45" customHeight="1">
      <c r="A25" s="77" t="s">
        <v>192</v>
      </c>
      <c r="B25" s="77"/>
      <c r="C25" s="14"/>
      <c r="D25" s="82"/>
      <c r="E25" s="78"/>
      <c r="F25" s="14"/>
      <c r="G25" s="14"/>
      <c r="H25" s="77"/>
      <c r="I25" s="64"/>
      <c r="J25" s="64"/>
      <c r="K25" s="15"/>
      <c r="L25" s="83"/>
      <c r="M25" s="84">
        <v>7099.666015625</v>
      </c>
      <c r="N25" s="84">
        <v>5364.7685546875</v>
      </c>
      <c r="O25" s="75"/>
      <c r="P25" s="85"/>
      <c r="Q25" s="85"/>
      <c r="R25" s="49">
        <v>5</v>
      </c>
      <c r="S25" s="86"/>
      <c r="T25" s="86"/>
      <c r="U25" s="50">
        <v>980.72533599999997</v>
      </c>
      <c r="V25" s="50">
        <v>8.52E-4</v>
      </c>
      <c r="W25" s="50">
        <v>1.026E-3</v>
      </c>
      <c r="X25" s="50">
        <v>1.6013170000000001</v>
      </c>
      <c r="Y25" s="50">
        <v>0.1</v>
      </c>
      <c r="Z25" s="50"/>
      <c r="AA25" s="80">
        <v>25</v>
      </c>
      <c r="AB25" s="80"/>
      <c r="AC25" s="77" t="s">
        <v>442</v>
      </c>
      <c r="AD25"/>
      <c r="AE25" s="2"/>
      <c r="AI25" s="3"/>
    </row>
    <row r="26" spans="1:35" ht="41.45" customHeight="1">
      <c r="A26" s="77" t="s">
        <v>195</v>
      </c>
      <c r="B26" s="77"/>
      <c r="C26" s="14"/>
      <c r="D26" s="82"/>
      <c r="E26" s="78"/>
      <c r="F26" s="14"/>
      <c r="G26" s="14"/>
      <c r="H26" s="77"/>
      <c r="I26" s="64"/>
      <c r="J26" s="64"/>
      <c r="K26" s="15"/>
      <c r="L26" s="83"/>
      <c r="M26" s="84">
        <v>4451.09228515625</v>
      </c>
      <c r="N26" s="84">
        <v>4246.630859375</v>
      </c>
      <c r="O26" s="75"/>
      <c r="P26" s="85"/>
      <c r="Q26" s="85"/>
      <c r="R26" s="49">
        <v>1</v>
      </c>
      <c r="S26" s="86"/>
      <c r="T26" s="86"/>
      <c r="U26" s="50">
        <v>0</v>
      </c>
      <c r="V26" s="50">
        <v>1</v>
      </c>
      <c r="W26" s="50">
        <v>0</v>
      </c>
      <c r="X26" s="50">
        <v>0.99999800000000005</v>
      </c>
      <c r="Y26" s="50">
        <v>0</v>
      </c>
      <c r="Z26" s="50"/>
      <c r="AA26" s="80">
        <v>26</v>
      </c>
      <c r="AB26" s="80"/>
      <c r="AC26" s="77" t="s">
        <v>443</v>
      </c>
      <c r="AD26"/>
      <c r="AE26" s="2"/>
      <c r="AI26" s="3"/>
    </row>
    <row r="27" spans="1:35" ht="41.45" customHeight="1">
      <c r="A27" s="77" t="s">
        <v>383</v>
      </c>
      <c r="B27" s="77"/>
      <c r="C27" s="14"/>
      <c r="D27" s="82"/>
      <c r="E27" s="78"/>
      <c r="F27" s="14"/>
      <c r="G27" s="14"/>
      <c r="H27" s="77"/>
      <c r="I27" s="64"/>
      <c r="J27" s="64"/>
      <c r="K27" s="15"/>
      <c r="L27" s="83"/>
      <c r="M27" s="84">
        <v>3138.1103515625</v>
      </c>
      <c r="N27" s="84">
        <v>8128.93310546875</v>
      </c>
      <c r="O27" s="75"/>
      <c r="P27" s="85"/>
      <c r="Q27" s="85"/>
      <c r="R27" s="49">
        <v>1</v>
      </c>
      <c r="S27" s="86"/>
      <c r="T27" s="86"/>
      <c r="U27" s="50">
        <v>0</v>
      </c>
      <c r="V27" s="50">
        <v>7.0600000000000003E-4</v>
      </c>
      <c r="W27" s="50">
        <v>1.689E-3</v>
      </c>
      <c r="X27" s="50">
        <v>0.42877900000000002</v>
      </c>
      <c r="Y27" s="50">
        <v>0</v>
      </c>
      <c r="Z27" s="50"/>
      <c r="AA27" s="80">
        <v>27</v>
      </c>
      <c r="AB27" s="80"/>
      <c r="AC27" s="77" t="s">
        <v>442</v>
      </c>
      <c r="AD27"/>
      <c r="AE27" s="2"/>
      <c r="AI27" s="3"/>
    </row>
    <row r="28" spans="1:35" ht="41.45" customHeight="1">
      <c r="A28" s="77" t="s">
        <v>197</v>
      </c>
      <c r="B28" s="77"/>
      <c r="C28" s="14"/>
      <c r="D28" s="82"/>
      <c r="E28" s="78"/>
      <c r="F28" s="14"/>
      <c r="G28" s="14"/>
      <c r="H28" s="77"/>
      <c r="I28" s="64"/>
      <c r="J28" s="64"/>
      <c r="K28" s="15"/>
      <c r="L28" s="83"/>
      <c r="M28" s="84">
        <v>6882.68701171875</v>
      </c>
      <c r="N28" s="84">
        <v>6175.06494140625</v>
      </c>
      <c r="O28" s="75"/>
      <c r="P28" s="85"/>
      <c r="Q28" s="85"/>
      <c r="R28" s="49">
        <v>11</v>
      </c>
      <c r="S28" s="86"/>
      <c r="T28" s="86"/>
      <c r="U28" s="50">
        <v>2325.1021270000001</v>
      </c>
      <c r="V28" s="50">
        <v>9.1200000000000005E-4</v>
      </c>
      <c r="W28" s="50">
        <v>4.1660000000000004E-3</v>
      </c>
      <c r="X28" s="50">
        <v>3.4937860000000001</v>
      </c>
      <c r="Y28" s="50">
        <v>1.8181818181818181E-2</v>
      </c>
      <c r="Z28" s="50"/>
      <c r="AA28" s="80">
        <v>28</v>
      </c>
      <c r="AB28" s="80"/>
      <c r="AC28" s="77" t="s">
        <v>442</v>
      </c>
      <c r="AD28"/>
      <c r="AE28" s="2"/>
      <c r="AI28" s="3"/>
    </row>
    <row r="29" spans="1:35" ht="41.45" customHeight="1">
      <c r="A29" s="77" t="s">
        <v>198</v>
      </c>
      <c r="B29" s="77"/>
      <c r="C29" s="14"/>
      <c r="D29" s="82"/>
      <c r="E29" s="78"/>
      <c r="F29" s="14"/>
      <c r="G29" s="14"/>
      <c r="H29" s="77"/>
      <c r="I29" s="64"/>
      <c r="J29" s="64"/>
      <c r="K29" s="15"/>
      <c r="L29" s="83"/>
      <c r="M29" s="84">
        <v>8092.2587890625</v>
      </c>
      <c r="N29" s="84">
        <v>6857.25048828125</v>
      </c>
      <c r="O29" s="75"/>
      <c r="P29" s="85"/>
      <c r="Q29" s="85"/>
      <c r="R29" s="49">
        <v>1</v>
      </c>
      <c r="S29" s="86"/>
      <c r="T29" s="86"/>
      <c r="U29" s="50">
        <v>0</v>
      </c>
      <c r="V29" s="50">
        <v>7.3899999999999997E-4</v>
      </c>
      <c r="W29" s="50">
        <v>5.9599999999999996E-4</v>
      </c>
      <c r="X29" s="50">
        <v>0.41997400000000001</v>
      </c>
      <c r="Y29" s="50">
        <v>0</v>
      </c>
      <c r="Z29" s="50"/>
      <c r="AA29" s="80">
        <v>29</v>
      </c>
      <c r="AB29" s="80"/>
      <c r="AC29" s="77" t="s">
        <v>442</v>
      </c>
      <c r="AD29"/>
      <c r="AE29" s="2"/>
      <c r="AI29" s="3"/>
    </row>
    <row r="30" spans="1:35" ht="41.45" customHeight="1">
      <c r="A30" s="77" t="s">
        <v>203</v>
      </c>
      <c r="B30" s="77"/>
      <c r="C30" s="14"/>
      <c r="D30" s="82"/>
      <c r="E30" s="78"/>
      <c r="F30" s="14"/>
      <c r="G30" s="14"/>
      <c r="H30" s="77"/>
      <c r="I30" s="64"/>
      <c r="J30" s="64"/>
      <c r="K30" s="15"/>
      <c r="L30" s="83"/>
      <c r="M30" s="84">
        <v>3805.78955078125</v>
      </c>
      <c r="N30" s="84">
        <v>3509.95361328125</v>
      </c>
      <c r="O30" s="75"/>
      <c r="P30" s="85"/>
      <c r="Q30" s="85"/>
      <c r="R30" s="49">
        <v>1</v>
      </c>
      <c r="S30" s="86"/>
      <c r="T30" s="86"/>
      <c r="U30" s="50">
        <v>0</v>
      </c>
      <c r="V30" s="50">
        <v>1</v>
      </c>
      <c r="W30" s="50">
        <v>0</v>
      </c>
      <c r="X30" s="50">
        <v>0.99999800000000005</v>
      </c>
      <c r="Y30" s="50">
        <v>0</v>
      </c>
      <c r="Z30" s="50"/>
      <c r="AA30" s="80">
        <v>30</v>
      </c>
      <c r="AB30" s="80"/>
      <c r="AC30" s="77" t="s">
        <v>442</v>
      </c>
      <c r="AD30"/>
      <c r="AE30" s="2"/>
      <c r="AI30" s="3"/>
    </row>
    <row r="31" spans="1:35" ht="41.45" customHeight="1">
      <c r="A31" s="77" t="s">
        <v>451</v>
      </c>
      <c r="B31" s="77"/>
      <c r="C31" s="14"/>
      <c r="D31" s="82"/>
      <c r="E31" s="78"/>
      <c r="F31" s="14"/>
      <c r="G31" s="14"/>
      <c r="H31" s="77"/>
      <c r="I31" s="64"/>
      <c r="J31" s="64"/>
      <c r="K31" s="15"/>
      <c r="L31" s="83"/>
      <c r="M31" s="84"/>
      <c r="N31" s="84"/>
      <c r="O31" s="75"/>
      <c r="P31" s="85"/>
      <c r="Q31" s="85"/>
      <c r="R31" s="49"/>
      <c r="S31" s="86"/>
      <c r="T31" s="86"/>
      <c r="U31" s="50"/>
      <c r="V31" s="50"/>
      <c r="W31" s="50"/>
      <c r="X31" s="50"/>
      <c r="Y31" s="50"/>
      <c r="Z31" s="50"/>
      <c r="AA31" s="80">
        <v>31</v>
      </c>
      <c r="AB31" s="80"/>
      <c r="AC31" s="77" t="s">
        <v>443</v>
      </c>
      <c r="AD31"/>
      <c r="AE31" s="2"/>
      <c r="AI31" s="3"/>
    </row>
    <row r="32" spans="1:35" ht="41.45" customHeight="1">
      <c r="A32" s="77" t="s">
        <v>205</v>
      </c>
      <c r="B32" s="77"/>
      <c r="C32" s="14"/>
      <c r="D32" s="82"/>
      <c r="E32" s="78"/>
      <c r="F32" s="14"/>
      <c r="G32" s="14"/>
      <c r="H32" s="77"/>
      <c r="I32" s="64"/>
      <c r="J32" s="64"/>
      <c r="K32" s="15"/>
      <c r="L32" s="83"/>
      <c r="M32" s="84">
        <v>4750.5498046875</v>
      </c>
      <c r="N32" s="84">
        <v>4479.2802734375</v>
      </c>
      <c r="O32" s="75"/>
      <c r="P32" s="85"/>
      <c r="Q32" s="85"/>
      <c r="R32" s="49">
        <v>3</v>
      </c>
      <c r="S32" s="86"/>
      <c r="T32" s="86"/>
      <c r="U32" s="50">
        <v>841.79274899999996</v>
      </c>
      <c r="V32" s="50">
        <v>8.5499999999999997E-4</v>
      </c>
      <c r="W32" s="50">
        <v>9.3199999999999999E-4</v>
      </c>
      <c r="X32" s="50">
        <v>1.0277799999999999</v>
      </c>
      <c r="Y32" s="50">
        <v>0</v>
      </c>
      <c r="Z32" s="50"/>
      <c r="AA32" s="80">
        <v>32</v>
      </c>
      <c r="AB32" s="80"/>
      <c r="AC32" s="77" t="s">
        <v>443</v>
      </c>
      <c r="AD32"/>
      <c r="AE32" s="2"/>
      <c r="AI32" s="3"/>
    </row>
    <row r="33" spans="1:35" ht="41.45" customHeight="1">
      <c r="A33" s="77" t="s">
        <v>179</v>
      </c>
      <c r="B33" s="77"/>
      <c r="C33" s="14"/>
      <c r="D33" s="82"/>
      <c r="E33" s="78"/>
      <c r="F33" s="14"/>
      <c r="G33" s="14"/>
      <c r="H33" s="77"/>
      <c r="I33" s="64"/>
      <c r="J33" s="64"/>
      <c r="K33" s="15"/>
      <c r="L33" s="83"/>
      <c r="M33" s="84">
        <v>7799.1318359375</v>
      </c>
      <c r="N33" s="84">
        <v>6292.1328125</v>
      </c>
      <c r="O33" s="75"/>
      <c r="P33" s="85"/>
      <c r="Q33" s="85"/>
      <c r="R33" s="49">
        <v>1</v>
      </c>
      <c r="S33" s="86"/>
      <c r="T33" s="86"/>
      <c r="U33" s="50">
        <v>0</v>
      </c>
      <c r="V33" s="50">
        <v>7.6499999999999995E-4</v>
      </c>
      <c r="W33" s="50">
        <v>5.3499999999999999E-4</v>
      </c>
      <c r="X33" s="50">
        <v>0.40768599999999999</v>
      </c>
      <c r="Y33" s="50">
        <v>0</v>
      </c>
      <c r="Z33" s="50"/>
      <c r="AA33" s="80">
        <v>33</v>
      </c>
      <c r="AB33" s="80"/>
      <c r="AC33" s="77" t="s">
        <v>442</v>
      </c>
      <c r="AD33"/>
      <c r="AE33" s="2"/>
      <c r="AI33" s="3"/>
    </row>
    <row r="34" spans="1:35" ht="41.45" customHeight="1">
      <c r="A34" s="77" t="s">
        <v>452</v>
      </c>
      <c r="B34" s="77"/>
      <c r="C34" s="14"/>
      <c r="D34" s="82"/>
      <c r="E34" s="78"/>
      <c r="F34" s="14"/>
      <c r="G34" s="14"/>
      <c r="H34" s="77"/>
      <c r="I34" s="64"/>
      <c r="J34" s="64"/>
      <c r="K34" s="15"/>
      <c r="L34" s="83"/>
      <c r="M34" s="84"/>
      <c r="N34" s="84"/>
      <c r="O34" s="75"/>
      <c r="P34" s="85"/>
      <c r="Q34" s="85"/>
      <c r="R34" s="49"/>
      <c r="S34" s="86"/>
      <c r="T34" s="86"/>
      <c r="U34" s="50"/>
      <c r="V34" s="50"/>
      <c r="W34" s="50"/>
      <c r="X34" s="50"/>
      <c r="Y34" s="50"/>
      <c r="Z34" s="50"/>
      <c r="AA34" s="80">
        <v>34</v>
      </c>
      <c r="AB34" s="80"/>
      <c r="AC34" s="77" t="s">
        <v>443</v>
      </c>
      <c r="AD34"/>
      <c r="AE34" s="2"/>
      <c r="AI34" s="3"/>
    </row>
    <row r="35" spans="1:35" ht="41.45" customHeight="1">
      <c r="A35" s="77" t="s">
        <v>199</v>
      </c>
      <c r="B35" s="77"/>
      <c r="C35" s="14"/>
      <c r="D35" s="82"/>
      <c r="E35" s="78"/>
      <c r="F35" s="14"/>
      <c r="G35" s="14"/>
      <c r="H35" s="77"/>
      <c r="I35" s="64"/>
      <c r="J35" s="64"/>
      <c r="K35" s="15"/>
      <c r="L35" s="83"/>
      <c r="M35" s="84">
        <v>7884.232421875</v>
      </c>
      <c r="N35" s="84">
        <v>5875.22509765625</v>
      </c>
      <c r="O35" s="75"/>
      <c r="P35" s="85"/>
      <c r="Q35" s="85"/>
      <c r="R35" s="49">
        <v>2</v>
      </c>
      <c r="S35" s="86"/>
      <c r="T35" s="86"/>
      <c r="U35" s="50">
        <v>88.993182000000004</v>
      </c>
      <c r="V35" s="50">
        <v>7.7200000000000001E-4</v>
      </c>
      <c r="W35" s="50">
        <v>6.4800000000000003E-4</v>
      </c>
      <c r="X35" s="50">
        <v>0.72764300000000004</v>
      </c>
      <c r="Y35" s="50">
        <v>0</v>
      </c>
      <c r="Z35" s="50"/>
      <c r="AA35" s="80">
        <v>35</v>
      </c>
      <c r="AB35" s="80"/>
      <c r="AC35" s="77" t="s">
        <v>442</v>
      </c>
      <c r="AD35"/>
      <c r="AE35" s="2"/>
      <c r="AI35" s="3"/>
    </row>
    <row r="36" spans="1:35" ht="41.45" customHeight="1">
      <c r="A36" s="77" t="s">
        <v>453</v>
      </c>
      <c r="B36" s="77"/>
      <c r="C36" s="14"/>
      <c r="D36" s="82"/>
      <c r="E36" s="78"/>
      <c r="F36" s="14"/>
      <c r="G36" s="14"/>
      <c r="H36" s="77"/>
      <c r="I36" s="64"/>
      <c r="J36" s="64"/>
      <c r="K36" s="15"/>
      <c r="L36" s="83"/>
      <c r="M36" s="84"/>
      <c r="N36" s="84"/>
      <c r="O36" s="75"/>
      <c r="P36" s="85"/>
      <c r="Q36" s="85"/>
      <c r="R36" s="49"/>
      <c r="S36" s="86"/>
      <c r="T36" s="86"/>
      <c r="U36" s="50"/>
      <c r="V36" s="50"/>
      <c r="W36" s="50"/>
      <c r="X36" s="50"/>
      <c r="Y36" s="50"/>
      <c r="Z36" s="50"/>
      <c r="AA36" s="80">
        <v>36</v>
      </c>
      <c r="AB36" s="80"/>
      <c r="AC36" s="77" t="s">
        <v>442</v>
      </c>
      <c r="AD36"/>
      <c r="AE36" s="2"/>
      <c r="AI36" s="3"/>
    </row>
    <row r="37" spans="1:35" ht="41.45" customHeight="1">
      <c r="A37" s="77" t="s">
        <v>454</v>
      </c>
      <c r="B37" s="77"/>
      <c r="C37" s="14"/>
      <c r="D37" s="82"/>
      <c r="E37" s="78"/>
      <c r="F37" s="14"/>
      <c r="G37" s="14"/>
      <c r="H37" s="77"/>
      <c r="I37" s="64"/>
      <c r="J37" s="64"/>
      <c r="K37" s="15"/>
      <c r="L37" s="83"/>
      <c r="M37" s="84"/>
      <c r="N37" s="84"/>
      <c r="O37" s="75"/>
      <c r="P37" s="85"/>
      <c r="Q37" s="85"/>
      <c r="R37" s="49"/>
      <c r="S37" s="86"/>
      <c r="T37" s="86"/>
      <c r="U37" s="50"/>
      <c r="V37" s="50"/>
      <c r="W37" s="50"/>
      <c r="X37" s="50"/>
      <c r="Y37" s="50"/>
      <c r="Z37" s="50"/>
      <c r="AA37" s="80">
        <v>37</v>
      </c>
      <c r="AB37" s="80"/>
      <c r="AC37" s="77" t="s">
        <v>443</v>
      </c>
      <c r="AD37"/>
      <c r="AE37" s="2"/>
      <c r="AI37" s="3"/>
    </row>
    <row r="38" spans="1:35" ht="41.45" customHeight="1">
      <c r="A38" s="77" t="s">
        <v>193</v>
      </c>
      <c r="B38" s="77"/>
      <c r="C38" s="14"/>
      <c r="D38" s="82"/>
      <c r="E38" s="78"/>
      <c r="F38" s="14"/>
      <c r="G38" s="14"/>
      <c r="H38" s="77"/>
      <c r="I38" s="64"/>
      <c r="J38" s="64"/>
      <c r="K38" s="15"/>
      <c r="L38" s="83"/>
      <c r="M38" s="84">
        <v>6274.38671875</v>
      </c>
      <c r="N38" s="84">
        <v>4759.59423828125</v>
      </c>
      <c r="O38" s="75"/>
      <c r="P38" s="85"/>
      <c r="Q38" s="85"/>
      <c r="R38" s="49">
        <v>6</v>
      </c>
      <c r="S38" s="86"/>
      <c r="T38" s="86"/>
      <c r="U38" s="50">
        <v>1994.525846</v>
      </c>
      <c r="V38" s="50">
        <v>9.2199999999999997E-4</v>
      </c>
      <c r="W38" s="50">
        <v>9.5E-4</v>
      </c>
      <c r="X38" s="50">
        <v>1.8015939999999999</v>
      </c>
      <c r="Y38" s="50">
        <v>6.6666666666666666E-2</v>
      </c>
      <c r="Z38" s="50"/>
      <c r="AA38" s="80">
        <v>38</v>
      </c>
      <c r="AB38" s="80"/>
      <c r="AC38" s="77" t="s">
        <v>443</v>
      </c>
      <c r="AD38"/>
      <c r="AE38" s="2"/>
      <c r="AI38" s="3"/>
    </row>
    <row r="39" spans="1:35" ht="41.45" customHeight="1">
      <c r="A39" s="77" t="s">
        <v>174</v>
      </c>
      <c r="B39" s="77"/>
      <c r="C39" s="14"/>
      <c r="D39" s="82"/>
      <c r="E39" s="78"/>
      <c r="F39" s="14"/>
      <c r="G39" s="14"/>
      <c r="H39" s="77"/>
      <c r="I39" s="64"/>
      <c r="J39" s="64"/>
      <c r="K39" s="15"/>
      <c r="L39" s="83"/>
      <c r="M39" s="84">
        <v>9053.3740234375</v>
      </c>
      <c r="N39" s="84">
        <v>5712.83935546875</v>
      </c>
      <c r="O39" s="75"/>
      <c r="P39" s="85"/>
      <c r="Q39" s="85"/>
      <c r="R39" s="49">
        <v>1</v>
      </c>
      <c r="S39" s="86"/>
      <c r="T39" s="86"/>
      <c r="U39" s="50">
        <v>0</v>
      </c>
      <c r="V39" s="50">
        <v>6.9399999999999996E-4</v>
      </c>
      <c r="W39" s="50">
        <v>1.9000000000000001E-4</v>
      </c>
      <c r="X39" s="50">
        <v>0.41884100000000002</v>
      </c>
      <c r="Y39" s="50">
        <v>0</v>
      </c>
      <c r="Z39" s="50"/>
      <c r="AA39" s="80">
        <v>39</v>
      </c>
      <c r="AB39" s="80"/>
      <c r="AC39" s="77" t="s">
        <v>442</v>
      </c>
      <c r="AD39"/>
      <c r="AE39" s="2"/>
      <c r="AI39" s="3"/>
    </row>
    <row r="40" spans="1:35" ht="41.45" customHeight="1">
      <c r="A40" s="77" t="s">
        <v>455</v>
      </c>
      <c r="B40" s="77"/>
      <c r="C40" s="14"/>
      <c r="D40" s="82"/>
      <c r="E40" s="78"/>
      <c r="F40" s="14"/>
      <c r="G40" s="14"/>
      <c r="H40" s="77"/>
      <c r="I40" s="64"/>
      <c r="J40" s="64"/>
      <c r="K40" s="15"/>
      <c r="L40" s="83"/>
      <c r="M40" s="84"/>
      <c r="N40" s="84"/>
      <c r="O40" s="75"/>
      <c r="P40" s="85"/>
      <c r="Q40" s="85"/>
      <c r="R40" s="49"/>
      <c r="S40" s="86"/>
      <c r="T40" s="86"/>
      <c r="U40" s="50"/>
      <c r="V40" s="50"/>
      <c r="W40" s="50"/>
      <c r="X40" s="50"/>
      <c r="Y40" s="50"/>
      <c r="Z40" s="50"/>
      <c r="AA40" s="80">
        <v>40</v>
      </c>
      <c r="AB40" s="80"/>
      <c r="AC40" s="77" t="s">
        <v>442</v>
      </c>
      <c r="AD40"/>
      <c r="AE40" s="2"/>
      <c r="AI40" s="3"/>
    </row>
    <row r="41" spans="1:35" ht="41.45" customHeight="1">
      <c r="A41" s="77" t="s">
        <v>456</v>
      </c>
      <c r="B41" s="77"/>
      <c r="C41" s="14"/>
      <c r="D41" s="82"/>
      <c r="E41" s="78"/>
      <c r="F41" s="14"/>
      <c r="G41" s="14"/>
      <c r="H41" s="77"/>
      <c r="I41" s="64"/>
      <c r="J41" s="64"/>
      <c r="K41" s="15"/>
      <c r="L41" s="83"/>
      <c r="M41" s="84"/>
      <c r="N41" s="84"/>
      <c r="O41" s="75"/>
      <c r="P41" s="85"/>
      <c r="Q41" s="85"/>
      <c r="R41" s="49"/>
      <c r="S41" s="86"/>
      <c r="T41" s="86"/>
      <c r="U41" s="50"/>
      <c r="V41" s="50"/>
      <c r="W41" s="50"/>
      <c r="X41" s="50"/>
      <c r="Y41" s="50"/>
      <c r="Z41" s="50"/>
      <c r="AA41" s="80">
        <v>41</v>
      </c>
      <c r="AB41" s="80"/>
      <c r="AC41" s="77" t="s">
        <v>443</v>
      </c>
      <c r="AD41"/>
      <c r="AE41" s="2"/>
      <c r="AI41" s="3"/>
    </row>
    <row r="42" spans="1:35" ht="41.45" customHeight="1">
      <c r="A42" s="77" t="s">
        <v>208</v>
      </c>
      <c r="B42" s="77"/>
      <c r="C42" s="14"/>
      <c r="D42" s="82"/>
      <c r="E42" s="78"/>
      <c r="F42" s="14"/>
      <c r="G42" s="14"/>
      <c r="H42" s="77"/>
      <c r="I42" s="64"/>
      <c r="J42" s="64"/>
      <c r="K42" s="15"/>
      <c r="L42" s="83"/>
      <c r="M42" s="84">
        <v>2879.70703125</v>
      </c>
      <c r="N42" s="84">
        <v>5154.81591796875</v>
      </c>
      <c r="O42" s="75"/>
      <c r="P42" s="85"/>
      <c r="Q42" s="85"/>
      <c r="R42" s="49">
        <v>2</v>
      </c>
      <c r="S42" s="86"/>
      <c r="T42" s="86"/>
      <c r="U42" s="50">
        <v>746.79299600000002</v>
      </c>
      <c r="V42" s="50">
        <v>7.8700000000000005E-4</v>
      </c>
      <c r="W42" s="50">
        <v>1.4450000000000001E-3</v>
      </c>
      <c r="X42" s="50">
        <v>0.73476300000000005</v>
      </c>
      <c r="Y42" s="50">
        <v>0</v>
      </c>
      <c r="Z42" s="50"/>
      <c r="AA42" s="80">
        <v>42</v>
      </c>
      <c r="AB42" s="80"/>
      <c r="AC42" s="77" t="s">
        <v>443</v>
      </c>
      <c r="AD42"/>
      <c r="AE42" s="2"/>
      <c r="AI42" s="3"/>
    </row>
    <row r="43" spans="1:35" ht="41.45" customHeight="1">
      <c r="A43" s="77" t="s">
        <v>457</v>
      </c>
      <c r="B43" s="77"/>
      <c r="C43" s="14"/>
      <c r="D43" s="82"/>
      <c r="E43" s="78"/>
      <c r="F43" s="14"/>
      <c r="G43" s="14"/>
      <c r="H43" s="77"/>
      <c r="I43" s="64"/>
      <c r="J43" s="64"/>
      <c r="K43" s="15"/>
      <c r="L43" s="83"/>
      <c r="M43" s="84"/>
      <c r="N43" s="84"/>
      <c r="O43" s="75"/>
      <c r="P43" s="85"/>
      <c r="Q43" s="85"/>
      <c r="R43" s="49"/>
      <c r="S43" s="86"/>
      <c r="T43" s="86"/>
      <c r="U43" s="50"/>
      <c r="V43" s="50"/>
      <c r="W43" s="50"/>
      <c r="X43" s="50"/>
      <c r="Y43" s="50"/>
      <c r="Z43" s="50"/>
      <c r="AA43" s="80">
        <v>43</v>
      </c>
      <c r="AB43" s="80"/>
      <c r="AC43" s="77" t="s">
        <v>442</v>
      </c>
      <c r="AD43"/>
      <c r="AE43" s="2"/>
      <c r="AI43" s="3"/>
    </row>
    <row r="44" spans="1:35" ht="41.45" customHeight="1">
      <c r="A44" s="77" t="s">
        <v>458</v>
      </c>
      <c r="B44" s="77"/>
      <c r="C44" s="14"/>
      <c r="D44" s="82"/>
      <c r="E44" s="78"/>
      <c r="F44" s="14"/>
      <c r="G44" s="14"/>
      <c r="H44" s="77"/>
      <c r="I44" s="64"/>
      <c r="J44" s="64"/>
      <c r="K44" s="15"/>
      <c r="L44" s="83"/>
      <c r="M44" s="84"/>
      <c r="N44" s="84"/>
      <c r="O44" s="75"/>
      <c r="P44" s="85"/>
      <c r="Q44" s="85"/>
      <c r="R44" s="49"/>
      <c r="S44" s="86"/>
      <c r="T44" s="86"/>
      <c r="U44" s="50"/>
      <c r="V44" s="50"/>
      <c r="W44" s="50"/>
      <c r="X44" s="50"/>
      <c r="Y44" s="50"/>
      <c r="Z44" s="50"/>
      <c r="AA44" s="80">
        <v>44</v>
      </c>
      <c r="AB44" s="80"/>
      <c r="AC44" s="77" t="s">
        <v>443</v>
      </c>
      <c r="AD44"/>
      <c r="AE44" s="2"/>
      <c r="AI44" s="3"/>
    </row>
    <row r="45" spans="1:35" ht="41.45" customHeight="1">
      <c r="A45" s="77" t="s">
        <v>216</v>
      </c>
      <c r="B45" s="77"/>
      <c r="C45" s="14"/>
      <c r="D45" s="82"/>
      <c r="E45" s="78"/>
      <c r="F45" s="14"/>
      <c r="G45" s="14"/>
      <c r="H45" s="77"/>
      <c r="I45" s="64"/>
      <c r="J45" s="64"/>
      <c r="K45" s="15"/>
      <c r="L45" s="83"/>
      <c r="M45" s="84">
        <v>3208.824462890625</v>
      </c>
      <c r="N45" s="84">
        <v>3490.647705078125</v>
      </c>
      <c r="O45" s="75"/>
      <c r="P45" s="85"/>
      <c r="Q45" s="85"/>
      <c r="R45" s="49">
        <v>1</v>
      </c>
      <c r="S45" s="86"/>
      <c r="T45" s="86"/>
      <c r="U45" s="50">
        <v>0</v>
      </c>
      <c r="V45" s="50">
        <v>1</v>
      </c>
      <c r="W45" s="50">
        <v>0</v>
      </c>
      <c r="X45" s="50">
        <v>0.99999800000000005</v>
      </c>
      <c r="Y45" s="50">
        <v>0</v>
      </c>
      <c r="Z45" s="50"/>
      <c r="AA45" s="80">
        <v>45</v>
      </c>
      <c r="AB45" s="80"/>
      <c r="AC45" s="77" t="s">
        <v>443</v>
      </c>
      <c r="AD45"/>
      <c r="AE45" s="2"/>
      <c r="AI45" s="3"/>
    </row>
    <row r="46" spans="1:35" ht="41.45" customHeight="1">
      <c r="A46" s="77" t="s">
        <v>459</v>
      </c>
      <c r="B46" s="77"/>
      <c r="C46" s="14"/>
      <c r="D46" s="82"/>
      <c r="E46" s="78"/>
      <c r="F46" s="14"/>
      <c r="G46" s="14"/>
      <c r="H46" s="77"/>
      <c r="I46" s="64"/>
      <c r="J46" s="64"/>
      <c r="K46" s="15"/>
      <c r="L46" s="83"/>
      <c r="M46" s="84"/>
      <c r="N46" s="84"/>
      <c r="O46" s="75"/>
      <c r="P46" s="85"/>
      <c r="Q46" s="85"/>
      <c r="R46" s="49"/>
      <c r="S46" s="86"/>
      <c r="T46" s="86"/>
      <c r="U46" s="50"/>
      <c r="V46" s="50"/>
      <c r="W46" s="50"/>
      <c r="X46" s="50"/>
      <c r="Y46" s="50"/>
      <c r="Z46" s="50"/>
      <c r="AA46" s="80">
        <v>46</v>
      </c>
      <c r="AB46" s="80"/>
      <c r="AC46" s="77" t="s">
        <v>442</v>
      </c>
      <c r="AD46"/>
      <c r="AE46" s="2"/>
      <c r="AI46" s="3"/>
    </row>
    <row r="47" spans="1:35" ht="41.45" customHeight="1">
      <c r="A47" s="77" t="s">
        <v>206</v>
      </c>
      <c r="B47" s="77"/>
      <c r="C47" s="14"/>
      <c r="D47" s="82"/>
      <c r="E47" s="78"/>
      <c r="F47" s="14"/>
      <c r="G47" s="14"/>
      <c r="H47" s="77"/>
      <c r="I47" s="64"/>
      <c r="J47" s="64"/>
      <c r="K47" s="15"/>
      <c r="L47" s="83"/>
      <c r="M47" s="84">
        <v>7574.388671875</v>
      </c>
      <c r="N47" s="84">
        <v>4389.4697265625</v>
      </c>
      <c r="O47" s="75"/>
      <c r="P47" s="85"/>
      <c r="Q47" s="85"/>
      <c r="R47" s="49">
        <v>2</v>
      </c>
      <c r="S47" s="86"/>
      <c r="T47" s="86"/>
      <c r="U47" s="50">
        <v>294.32913500000001</v>
      </c>
      <c r="V47" s="50">
        <v>7.7300000000000003E-4</v>
      </c>
      <c r="W47" s="50">
        <v>1.47E-4</v>
      </c>
      <c r="X47" s="50">
        <v>0.72310799999999997</v>
      </c>
      <c r="Y47" s="50">
        <v>0</v>
      </c>
      <c r="Z47" s="50"/>
      <c r="AA47" s="80">
        <v>47</v>
      </c>
      <c r="AB47" s="80"/>
      <c r="AC47" s="77" t="s">
        <v>443</v>
      </c>
      <c r="AD47"/>
      <c r="AE47" s="2"/>
      <c r="AI47" s="3"/>
    </row>
    <row r="48" spans="1:35" ht="41.45" customHeight="1">
      <c r="A48" s="77" t="s">
        <v>460</v>
      </c>
      <c r="B48" s="77"/>
      <c r="C48" s="14"/>
      <c r="D48" s="82"/>
      <c r="E48" s="78"/>
      <c r="F48" s="14"/>
      <c r="G48" s="14"/>
      <c r="H48" s="77"/>
      <c r="I48" s="64"/>
      <c r="J48" s="64"/>
      <c r="K48" s="15"/>
      <c r="L48" s="83"/>
      <c r="M48" s="84"/>
      <c r="N48" s="84"/>
      <c r="O48" s="75"/>
      <c r="P48" s="85"/>
      <c r="Q48" s="85"/>
      <c r="R48" s="49"/>
      <c r="S48" s="86"/>
      <c r="T48" s="86"/>
      <c r="U48" s="50"/>
      <c r="V48" s="50"/>
      <c r="W48" s="50"/>
      <c r="X48" s="50"/>
      <c r="Y48" s="50"/>
      <c r="Z48" s="50"/>
      <c r="AA48" s="80">
        <v>48</v>
      </c>
      <c r="AB48" s="80"/>
      <c r="AC48" s="77" t="s">
        <v>442</v>
      </c>
      <c r="AD48"/>
      <c r="AE48" s="2"/>
      <c r="AI48" s="3"/>
    </row>
    <row r="49" spans="1:35" ht="41.45" customHeight="1">
      <c r="A49" s="77" t="s">
        <v>461</v>
      </c>
      <c r="B49" s="77"/>
      <c r="C49" s="14"/>
      <c r="D49" s="82"/>
      <c r="E49" s="78"/>
      <c r="F49" s="14"/>
      <c r="G49" s="14"/>
      <c r="H49" s="77"/>
      <c r="I49" s="64"/>
      <c r="J49" s="64"/>
      <c r="K49" s="15"/>
      <c r="L49" s="83"/>
      <c r="M49" s="84"/>
      <c r="N49" s="84"/>
      <c r="O49" s="75"/>
      <c r="P49" s="85"/>
      <c r="Q49" s="85"/>
      <c r="R49" s="49"/>
      <c r="S49" s="86"/>
      <c r="T49" s="86"/>
      <c r="U49" s="50"/>
      <c r="V49" s="50"/>
      <c r="W49" s="50"/>
      <c r="X49" s="50"/>
      <c r="Y49" s="50"/>
      <c r="Z49" s="50"/>
      <c r="AA49" s="80">
        <v>49</v>
      </c>
      <c r="AB49" s="80"/>
      <c r="AC49" s="77" t="s">
        <v>442</v>
      </c>
      <c r="AD49"/>
      <c r="AE49" s="2"/>
      <c r="AI49" s="3"/>
    </row>
    <row r="50" spans="1:35" ht="41.45" customHeight="1">
      <c r="A50" s="77" t="s">
        <v>175</v>
      </c>
      <c r="B50" s="77"/>
      <c r="C50" s="14"/>
      <c r="D50" s="82"/>
      <c r="E50" s="78"/>
      <c r="F50" s="14"/>
      <c r="G50" s="14"/>
      <c r="H50" s="77"/>
      <c r="I50" s="64"/>
      <c r="J50" s="64"/>
      <c r="K50" s="15"/>
      <c r="L50" s="83"/>
      <c r="M50" s="84">
        <v>7037.595703125</v>
      </c>
      <c r="N50" s="84">
        <v>5097.9619140625</v>
      </c>
      <c r="O50" s="75"/>
      <c r="P50" s="85"/>
      <c r="Q50" s="85"/>
      <c r="R50" s="49">
        <v>6</v>
      </c>
      <c r="S50" s="86"/>
      <c r="T50" s="86"/>
      <c r="U50" s="50">
        <v>1658.463632</v>
      </c>
      <c r="V50" s="50">
        <v>8.7600000000000004E-4</v>
      </c>
      <c r="W50" s="50">
        <v>9.7799999999999992E-4</v>
      </c>
      <c r="X50" s="50">
        <v>1.87754</v>
      </c>
      <c r="Y50" s="50">
        <v>6.6666666666666666E-2</v>
      </c>
      <c r="Z50" s="50"/>
      <c r="AA50" s="80">
        <v>50</v>
      </c>
      <c r="AB50" s="80"/>
      <c r="AC50" s="77" t="s">
        <v>442</v>
      </c>
      <c r="AD50"/>
      <c r="AE50" s="2"/>
      <c r="AI50" s="3"/>
    </row>
    <row r="51" spans="1:35" ht="41.45" customHeight="1">
      <c r="A51" s="77" t="s">
        <v>462</v>
      </c>
      <c r="B51" s="77"/>
      <c r="C51" s="14"/>
      <c r="D51" s="82"/>
      <c r="E51" s="78"/>
      <c r="F51" s="14"/>
      <c r="G51" s="14"/>
      <c r="H51" s="77"/>
      <c r="I51" s="64"/>
      <c r="J51" s="64"/>
      <c r="K51" s="15"/>
      <c r="L51" s="83"/>
      <c r="M51" s="84"/>
      <c r="N51" s="84"/>
      <c r="O51" s="75"/>
      <c r="P51" s="85"/>
      <c r="Q51" s="85"/>
      <c r="R51" s="49"/>
      <c r="S51" s="86"/>
      <c r="T51" s="86"/>
      <c r="U51" s="50"/>
      <c r="V51" s="50"/>
      <c r="W51" s="50"/>
      <c r="X51" s="50"/>
      <c r="Y51" s="50"/>
      <c r="Z51" s="50"/>
      <c r="AA51" s="80">
        <v>51</v>
      </c>
      <c r="AB51" s="80"/>
      <c r="AC51" s="77" t="s">
        <v>442</v>
      </c>
      <c r="AD51"/>
      <c r="AE51" s="2"/>
      <c r="AI51" s="3"/>
    </row>
    <row r="52" spans="1:35" ht="41.45" customHeight="1">
      <c r="A52" s="77" t="s">
        <v>200</v>
      </c>
      <c r="B52" s="77"/>
      <c r="C52" s="14"/>
      <c r="D52" s="82"/>
      <c r="E52" s="78"/>
      <c r="F52" s="14"/>
      <c r="G52" s="14"/>
      <c r="H52" s="77"/>
      <c r="I52" s="64"/>
      <c r="J52" s="64"/>
      <c r="K52" s="15"/>
      <c r="L52" s="83"/>
      <c r="M52" s="84">
        <v>8266.1357421875</v>
      </c>
      <c r="N52" s="84">
        <v>6396.794921875</v>
      </c>
      <c r="O52" s="75"/>
      <c r="P52" s="85"/>
      <c r="Q52" s="85"/>
      <c r="R52" s="49">
        <v>1</v>
      </c>
      <c r="S52" s="86"/>
      <c r="T52" s="86"/>
      <c r="U52" s="50">
        <v>0</v>
      </c>
      <c r="V52" s="50">
        <v>7.3899999999999997E-4</v>
      </c>
      <c r="W52" s="50">
        <v>5.9599999999999996E-4</v>
      </c>
      <c r="X52" s="50">
        <v>0.41997400000000001</v>
      </c>
      <c r="Y52" s="50">
        <v>0</v>
      </c>
      <c r="Z52" s="50"/>
      <c r="AA52" s="80">
        <v>52</v>
      </c>
      <c r="AB52" s="80"/>
      <c r="AC52" s="77" t="s">
        <v>442</v>
      </c>
      <c r="AD52"/>
      <c r="AE52" s="2"/>
      <c r="AI52" s="3"/>
    </row>
    <row r="53" spans="1:35" ht="41.45" customHeight="1">
      <c r="A53" s="77" t="s">
        <v>463</v>
      </c>
      <c r="B53" s="77"/>
      <c r="C53" s="14"/>
      <c r="D53" s="82"/>
      <c r="E53" s="78"/>
      <c r="F53" s="14"/>
      <c r="G53" s="14"/>
      <c r="H53" s="77"/>
      <c r="I53" s="64"/>
      <c r="J53" s="64"/>
      <c r="K53" s="15"/>
      <c r="L53" s="83"/>
      <c r="M53" s="84"/>
      <c r="N53" s="84"/>
      <c r="O53" s="75"/>
      <c r="P53" s="85"/>
      <c r="Q53" s="85"/>
      <c r="R53" s="49"/>
      <c r="S53" s="86"/>
      <c r="T53" s="86"/>
      <c r="U53" s="50"/>
      <c r="V53" s="50"/>
      <c r="W53" s="50"/>
      <c r="X53" s="50"/>
      <c r="Y53" s="50"/>
      <c r="Z53" s="50"/>
      <c r="AA53" s="80">
        <v>53</v>
      </c>
      <c r="AB53" s="80"/>
      <c r="AC53" s="77" t="s">
        <v>443</v>
      </c>
      <c r="AD53"/>
      <c r="AE53" s="2"/>
      <c r="AI53" s="3"/>
    </row>
    <row r="54" spans="1:35" ht="41.45" customHeight="1">
      <c r="A54" s="77" t="s">
        <v>185</v>
      </c>
      <c r="B54" s="77"/>
      <c r="C54" s="14"/>
      <c r="D54" s="82"/>
      <c r="E54" s="78"/>
      <c r="F54" s="14"/>
      <c r="G54" s="14"/>
      <c r="H54" s="77"/>
      <c r="I54" s="64"/>
      <c r="J54" s="64"/>
      <c r="K54" s="15"/>
      <c r="L54" s="83"/>
      <c r="M54" s="84">
        <v>7134.2978515625</v>
      </c>
      <c r="N54" s="84">
        <v>6094.25732421875</v>
      </c>
      <c r="O54" s="75"/>
      <c r="P54" s="85"/>
      <c r="Q54" s="85"/>
      <c r="R54" s="49">
        <v>3</v>
      </c>
      <c r="S54" s="86"/>
      <c r="T54" s="86"/>
      <c r="U54" s="50">
        <v>513</v>
      </c>
      <c r="V54" s="50">
        <v>7.8600000000000002E-4</v>
      </c>
      <c r="W54" s="50">
        <v>1.3470000000000001E-3</v>
      </c>
      <c r="X54" s="50">
        <v>1.3134699999999999</v>
      </c>
      <c r="Y54" s="50">
        <v>0</v>
      </c>
      <c r="Z54" s="50"/>
      <c r="AA54" s="80">
        <v>54</v>
      </c>
      <c r="AB54" s="80"/>
      <c r="AC54" s="77" t="s">
        <v>443</v>
      </c>
      <c r="AD54"/>
      <c r="AE54" s="2"/>
      <c r="AI54" s="3"/>
    </row>
    <row r="55" spans="1:35" ht="41.45" customHeight="1">
      <c r="A55" s="77" t="s">
        <v>194</v>
      </c>
      <c r="B55" s="77"/>
      <c r="C55" s="14"/>
      <c r="D55" s="82"/>
      <c r="E55" s="78"/>
      <c r="F55" s="14"/>
      <c r="G55" s="14"/>
      <c r="H55" s="77"/>
      <c r="I55" s="64"/>
      <c r="J55" s="64"/>
      <c r="K55" s="15"/>
      <c r="L55" s="83"/>
      <c r="M55" s="84">
        <v>8876.74609375</v>
      </c>
      <c r="N55" s="84">
        <v>5388.4541015625</v>
      </c>
      <c r="O55" s="75"/>
      <c r="P55" s="85"/>
      <c r="Q55" s="85"/>
      <c r="R55" s="49">
        <v>2</v>
      </c>
      <c r="S55" s="86"/>
      <c r="T55" s="86"/>
      <c r="U55" s="50">
        <v>257</v>
      </c>
      <c r="V55" s="50">
        <v>6.9999999999999999E-4</v>
      </c>
      <c r="W55" s="50">
        <v>1.4999999999999999E-4</v>
      </c>
      <c r="X55" s="50">
        <v>0.86062399999999994</v>
      </c>
      <c r="Y55" s="50">
        <v>0</v>
      </c>
      <c r="Z55" s="50"/>
      <c r="AA55" s="80">
        <v>55</v>
      </c>
      <c r="AB55" s="80"/>
      <c r="AC55" s="77" t="s">
        <v>464</v>
      </c>
      <c r="AD55"/>
      <c r="AE55" s="2"/>
      <c r="AI55" s="3"/>
    </row>
    <row r="56" spans="1:35" ht="41.45" customHeight="1">
      <c r="A56" s="77" t="s">
        <v>213</v>
      </c>
      <c r="B56" s="77"/>
      <c r="C56" s="14"/>
      <c r="D56" s="82"/>
      <c r="E56" s="78"/>
      <c r="F56" s="14"/>
      <c r="G56" s="14"/>
      <c r="H56" s="77"/>
      <c r="I56" s="64"/>
      <c r="J56" s="64"/>
      <c r="K56" s="15"/>
      <c r="L56" s="83"/>
      <c r="M56" s="84">
        <v>4832.6953125</v>
      </c>
      <c r="N56" s="84">
        <v>4776.197265625</v>
      </c>
      <c r="O56" s="75"/>
      <c r="P56" s="85"/>
      <c r="Q56" s="85"/>
      <c r="R56" s="49">
        <v>6</v>
      </c>
      <c r="S56" s="86"/>
      <c r="T56" s="86"/>
      <c r="U56" s="50">
        <v>3200.476647</v>
      </c>
      <c r="V56" s="50">
        <v>9.7599999999999998E-4</v>
      </c>
      <c r="W56" s="50">
        <v>4.3899999999999998E-3</v>
      </c>
      <c r="X56" s="50">
        <v>1.732116</v>
      </c>
      <c r="Y56" s="50">
        <v>6.6666666666666666E-2</v>
      </c>
      <c r="Z56" s="50"/>
      <c r="AA56" s="80">
        <v>56</v>
      </c>
      <c r="AB56" s="80"/>
      <c r="AC56" s="77" t="s">
        <v>442</v>
      </c>
      <c r="AD56"/>
      <c r="AE56" s="2"/>
      <c r="AI56" s="3"/>
    </row>
    <row r="57" spans="1:35" ht="41.45" customHeight="1">
      <c r="A57" s="77" t="s">
        <v>214</v>
      </c>
      <c r="B57" s="77"/>
      <c r="C57" s="14"/>
      <c r="D57" s="82"/>
      <c r="E57" s="78"/>
      <c r="F57" s="14"/>
      <c r="G57" s="14"/>
      <c r="H57" s="77"/>
      <c r="I57" s="64"/>
      <c r="J57" s="64"/>
      <c r="K57" s="15"/>
      <c r="L57" s="83"/>
      <c r="M57" s="84">
        <v>7043.22021484375</v>
      </c>
      <c r="N57" s="84">
        <v>4788.94482421875</v>
      </c>
      <c r="O57" s="75"/>
      <c r="P57" s="85"/>
      <c r="Q57" s="85"/>
      <c r="R57" s="49">
        <v>2</v>
      </c>
      <c r="S57" s="86"/>
      <c r="T57" s="86"/>
      <c r="U57" s="50">
        <v>94.670531999999994</v>
      </c>
      <c r="V57" s="50">
        <v>7.6999999999999996E-4</v>
      </c>
      <c r="W57" s="50">
        <v>3.6099999999999999E-4</v>
      </c>
      <c r="X57" s="50">
        <v>0.72392599999999996</v>
      </c>
      <c r="Y57" s="50">
        <v>0</v>
      </c>
      <c r="Z57" s="50"/>
      <c r="AA57" s="80">
        <v>57</v>
      </c>
      <c r="AB57" s="80"/>
      <c r="AC57" s="77" t="s">
        <v>443</v>
      </c>
      <c r="AD57"/>
      <c r="AE57" s="2"/>
      <c r="AI57" s="3"/>
    </row>
    <row r="58" spans="1:35" ht="41.45" customHeight="1">
      <c r="A58" s="77" t="s">
        <v>215</v>
      </c>
      <c r="B58" s="77"/>
      <c r="C58" s="14"/>
      <c r="D58" s="82"/>
      <c r="E58" s="78"/>
      <c r="F58" s="14"/>
      <c r="G58" s="14"/>
      <c r="H58" s="77"/>
      <c r="I58" s="64"/>
      <c r="J58" s="64"/>
      <c r="K58" s="15"/>
      <c r="L58" s="83"/>
      <c r="M58" s="84">
        <v>3762.7578125</v>
      </c>
      <c r="N58" s="84">
        <v>2946.508056640625</v>
      </c>
      <c r="O58" s="75"/>
      <c r="P58" s="85"/>
      <c r="Q58" s="85"/>
      <c r="R58" s="49">
        <v>1</v>
      </c>
      <c r="S58" s="86"/>
      <c r="T58" s="86"/>
      <c r="U58" s="50">
        <v>0</v>
      </c>
      <c r="V58" s="50">
        <v>1</v>
      </c>
      <c r="W58" s="50">
        <v>0</v>
      </c>
      <c r="X58" s="50">
        <v>0.99999800000000005</v>
      </c>
      <c r="Y58" s="50">
        <v>0</v>
      </c>
      <c r="Z58" s="50"/>
      <c r="AA58" s="80">
        <v>58</v>
      </c>
      <c r="AB58" s="80"/>
      <c r="AC58" s="77" t="s">
        <v>443</v>
      </c>
      <c r="AD58"/>
      <c r="AE58" s="2"/>
      <c r="AI58" s="3"/>
    </row>
    <row r="59" spans="1:35" ht="41.45" customHeight="1">
      <c r="A59" s="77" t="s">
        <v>187</v>
      </c>
      <c r="B59" s="77"/>
      <c r="C59" s="14"/>
      <c r="D59" s="82"/>
      <c r="E59" s="78"/>
      <c r="F59" s="14"/>
      <c r="G59" s="14"/>
      <c r="H59" s="77"/>
      <c r="I59" s="64"/>
      <c r="J59" s="64"/>
      <c r="K59" s="15"/>
      <c r="L59" s="83"/>
      <c r="M59" s="84">
        <v>5898.63525390625</v>
      </c>
      <c r="N59" s="84">
        <v>4887.88916015625</v>
      </c>
      <c r="O59" s="75"/>
      <c r="P59" s="85"/>
      <c r="Q59" s="85"/>
      <c r="R59" s="49">
        <v>5</v>
      </c>
      <c r="S59" s="86"/>
      <c r="T59" s="86"/>
      <c r="U59" s="50">
        <v>2319.2549410000001</v>
      </c>
      <c r="V59" s="50">
        <v>9.810000000000001E-4</v>
      </c>
      <c r="W59" s="50">
        <v>1.983E-3</v>
      </c>
      <c r="X59" s="50">
        <v>1.4813879999999999</v>
      </c>
      <c r="Y59" s="50">
        <v>0.1</v>
      </c>
      <c r="Z59" s="50"/>
      <c r="AA59" s="80">
        <v>59</v>
      </c>
      <c r="AB59" s="80"/>
      <c r="AC59" s="77" t="s">
        <v>443</v>
      </c>
      <c r="AD59"/>
      <c r="AE59" s="2"/>
      <c r="AI59" s="3"/>
    </row>
    <row r="60" spans="1:35" ht="41.45" customHeight="1">
      <c r="A60" s="77" t="s">
        <v>427</v>
      </c>
      <c r="B60" s="77"/>
      <c r="C60" s="14"/>
      <c r="D60" s="82"/>
      <c r="E60" s="78"/>
      <c r="F60" s="14"/>
      <c r="G60" s="14"/>
      <c r="H60" s="77"/>
      <c r="I60" s="64"/>
      <c r="J60" s="64"/>
      <c r="K60" s="15"/>
      <c r="L60" s="83"/>
      <c r="M60" s="84">
        <v>3188.030029296875</v>
      </c>
      <c r="N60" s="84">
        <v>7143.58349609375</v>
      </c>
      <c r="O60" s="75"/>
      <c r="P60" s="85"/>
      <c r="Q60" s="85"/>
      <c r="R60" s="49">
        <v>1</v>
      </c>
      <c r="S60" s="86"/>
      <c r="T60" s="86"/>
      <c r="U60" s="50">
        <v>0</v>
      </c>
      <c r="V60" s="50">
        <v>7.6199999999999998E-4</v>
      </c>
      <c r="W60" s="50">
        <v>4.1609999999999998E-3</v>
      </c>
      <c r="X60" s="50">
        <v>0.38140000000000002</v>
      </c>
      <c r="Y60" s="50">
        <v>0</v>
      </c>
      <c r="Z60" s="50"/>
      <c r="AA60" s="80">
        <v>60</v>
      </c>
      <c r="AB60" s="80"/>
      <c r="AC60" s="77" t="s">
        <v>442</v>
      </c>
      <c r="AD60"/>
      <c r="AE60" s="2"/>
      <c r="AI60" s="3"/>
    </row>
    <row r="61" spans="1:35" ht="41.45" customHeight="1">
      <c r="A61" s="77" t="s">
        <v>465</v>
      </c>
      <c r="B61" s="77"/>
      <c r="C61" s="14"/>
      <c r="D61" s="82"/>
      <c r="E61" s="78"/>
      <c r="F61" s="14"/>
      <c r="G61" s="14"/>
      <c r="H61" s="77"/>
      <c r="I61" s="64"/>
      <c r="J61" s="64"/>
      <c r="K61" s="15"/>
      <c r="L61" s="83"/>
      <c r="M61" s="84"/>
      <c r="N61" s="84"/>
      <c r="O61" s="75"/>
      <c r="P61" s="85"/>
      <c r="Q61" s="85"/>
      <c r="R61" s="49"/>
      <c r="S61" s="86"/>
      <c r="T61" s="86"/>
      <c r="U61" s="50"/>
      <c r="V61" s="50"/>
      <c r="W61" s="50"/>
      <c r="X61" s="50"/>
      <c r="Y61" s="50"/>
      <c r="Z61" s="50"/>
      <c r="AA61" s="80">
        <v>61</v>
      </c>
      <c r="AB61" s="80"/>
      <c r="AC61" s="77" t="s">
        <v>443</v>
      </c>
      <c r="AD61"/>
      <c r="AE61" s="2"/>
      <c r="AI61" s="3"/>
    </row>
    <row r="62" spans="1:35" ht="41.45" customHeight="1">
      <c r="A62" s="77" t="s">
        <v>217</v>
      </c>
      <c r="B62" s="77"/>
      <c r="C62" s="14"/>
      <c r="D62" s="82"/>
      <c r="E62" s="78"/>
      <c r="F62" s="14"/>
      <c r="G62" s="14"/>
      <c r="H62" s="77"/>
      <c r="I62" s="64"/>
      <c r="J62" s="64"/>
      <c r="K62" s="15"/>
      <c r="L62" s="83"/>
      <c r="M62" s="84">
        <v>7529.50830078125</v>
      </c>
      <c r="N62" s="84">
        <v>5502.6220703125</v>
      </c>
      <c r="O62" s="75"/>
      <c r="P62" s="85"/>
      <c r="Q62" s="85"/>
      <c r="R62" s="49">
        <v>2</v>
      </c>
      <c r="S62" s="86"/>
      <c r="T62" s="86"/>
      <c r="U62" s="50">
        <v>0</v>
      </c>
      <c r="V62" s="50">
        <v>8.0099999999999995E-4</v>
      </c>
      <c r="W62" s="50">
        <v>6.7400000000000001E-4</v>
      </c>
      <c r="X62" s="50">
        <v>0.67367100000000002</v>
      </c>
      <c r="Y62" s="50">
        <v>1</v>
      </c>
      <c r="Z62" s="50"/>
      <c r="AA62" s="80">
        <v>62</v>
      </c>
      <c r="AB62" s="80"/>
      <c r="AC62" s="77" t="s">
        <v>443</v>
      </c>
      <c r="AD62"/>
      <c r="AE62" s="2"/>
      <c r="AI62" s="3"/>
    </row>
    <row r="63" spans="1:35" ht="41.45" customHeight="1">
      <c r="A63" s="77" t="s">
        <v>218</v>
      </c>
      <c r="B63" s="77"/>
      <c r="C63" s="14"/>
      <c r="D63" s="82"/>
      <c r="E63" s="78"/>
      <c r="F63" s="14"/>
      <c r="G63" s="14"/>
      <c r="H63" s="77"/>
      <c r="I63" s="64"/>
      <c r="J63" s="64"/>
      <c r="K63" s="15"/>
      <c r="L63" s="83"/>
      <c r="M63" s="84">
        <v>2846.000244140625</v>
      </c>
      <c r="N63" s="84">
        <v>4224.85498046875</v>
      </c>
      <c r="O63" s="75"/>
      <c r="P63" s="85"/>
      <c r="Q63" s="85"/>
      <c r="R63" s="49">
        <v>3</v>
      </c>
      <c r="S63" s="86"/>
      <c r="T63" s="86"/>
      <c r="U63" s="50">
        <v>513</v>
      </c>
      <c r="V63" s="50">
        <v>7.0299999999999996E-4</v>
      </c>
      <c r="W63" s="50">
        <v>1.3899999999999999E-4</v>
      </c>
      <c r="X63" s="50">
        <v>1.343159</v>
      </c>
      <c r="Y63" s="50">
        <v>0</v>
      </c>
      <c r="Z63" s="50"/>
      <c r="AA63" s="80">
        <v>63</v>
      </c>
      <c r="AB63" s="80"/>
      <c r="AC63" s="77" t="s">
        <v>443</v>
      </c>
      <c r="AD63"/>
      <c r="AE63" s="2"/>
      <c r="AI63" s="3"/>
    </row>
    <row r="64" spans="1:35" ht="41.45" customHeight="1">
      <c r="A64" s="77" t="s">
        <v>220</v>
      </c>
      <c r="B64" s="77"/>
      <c r="C64" s="14"/>
      <c r="D64" s="82"/>
      <c r="E64" s="78"/>
      <c r="F64" s="14"/>
      <c r="G64" s="14"/>
      <c r="H64" s="77"/>
      <c r="I64" s="64"/>
      <c r="J64" s="64"/>
      <c r="K64" s="15"/>
      <c r="L64" s="83"/>
      <c r="M64" s="84">
        <v>8912.88671875</v>
      </c>
      <c r="N64" s="84">
        <v>3431.023681640625</v>
      </c>
      <c r="O64" s="75"/>
      <c r="P64" s="85"/>
      <c r="Q64" s="85"/>
      <c r="R64" s="49">
        <v>2</v>
      </c>
      <c r="S64" s="86"/>
      <c r="T64" s="86"/>
      <c r="U64" s="50">
        <v>180.67868000000001</v>
      </c>
      <c r="V64" s="50">
        <v>6.9200000000000002E-4</v>
      </c>
      <c r="W64" s="50">
        <v>2.8E-5</v>
      </c>
      <c r="X64" s="50">
        <v>0.77229499999999995</v>
      </c>
      <c r="Y64" s="50">
        <v>0</v>
      </c>
      <c r="Z64" s="50"/>
      <c r="AA64" s="80">
        <v>64</v>
      </c>
      <c r="AB64" s="80"/>
      <c r="AC64" s="77" t="s">
        <v>442</v>
      </c>
      <c r="AD64"/>
      <c r="AE64" s="2"/>
      <c r="AI64" s="3"/>
    </row>
    <row r="65" spans="1:35" ht="41.45" customHeight="1">
      <c r="A65" s="77" t="s">
        <v>222</v>
      </c>
      <c r="B65" s="77"/>
      <c r="C65" s="14"/>
      <c r="D65" s="82"/>
      <c r="E65" s="78"/>
      <c r="F65" s="14"/>
      <c r="G65" s="14"/>
      <c r="H65" s="77"/>
      <c r="I65" s="64"/>
      <c r="J65" s="64"/>
      <c r="K65" s="15"/>
      <c r="L65" s="83"/>
      <c r="M65" s="84">
        <v>8387.796875</v>
      </c>
      <c r="N65" s="84">
        <v>5872.9697265625</v>
      </c>
      <c r="O65" s="75"/>
      <c r="P65" s="85"/>
      <c r="Q65" s="85"/>
      <c r="R65" s="49">
        <v>2</v>
      </c>
      <c r="S65" s="86"/>
      <c r="T65" s="86"/>
      <c r="U65" s="50">
        <v>0</v>
      </c>
      <c r="V65" s="50">
        <v>7.5900000000000002E-4</v>
      </c>
      <c r="W65" s="50">
        <v>5.0799999999999999E-4</v>
      </c>
      <c r="X65" s="50">
        <v>0.67551799999999995</v>
      </c>
      <c r="Y65" s="50">
        <v>1</v>
      </c>
      <c r="Z65" s="50"/>
      <c r="AA65" s="80">
        <v>65</v>
      </c>
      <c r="AB65" s="80"/>
      <c r="AC65" s="77" t="s">
        <v>443</v>
      </c>
      <c r="AD65"/>
      <c r="AE65" s="2"/>
      <c r="AI65" s="3"/>
    </row>
    <row r="66" spans="1:35" ht="41.45" customHeight="1">
      <c r="A66" s="77" t="s">
        <v>180</v>
      </c>
      <c r="B66" s="77"/>
      <c r="C66" s="14"/>
      <c r="D66" s="82"/>
      <c r="E66" s="78"/>
      <c r="F66" s="14"/>
      <c r="G66" s="14"/>
      <c r="H66" s="77"/>
      <c r="I66" s="64"/>
      <c r="J66" s="64"/>
      <c r="K66" s="15"/>
      <c r="L66" s="83"/>
      <c r="M66" s="84">
        <v>6255.94775390625</v>
      </c>
      <c r="N66" s="84">
        <v>5918.77734375</v>
      </c>
      <c r="O66" s="75"/>
      <c r="P66" s="85"/>
      <c r="Q66" s="85"/>
      <c r="R66" s="49">
        <v>4</v>
      </c>
      <c r="S66" s="86"/>
      <c r="T66" s="86"/>
      <c r="U66" s="50">
        <v>1287.895211</v>
      </c>
      <c r="V66" s="50">
        <v>9.5E-4</v>
      </c>
      <c r="W66" s="50">
        <v>4.8840000000000003E-3</v>
      </c>
      <c r="X66" s="50">
        <v>1.107367</v>
      </c>
      <c r="Y66" s="50">
        <v>0.16666666666666666</v>
      </c>
      <c r="Z66" s="50"/>
      <c r="AA66" s="80">
        <v>66</v>
      </c>
      <c r="AB66" s="80"/>
      <c r="AC66" s="77" t="s">
        <v>442</v>
      </c>
      <c r="AD66"/>
      <c r="AE66" s="2"/>
      <c r="AI66" s="3"/>
    </row>
    <row r="67" spans="1:35" ht="41.45" customHeight="1">
      <c r="A67" s="77" t="s">
        <v>224</v>
      </c>
      <c r="B67" s="77"/>
      <c r="C67" s="14"/>
      <c r="D67" s="82"/>
      <c r="E67" s="78"/>
      <c r="F67" s="14"/>
      <c r="G67" s="14"/>
      <c r="H67" s="77"/>
      <c r="I67" s="64"/>
      <c r="J67" s="64"/>
      <c r="K67" s="15"/>
      <c r="L67" s="83"/>
      <c r="M67" s="84">
        <v>7303.77734375</v>
      </c>
      <c r="N67" s="84">
        <v>4034.567138671875</v>
      </c>
      <c r="O67" s="75"/>
      <c r="P67" s="85"/>
      <c r="Q67" s="85"/>
      <c r="R67" s="49">
        <v>4</v>
      </c>
      <c r="S67" s="86"/>
      <c r="T67" s="86"/>
      <c r="U67" s="50">
        <v>1305.6061529999999</v>
      </c>
      <c r="V67" s="50">
        <v>8.1300000000000003E-4</v>
      </c>
      <c r="W67" s="50">
        <v>1.8599999999999999E-4</v>
      </c>
      <c r="X67" s="50">
        <v>1.317815</v>
      </c>
      <c r="Y67" s="50">
        <v>0</v>
      </c>
      <c r="Z67" s="50"/>
      <c r="AA67" s="80">
        <v>67</v>
      </c>
      <c r="AB67" s="80"/>
      <c r="AC67" s="77" t="s">
        <v>443</v>
      </c>
      <c r="AD67"/>
      <c r="AE67" s="2"/>
      <c r="AI67" s="3"/>
    </row>
    <row r="68" spans="1:35" ht="41.45" customHeight="1">
      <c r="A68" s="77" t="s">
        <v>225</v>
      </c>
      <c r="B68" s="77"/>
      <c r="C68" s="14"/>
      <c r="D68" s="82"/>
      <c r="E68" s="78"/>
      <c r="F68" s="14"/>
      <c r="G68" s="14"/>
      <c r="H68" s="77"/>
      <c r="I68" s="64"/>
      <c r="J68" s="64"/>
      <c r="K68" s="15"/>
      <c r="L68" s="83"/>
      <c r="M68" s="84">
        <v>5067.8671875</v>
      </c>
      <c r="N68" s="84">
        <v>4595.728515625</v>
      </c>
      <c r="O68" s="75"/>
      <c r="P68" s="85"/>
      <c r="Q68" s="85"/>
      <c r="R68" s="49">
        <v>4</v>
      </c>
      <c r="S68" s="86"/>
      <c r="T68" s="86"/>
      <c r="U68" s="50">
        <v>759.93149100000005</v>
      </c>
      <c r="V68" s="50">
        <v>8.6799999999999996E-4</v>
      </c>
      <c r="W68" s="50">
        <v>8.5599999999999999E-4</v>
      </c>
      <c r="X68" s="50">
        <v>1.297239</v>
      </c>
      <c r="Y68" s="50">
        <v>0</v>
      </c>
      <c r="Z68" s="50"/>
      <c r="AA68" s="80">
        <v>68</v>
      </c>
      <c r="AB68" s="80"/>
      <c r="AC68" s="77" t="s">
        <v>443</v>
      </c>
      <c r="AD68"/>
      <c r="AE68" s="2"/>
      <c r="AI68" s="3"/>
    </row>
    <row r="69" spans="1:35" ht="41.45" customHeight="1">
      <c r="A69" s="77" t="s">
        <v>228</v>
      </c>
      <c r="B69" s="77"/>
      <c r="C69" s="14"/>
      <c r="D69" s="82"/>
      <c r="E69" s="78"/>
      <c r="F69" s="14"/>
      <c r="G69" s="14"/>
      <c r="H69" s="77"/>
      <c r="I69" s="64"/>
      <c r="J69" s="64"/>
      <c r="K69" s="15"/>
      <c r="L69" s="83"/>
      <c r="M69" s="84">
        <v>3939.78466796875</v>
      </c>
      <c r="N69" s="84">
        <v>927.28802490234375</v>
      </c>
      <c r="O69" s="75"/>
      <c r="P69" s="85"/>
      <c r="Q69" s="85"/>
      <c r="R69" s="49">
        <v>1</v>
      </c>
      <c r="S69" s="86"/>
      <c r="T69" s="86"/>
      <c r="U69" s="50">
        <v>0</v>
      </c>
      <c r="V69" s="50">
        <v>6.0300000000000002E-4</v>
      </c>
      <c r="W69" s="50">
        <v>3.9999999999999998E-6</v>
      </c>
      <c r="X69" s="50">
        <v>0.43938700000000003</v>
      </c>
      <c r="Y69" s="50">
        <v>0</v>
      </c>
      <c r="Z69" s="50"/>
      <c r="AA69" s="80">
        <v>69</v>
      </c>
      <c r="AB69" s="80"/>
      <c r="AC69" s="77" t="s">
        <v>443</v>
      </c>
      <c r="AD69"/>
      <c r="AE69" s="2"/>
      <c r="AI69" s="3"/>
    </row>
    <row r="70" spans="1:35" ht="41.45" customHeight="1">
      <c r="A70" s="77" t="s">
        <v>226</v>
      </c>
      <c r="B70" s="77"/>
      <c r="C70" s="14"/>
      <c r="D70" s="82"/>
      <c r="E70" s="78"/>
      <c r="F70" s="14"/>
      <c r="G70" s="14"/>
      <c r="H70" s="77"/>
      <c r="I70" s="64"/>
      <c r="J70" s="64"/>
      <c r="K70" s="15"/>
      <c r="L70" s="83"/>
      <c r="M70" s="84">
        <v>3621.09375</v>
      </c>
      <c r="N70" s="84">
        <v>4104.85693359375</v>
      </c>
      <c r="O70" s="75"/>
      <c r="P70" s="85"/>
      <c r="Q70" s="85"/>
      <c r="R70" s="49">
        <v>1</v>
      </c>
      <c r="S70" s="86"/>
      <c r="T70" s="86"/>
      <c r="U70" s="50">
        <v>0</v>
      </c>
      <c r="V70" s="50">
        <v>7.1000000000000002E-4</v>
      </c>
      <c r="W70" s="50">
        <v>1.2300000000000001E-4</v>
      </c>
      <c r="X70" s="50">
        <v>0.42566300000000001</v>
      </c>
      <c r="Y70" s="50">
        <v>0</v>
      </c>
      <c r="Z70" s="50"/>
      <c r="AA70" s="80">
        <v>70</v>
      </c>
      <c r="AB70" s="80"/>
      <c r="AC70" s="77" t="s">
        <v>442</v>
      </c>
      <c r="AD70"/>
      <c r="AE70" s="2"/>
      <c r="AI70" s="3"/>
    </row>
    <row r="71" spans="1:35" ht="41.45" customHeight="1">
      <c r="A71" s="77" t="s">
        <v>466</v>
      </c>
      <c r="B71" s="77"/>
      <c r="C71" s="14"/>
      <c r="D71" s="82"/>
      <c r="E71" s="78"/>
      <c r="F71" s="14"/>
      <c r="G71" s="14"/>
      <c r="H71" s="77"/>
      <c r="I71" s="64"/>
      <c r="J71" s="64"/>
      <c r="K71" s="15"/>
      <c r="L71" s="83"/>
      <c r="M71" s="84"/>
      <c r="N71" s="84"/>
      <c r="O71" s="75"/>
      <c r="P71" s="85"/>
      <c r="Q71" s="85"/>
      <c r="R71" s="49"/>
      <c r="S71" s="86"/>
      <c r="T71" s="86"/>
      <c r="U71" s="50"/>
      <c r="V71" s="50"/>
      <c r="W71" s="50"/>
      <c r="X71" s="50"/>
      <c r="Y71" s="50"/>
      <c r="Z71" s="50"/>
      <c r="AA71" s="80">
        <v>71</v>
      </c>
      <c r="AB71" s="80"/>
      <c r="AC71" s="77" t="s">
        <v>442</v>
      </c>
      <c r="AD71"/>
      <c r="AE71" s="2"/>
      <c r="AI71" s="3"/>
    </row>
    <row r="72" spans="1:35" ht="41.45" customHeight="1">
      <c r="A72" s="77" t="s">
        <v>230</v>
      </c>
      <c r="B72" s="77"/>
      <c r="C72" s="14"/>
      <c r="D72" s="82"/>
      <c r="E72" s="78"/>
      <c r="F72" s="14"/>
      <c r="G72" s="14"/>
      <c r="H72" s="77"/>
      <c r="I72" s="64"/>
      <c r="J72" s="64"/>
      <c r="K72" s="15"/>
      <c r="L72" s="83"/>
      <c r="M72" s="84">
        <v>8212.48828125</v>
      </c>
      <c r="N72" s="84">
        <v>2883.640869140625</v>
      </c>
      <c r="O72" s="75"/>
      <c r="P72" s="85"/>
      <c r="Q72" s="85"/>
      <c r="R72" s="49">
        <v>2</v>
      </c>
      <c r="S72" s="86"/>
      <c r="T72" s="86"/>
      <c r="U72" s="50">
        <v>178.80010799999999</v>
      </c>
      <c r="V72" s="50">
        <v>6.9099999999999999E-4</v>
      </c>
      <c r="W72" s="50">
        <v>2.4000000000000001E-5</v>
      </c>
      <c r="X72" s="50">
        <v>0.76962799999999998</v>
      </c>
      <c r="Y72" s="50">
        <v>0</v>
      </c>
      <c r="Z72" s="50"/>
      <c r="AA72" s="80">
        <v>72</v>
      </c>
      <c r="AB72" s="80"/>
      <c r="AC72" s="77" t="s">
        <v>443</v>
      </c>
      <c r="AD72"/>
      <c r="AE72" s="2"/>
      <c r="AI72" s="3"/>
    </row>
    <row r="73" spans="1:35" ht="41.45" customHeight="1">
      <c r="A73" s="77" t="s">
        <v>231</v>
      </c>
      <c r="B73" s="77"/>
      <c r="C73" s="14"/>
      <c r="D73" s="82"/>
      <c r="E73" s="78"/>
      <c r="F73" s="14"/>
      <c r="G73" s="14"/>
      <c r="H73" s="77"/>
      <c r="I73" s="64"/>
      <c r="J73" s="64"/>
      <c r="K73" s="15"/>
      <c r="L73" s="83"/>
      <c r="M73" s="84">
        <v>9830.1083984375</v>
      </c>
      <c r="N73" s="84">
        <v>4656.9013671875</v>
      </c>
      <c r="O73" s="75"/>
      <c r="P73" s="85"/>
      <c r="Q73" s="85"/>
      <c r="R73" s="49">
        <v>1</v>
      </c>
      <c r="S73" s="86"/>
      <c r="T73" s="86"/>
      <c r="U73" s="50">
        <v>0</v>
      </c>
      <c r="V73" s="50">
        <v>5.9299999999999999E-4</v>
      </c>
      <c r="W73" s="50">
        <v>2.0999999999999999E-5</v>
      </c>
      <c r="X73" s="50">
        <v>0.51576500000000003</v>
      </c>
      <c r="Y73" s="50">
        <v>0</v>
      </c>
      <c r="Z73" s="50"/>
      <c r="AA73" s="80">
        <v>73</v>
      </c>
      <c r="AB73" s="80"/>
      <c r="AC73" s="77" t="s">
        <v>443</v>
      </c>
      <c r="AD73"/>
      <c r="AE73" s="2"/>
      <c r="AI73" s="3"/>
    </row>
    <row r="74" spans="1:35" ht="41.45" customHeight="1">
      <c r="A74" s="77" t="s">
        <v>467</v>
      </c>
      <c r="B74" s="77"/>
      <c r="C74" s="14"/>
      <c r="D74" s="82"/>
      <c r="E74" s="78"/>
      <c r="F74" s="14"/>
      <c r="G74" s="14"/>
      <c r="H74" s="77"/>
      <c r="I74" s="64"/>
      <c r="J74" s="64"/>
      <c r="K74" s="15"/>
      <c r="L74" s="83"/>
      <c r="M74" s="84"/>
      <c r="N74" s="84"/>
      <c r="O74" s="75"/>
      <c r="P74" s="85"/>
      <c r="Q74" s="85"/>
      <c r="R74" s="49"/>
      <c r="S74" s="86"/>
      <c r="T74" s="86"/>
      <c r="U74" s="50"/>
      <c r="V74" s="50"/>
      <c r="W74" s="50"/>
      <c r="X74" s="50"/>
      <c r="Y74" s="50"/>
      <c r="Z74" s="50"/>
      <c r="AA74" s="80">
        <v>74</v>
      </c>
      <c r="AB74" s="80"/>
      <c r="AC74" s="77" t="s">
        <v>443</v>
      </c>
      <c r="AD74"/>
      <c r="AE74" s="2"/>
      <c r="AI74" s="3"/>
    </row>
    <row r="75" spans="1:35" ht="41.45" customHeight="1">
      <c r="A75" s="77" t="s">
        <v>181</v>
      </c>
      <c r="B75" s="77"/>
      <c r="C75" s="14"/>
      <c r="D75" s="82"/>
      <c r="E75" s="78"/>
      <c r="F75" s="14"/>
      <c r="G75" s="14"/>
      <c r="H75" s="77"/>
      <c r="I75" s="64"/>
      <c r="J75" s="64"/>
      <c r="K75" s="15"/>
      <c r="L75" s="83"/>
      <c r="M75" s="84">
        <v>6418.806640625</v>
      </c>
      <c r="N75" s="84">
        <v>5441.80517578125</v>
      </c>
      <c r="O75" s="75"/>
      <c r="P75" s="85"/>
      <c r="Q75" s="85"/>
      <c r="R75" s="49">
        <v>6</v>
      </c>
      <c r="S75" s="86"/>
      <c r="T75" s="86"/>
      <c r="U75" s="50">
        <v>2062.8173059999999</v>
      </c>
      <c r="V75" s="50">
        <v>9.7300000000000002E-4</v>
      </c>
      <c r="W75" s="50">
        <v>2.4169999999999999E-3</v>
      </c>
      <c r="X75" s="50">
        <v>1.687246</v>
      </c>
      <c r="Y75" s="50">
        <v>0.13333333333333333</v>
      </c>
      <c r="Z75" s="50"/>
      <c r="AA75" s="80">
        <v>75</v>
      </c>
      <c r="AB75" s="80"/>
      <c r="AC75" s="77" t="s">
        <v>442</v>
      </c>
      <c r="AD75"/>
      <c r="AE75" s="2"/>
      <c r="AI75" s="3"/>
    </row>
    <row r="76" spans="1:35" ht="41.45" customHeight="1">
      <c r="A76" s="77" t="s">
        <v>468</v>
      </c>
      <c r="B76" s="77"/>
      <c r="C76" s="14"/>
      <c r="D76" s="82"/>
      <c r="E76" s="78"/>
      <c r="F76" s="14"/>
      <c r="G76" s="14"/>
      <c r="H76" s="77"/>
      <c r="I76" s="64"/>
      <c r="J76" s="64"/>
      <c r="K76" s="15"/>
      <c r="L76" s="83"/>
      <c r="M76" s="84"/>
      <c r="N76" s="84"/>
      <c r="O76" s="75"/>
      <c r="P76" s="85"/>
      <c r="Q76" s="85"/>
      <c r="R76" s="49"/>
      <c r="S76" s="86"/>
      <c r="T76" s="86"/>
      <c r="U76" s="50"/>
      <c r="V76" s="50"/>
      <c r="W76" s="50"/>
      <c r="X76" s="50"/>
      <c r="Y76" s="50"/>
      <c r="Z76" s="50"/>
      <c r="AA76" s="80">
        <v>76</v>
      </c>
      <c r="AB76" s="80"/>
      <c r="AC76" s="77" t="s">
        <v>442</v>
      </c>
      <c r="AD76"/>
      <c r="AE76" s="2"/>
      <c r="AI76" s="3"/>
    </row>
    <row r="77" spans="1:35" ht="41.45" customHeight="1">
      <c r="A77" s="77" t="s">
        <v>232</v>
      </c>
      <c r="B77" s="77"/>
      <c r="C77" s="14"/>
      <c r="D77" s="82"/>
      <c r="E77" s="78"/>
      <c r="F77" s="14"/>
      <c r="G77" s="14"/>
      <c r="H77" s="77"/>
      <c r="I77" s="64"/>
      <c r="J77" s="64"/>
      <c r="K77" s="15"/>
      <c r="L77" s="83"/>
      <c r="M77" s="84">
        <v>6701.86669921875</v>
      </c>
      <c r="N77" s="84">
        <v>7671.05419921875</v>
      </c>
      <c r="O77" s="75"/>
      <c r="P77" s="85"/>
      <c r="Q77" s="85"/>
      <c r="R77" s="49">
        <v>2</v>
      </c>
      <c r="S77" s="86"/>
      <c r="T77" s="86"/>
      <c r="U77" s="50">
        <v>0</v>
      </c>
      <c r="V77" s="50">
        <v>7.3499999999999998E-4</v>
      </c>
      <c r="W77" s="50">
        <v>1.8109999999999999E-3</v>
      </c>
      <c r="X77" s="50">
        <v>0.61784799999999995</v>
      </c>
      <c r="Y77" s="50">
        <v>1</v>
      </c>
      <c r="Z77" s="50"/>
      <c r="AA77" s="80">
        <v>77</v>
      </c>
      <c r="AB77" s="80"/>
      <c r="AC77" s="77" t="s">
        <v>443</v>
      </c>
      <c r="AD77"/>
      <c r="AE77" s="2"/>
      <c r="AI77" s="3"/>
    </row>
    <row r="78" spans="1:35" ht="41.45" customHeight="1">
      <c r="A78" s="77" t="s">
        <v>234</v>
      </c>
      <c r="B78" s="77"/>
      <c r="C78" s="14"/>
      <c r="D78" s="82"/>
      <c r="E78" s="78"/>
      <c r="F78" s="14"/>
      <c r="G78" s="14"/>
      <c r="H78" s="77"/>
      <c r="I78" s="64"/>
      <c r="J78" s="64"/>
      <c r="K78" s="15"/>
      <c r="L78" s="83"/>
      <c r="M78" s="84">
        <v>7205.46142578125</v>
      </c>
      <c r="N78" s="84">
        <v>5595.36474609375</v>
      </c>
      <c r="O78" s="75"/>
      <c r="P78" s="85"/>
      <c r="Q78" s="85"/>
      <c r="R78" s="49">
        <v>2</v>
      </c>
      <c r="S78" s="86"/>
      <c r="T78" s="86"/>
      <c r="U78" s="50">
        <v>89.827489</v>
      </c>
      <c r="V78" s="50">
        <v>7.6900000000000004E-4</v>
      </c>
      <c r="W78" s="50">
        <v>5.7600000000000001E-4</v>
      </c>
      <c r="X78" s="50">
        <v>0.68590899999999999</v>
      </c>
      <c r="Y78" s="50">
        <v>0</v>
      </c>
      <c r="Z78" s="50"/>
      <c r="AA78" s="80">
        <v>78</v>
      </c>
      <c r="AB78" s="80"/>
      <c r="AC78" s="77" t="s">
        <v>443</v>
      </c>
      <c r="AD78"/>
      <c r="AE78" s="2"/>
      <c r="AI78" s="3"/>
    </row>
    <row r="79" spans="1:35" ht="41.45" customHeight="1">
      <c r="A79" s="77" t="s">
        <v>207</v>
      </c>
      <c r="B79" s="77"/>
      <c r="C79" s="14"/>
      <c r="D79" s="82"/>
      <c r="E79" s="78"/>
      <c r="F79" s="14"/>
      <c r="G79" s="14"/>
      <c r="H79" s="77"/>
      <c r="I79" s="64"/>
      <c r="J79" s="64"/>
      <c r="K79" s="15"/>
      <c r="L79" s="83"/>
      <c r="M79" s="84">
        <v>5318.74755859375</v>
      </c>
      <c r="N79" s="84">
        <v>3976.52685546875</v>
      </c>
      <c r="O79" s="75"/>
      <c r="P79" s="85"/>
      <c r="Q79" s="85"/>
      <c r="R79" s="49">
        <v>5</v>
      </c>
      <c r="S79" s="86"/>
      <c r="T79" s="86"/>
      <c r="U79" s="50">
        <v>1282.4867770000001</v>
      </c>
      <c r="V79" s="50">
        <v>8.4699999999999999E-4</v>
      </c>
      <c r="W79" s="50">
        <v>2.99E-4</v>
      </c>
      <c r="X79" s="50">
        <v>1.604903</v>
      </c>
      <c r="Y79" s="50">
        <v>0</v>
      </c>
      <c r="Z79" s="50"/>
      <c r="AA79" s="80">
        <v>79</v>
      </c>
      <c r="AB79" s="80"/>
      <c r="AC79" s="77" t="s">
        <v>443</v>
      </c>
      <c r="AD79"/>
      <c r="AE79" s="2"/>
      <c r="AI79" s="3"/>
    </row>
    <row r="80" spans="1:35" ht="41.45" customHeight="1">
      <c r="A80" s="77" t="s">
        <v>469</v>
      </c>
      <c r="B80" s="77"/>
      <c r="C80" s="14"/>
      <c r="D80" s="82"/>
      <c r="E80" s="78"/>
      <c r="F80" s="14"/>
      <c r="G80" s="14"/>
      <c r="H80" s="77"/>
      <c r="I80" s="64"/>
      <c r="J80" s="64"/>
      <c r="K80" s="15"/>
      <c r="L80" s="83"/>
      <c r="M80" s="84"/>
      <c r="N80" s="84"/>
      <c r="O80" s="75"/>
      <c r="P80" s="85"/>
      <c r="Q80" s="85"/>
      <c r="R80" s="49"/>
      <c r="S80" s="86"/>
      <c r="T80" s="86"/>
      <c r="U80" s="50"/>
      <c r="V80" s="50"/>
      <c r="W80" s="50"/>
      <c r="X80" s="50"/>
      <c r="Y80" s="50"/>
      <c r="Z80" s="50"/>
      <c r="AA80" s="80">
        <v>80</v>
      </c>
      <c r="AB80" s="80"/>
      <c r="AC80" s="77" t="s">
        <v>442</v>
      </c>
      <c r="AD80"/>
      <c r="AE80" s="2"/>
      <c r="AI80" s="3"/>
    </row>
    <row r="81" spans="1:35" ht="41.45" customHeight="1">
      <c r="A81" s="77" t="s">
        <v>171</v>
      </c>
      <c r="B81" s="77"/>
      <c r="C81" s="14"/>
      <c r="D81" s="82"/>
      <c r="E81" s="78"/>
      <c r="F81" s="14"/>
      <c r="G81" s="14"/>
      <c r="H81" s="77"/>
      <c r="I81" s="64"/>
      <c r="J81" s="64"/>
      <c r="K81" s="15"/>
      <c r="L81" s="83"/>
      <c r="M81" s="84">
        <v>7892.205078125</v>
      </c>
      <c r="N81" s="84">
        <v>6450.77978515625</v>
      </c>
      <c r="O81" s="75"/>
      <c r="P81" s="85"/>
      <c r="Q81" s="85"/>
      <c r="R81" s="49">
        <v>2</v>
      </c>
      <c r="S81" s="86"/>
      <c r="T81" s="86"/>
      <c r="U81" s="50">
        <v>257</v>
      </c>
      <c r="V81" s="50">
        <v>7.6599999999999997E-4</v>
      </c>
      <c r="W81" s="50">
        <v>5.4600000000000004E-4</v>
      </c>
      <c r="X81" s="50">
        <v>0.83786400000000005</v>
      </c>
      <c r="Y81" s="50">
        <v>0</v>
      </c>
      <c r="Z81" s="50"/>
      <c r="AA81" s="80">
        <v>81</v>
      </c>
      <c r="AB81" s="80"/>
      <c r="AC81" s="77" t="s">
        <v>442</v>
      </c>
      <c r="AD81"/>
      <c r="AE81" s="2"/>
      <c r="AI81" s="3"/>
    </row>
    <row r="82" spans="1:35" ht="41.45" customHeight="1">
      <c r="A82" s="77" t="s">
        <v>470</v>
      </c>
      <c r="B82" s="77"/>
      <c r="C82" s="14"/>
      <c r="D82" s="82"/>
      <c r="E82" s="78"/>
      <c r="F82" s="14"/>
      <c r="G82" s="14"/>
      <c r="H82" s="77"/>
      <c r="I82" s="64"/>
      <c r="J82" s="64"/>
      <c r="K82" s="15"/>
      <c r="L82" s="83"/>
      <c r="M82" s="84"/>
      <c r="N82" s="84"/>
      <c r="O82" s="75"/>
      <c r="P82" s="85"/>
      <c r="Q82" s="85"/>
      <c r="R82" s="49"/>
      <c r="S82" s="86"/>
      <c r="T82" s="86"/>
      <c r="U82" s="50"/>
      <c r="V82" s="50"/>
      <c r="W82" s="50"/>
      <c r="X82" s="50"/>
      <c r="Y82" s="50"/>
      <c r="Z82" s="50"/>
      <c r="AA82" s="80">
        <v>82</v>
      </c>
      <c r="AB82" s="80"/>
      <c r="AC82" s="77" t="s">
        <v>443</v>
      </c>
      <c r="AD82"/>
      <c r="AE82" s="2"/>
      <c r="AI82" s="3"/>
    </row>
    <row r="83" spans="1:35" ht="41.45" customHeight="1">
      <c r="A83" s="77" t="s">
        <v>201</v>
      </c>
      <c r="B83" s="77"/>
      <c r="C83" s="14"/>
      <c r="D83" s="82"/>
      <c r="E83" s="78"/>
      <c r="F83" s="14"/>
      <c r="G83" s="14"/>
      <c r="H83" s="77"/>
      <c r="I83" s="64"/>
      <c r="J83" s="64"/>
      <c r="K83" s="15"/>
      <c r="L83" s="83"/>
      <c r="M83" s="84">
        <v>8186.53076171875</v>
      </c>
      <c r="N83" s="84">
        <v>6732.24853515625</v>
      </c>
      <c r="O83" s="75"/>
      <c r="P83" s="85"/>
      <c r="Q83" s="85"/>
      <c r="R83" s="49">
        <v>1</v>
      </c>
      <c r="S83" s="86"/>
      <c r="T83" s="86"/>
      <c r="U83" s="50">
        <v>0</v>
      </c>
      <c r="V83" s="50">
        <v>7.3899999999999997E-4</v>
      </c>
      <c r="W83" s="50">
        <v>5.9599999999999996E-4</v>
      </c>
      <c r="X83" s="50">
        <v>0.41997400000000001</v>
      </c>
      <c r="Y83" s="50">
        <v>0</v>
      </c>
      <c r="Z83" s="50"/>
      <c r="AA83" s="80">
        <v>83</v>
      </c>
      <c r="AB83" s="80"/>
      <c r="AC83" s="77" t="s">
        <v>442</v>
      </c>
      <c r="AD83"/>
      <c r="AE83" s="2"/>
      <c r="AI83" s="3"/>
    </row>
    <row r="84" spans="1:35" ht="41.45" customHeight="1">
      <c r="A84" s="77" t="s">
        <v>209</v>
      </c>
      <c r="B84" s="77"/>
      <c r="C84" s="14"/>
      <c r="D84" s="82"/>
      <c r="E84" s="78"/>
      <c r="F84" s="14"/>
      <c r="G84" s="14"/>
      <c r="H84" s="77"/>
      <c r="I84" s="64"/>
      <c r="J84" s="64"/>
      <c r="K84" s="15"/>
      <c r="L84" s="83"/>
      <c r="M84" s="84">
        <v>2807.88671875</v>
      </c>
      <c r="N84" s="84">
        <v>3922.36767578125</v>
      </c>
      <c r="O84" s="75"/>
      <c r="P84" s="85"/>
      <c r="Q84" s="85"/>
      <c r="R84" s="49">
        <v>3</v>
      </c>
      <c r="S84" s="86"/>
      <c r="T84" s="86"/>
      <c r="U84" s="50">
        <v>793.62632900000006</v>
      </c>
      <c r="V84" s="50">
        <v>7.5000000000000002E-4</v>
      </c>
      <c r="W84" s="50">
        <v>2.22E-4</v>
      </c>
      <c r="X84" s="50">
        <v>1.156568</v>
      </c>
      <c r="Y84" s="50">
        <v>0</v>
      </c>
      <c r="Z84" s="50"/>
      <c r="AA84" s="80">
        <v>84</v>
      </c>
      <c r="AB84" s="80"/>
      <c r="AC84" s="77" t="s">
        <v>464</v>
      </c>
      <c r="AD84"/>
      <c r="AE84" s="2"/>
      <c r="AI84" s="3"/>
    </row>
    <row r="85" spans="1:35" ht="41.45" customHeight="1">
      <c r="A85" s="77" t="s">
        <v>471</v>
      </c>
      <c r="B85" s="77"/>
      <c r="C85" s="14"/>
      <c r="D85" s="82"/>
      <c r="E85" s="78"/>
      <c r="F85" s="14"/>
      <c r="G85" s="14"/>
      <c r="H85" s="77"/>
      <c r="I85" s="64"/>
      <c r="J85" s="64"/>
      <c r="K85" s="15"/>
      <c r="L85" s="83"/>
      <c r="M85" s="84"/>
      <c r="N85" s="84"/>
      <c r="O85" s="75"/>
      <c r="P85" s="85"/>
      <c r="Q85" s="85"/>
      <c r="R85" s="49"/>
      <c r="S85" s="86"/>
      <c r="T85" s="86"/>
      <c r="U85" s="50"/>
      <c r="V85" s="50"/>
      <c r="W85" s="50"/>
      <c r="X85" s="50"/>
      <c r="Y85" s="50"/>
      <c r="Z85" s="50"/>
      <c r="AA85" s="80">
        <v>85</v>
      </c>
      <c r="AB85" s="80"/>
      <c r="AC85" s="77" t="s">
        <v>443</v>
      </c>
      <c r="AD85"/>
      <c r="AE85" s="2"/>
      <c r="AI85" s="3"/>
    </row>
    <row r="86" spans="1:35" ht="41.45" customHeight="1">
      <c r="A86" s="77" t="s">
        <v>733</v>
      </c>
      <c r="B86" s="77"/>
      <c r="C86" s="14"/>
      <c r="D86" s="82"/>
      <c r="E86" s="78"/>
      <c r="F86" s="14"/>
      <c r="G86" s="14"/>
      <c r="H86" s="77"/>
      <c r="I86" s="64"/>
      <c r="J86" s="64"/>
      <c r="K86" s="15"/>
      <c r="L86" s="83"/>
      <c r="M86" s="84"/>
      <c r="N86" s="84"/>
      <c r="O86" s="75"/>
      <c r="P86" s="85"/>
      <c r="Q86" s="85"/>
      <c r="R86" s="49">
        <v>2</v>
      </c>
      <c r="S86" s="86"/>
      <c r="T86" s="86"/>
      <c r="U86" s="50">
        <v>318.912623</v>
      </c>
      <c r="V86" s="50">
        <v>8.4000000000000003E-4</v>
      </c>
      <c r="W86" s="50">
        <v>7.6800000000000002E-4</v>
      </c>
      <c r="X86" s="50">
        <v>0.66136799999999996</v>
      </c>
      <c r="Y86" s="50">
        <v>0</v>
      </c>
      <c r="Z86" s="50"/>
      <c r="AA86" s="80">
        <v>86</v>
      </c>
      <c r="AB86" s="80"/>
      <c r="AC86" s="77" t="s">
        <v>443</v>
      </c>
      <c r="AD86"/>
      <c r="AE86" s="2"/>
      <c r="AI86" s="3"/>
    </row>
    <row r="87" spans="1:35" ht="41.45" customHeight="1">
      <c r="A87" s="77" t="s">
        <v>384</v>
      </c>
      <c r="B87" s="77"/>
      <c r="C87" s="14"/>
      <c r="D87" s="82"/>
      <c r="E87" s="78"/>
      <c r="F87" s="14"/>
      <c r="G87" s="14"/>
      <c r="H87" s="77"/>
      <c r="I87" s="64"/>
      <c r="J87" s="64"/>
      <c r="K87" s="15"/>
      <c r="L87" s="83"/>
      <c r="M87" s="84">
        <v>2893.61474609375</v>
      </c>
      <c r="N87" s="84">
        <v>7882.73583984375</v>
      </c>
      <c r="O87" s="75"/>
      <c r="P87" s="85"/>
      <c r="Q87" s="85"/>
      <c r="R87" s="49"/>
      <c r="S87" s="86"/>
      <c r="T87" s="86"/>
      <c r="U87" s="50"/>
      <c r="V87" s="50"/>
      <c r="W87" s="50"/>
      <c r="X87" s="50"/>
      <c r="Y87" s="50"/>
      <c r="Z87" s="50"/>
      <c r="AA87" s="80">
        <v>87</v>
      </c>
      <c r="AB87" s="80"/>
      <c r="AC87" s="77" t="s">
        <v>442</v>
      </c>
      <c r="AD87"/>
      <c r="AE87" s="2"/>
      <c r="AI87" s="3"/>
    </row>
    <row r="88" spans="1:35" ht="41.45" customHeight="1">
      <c r="A88" s="77" t="s">
        <v>734</v>
      </c>
      <c r="B88" s="77"/>
      <c r="C88" s="14"/>
      <c r="D88" s="82"/>
      <c r="E88" s="78"/>
      <c r="F88" s="14"/>
      <c r="G88" s="14"/>
      <c r="H88" s="77"/>
      <c r="I88" s="64"/>
      <c r="J88" s="64"/>
      <c r="K88" s="15"/>
      <c r="L88" s="83"/>
      <c r="M88" s="84"/>
      <c r="N88" s="84"/>
      <c r="O88" s="75"/>
      <c r="P88" s="85"/>
      <c r="Q88" s="85"/>
      <c r="R88" s="49">
        <v>1</v>
      </c>
      <c r="S88" s="86"/>
      <c r="T88" s="86"/>
      <c r="U88" s="50">
        <v>0</v>
      </c>
      <c r="V88" s="50">
        <v>7.4399999999999998E-4</v>
      </c>
      <c r="W88" s="50">
        <v>1.6699999999999999E-4</v>
      </c>
      <c r="X88" s="50">
        <v>0.417209</v>
      </c>
      <c r="Y88" s="50">
        <v>0</v>
      </c>
      <c r="Z88" s="50"/>
      <c r="AA88" s="80">
        <v>88</v>
      </c>
      <c r="AB88" s="80"/>
      <c r="AC88" s="77" t="s">
        <v>442</v>
      </c>
      <c r="AD88"/>
      <c r="AE88" s="2"/>
      <c r="AI88" s="3"/>
    </row>
    <row r="89" spans="1:35" ht="41.45" customHeight="1">
      <c r="A89" s="77" t="s">
        <v>212</v>
      </c>
      <c r="B89" s="77"/>
      <c r="C89" s="14"/>
      <c r="D89" s="82"/>
      <c r="E89" s="78"/>
      <c r="F89" s="14"/>
      <c r="G89" s="14"/>
      <c r="H89" s="77"/>
      <c r="I89" s="64"/>
      <c r="J89" s="64"/>
      <c r="K89" s="15"/>
      <c r="L89" s="83"/>
      <c r="M89" s="84">
        <v>5874.1201171875</v>
      </c>
      <c r="N89" s="84">
        <v>4649.39599609375</v>
      </c>
      <c r="O89" s="75"/>
      <c r="P89" s="85"/>
      <c r="Q89" s="85"/>
      <c r="R89" s="49"/>
      <c r="S89" s="86"/>
      <c r="T89" s="86"/>
      <c r="U89" s="50"/>
      <c r="V89" s="50"/>
      <c r="W89" s="50"/>
      <c r="X89" s="50"/>
      <c r="Y89" s="50"/>
      <c r="Z89" s="50"/>
      <c r="AA89" s="80">
        <v>89</v>
      </c>
      <c r="AB89" s="80"/>
      <c r="AC89" s="77" t="s">
        <v>443</v>
      </c>
      <c r="AD89"/>
      <c r="AE89" s="2"/>
      <c r="AI89" s="3"/>
    </row>
    <row r="90" spans="1:35" ht="41.45" customHeight="1">
      <c r="A90" s="77" t="s">
        <v>472</v>
      </c>
      <c r="B90" s="77"/>
      <c r="C90" s="14"/>
      <c r="D90" s="82"/>
      <c r="E90" s="78"/>
      <c r="F90" s="14"/>
      <c r="G90" s="14"/>
      <c r="H90" s="77"/>
      <c r="I90" s="64"/>
      <c r="J90" s="64"/>
      <c r="K90" s="15"/>
      <c r="L90" s="83"/>
      <c r="M90" s="84"/>
      <c r="N90" s="84"/>
      <c r="O90" s="75"/>
      <c r="P90" s="85"/>
      <c r="Q90" s="85"/>
      <c r="R90" s="49"/>
      <c r="S90" s="86"/>
      <c r="T90" s="86"/>
      <c r="U90" s="50"/>
      <c r="V90" s="50"/>
      <c r="W90" s="50"/>
      <c r="X90" s="50"/>
      <c r="Y90" s="50"/>
      <c r="Z90" s="50"/>
      <c r="AA90" s="80">
        <v>90</v>
      </c>
      <c r="AB90" s="80"/>
      <c r="AC90" s="77" t="s">
        <v>442</v>
      </c>
      <c r="AD90"/>
      <c r="AE90" s="2"/>
      <c r="AI90" s="3"/>
    </row>
    <row r="91" spans="1:35" ht="41.45" customHeight="1">
      <c r="A91" s="77" t="s">
        <v>240</v>
      </c>
      <c r="B91" s="77"/>
      <c r="C91" s="14"/>
      <c r="D91" s="82"/>
      <c r="E91" s="78"/>
      <c r="F91" s="14"/>
      <c r="G91" s="14"/>
      <c r="H91" s="77"/>
      <c r="I91" s="64"/>
      <c r="J91" s="64"/>
      <c r="K91" s="15"/>
      <c r="L91" s="83"/>
      <c r="M91" s="84">
        <v>7761.92041015625</v>
      </c>
      <c r="N91" s="84">
        <v>4971.26318359375</v>
      </c>
      <c r="O91" s="75"/>
      <c r="P91" s="85"/>
      <c r="Q91" s="85"/>
      <c r="R91" s="49">
        <v>1</v>
      </c>
      <c r="S91" s="86"/>
      <c r="T91" s="86"/>
      <c r="U91" s="50">
        <v>0</v>
      </c>
      <c r="V91" s="50">
        <v>7.6499999999999995E-4</v>
      </c>
      <c r="W91" s="50">
        <v>5.3499999999999999E-4</v>
      </c>
      <c r="X91" s="50">
        <v>0.40768599999999999</v>
      </c>
      <c r="Y91" s="50">
        <v>0</v>
      </c>
      <c r="Z91" s="50"/>
      <c r="AA91" s="80">
        <v>91</v>
      </c>
      <c r="AB91" s="80"/>
      <c r="AC91" s="77" t="s">
        <v>443</v>
      </c>
      <c r="AD91"/>
      <c r="AE91" s="2"/>
      <c r="AI91" s="3"/>
    </row>
    <row r="92" spans="1:35" ht="41.45" customHeight="1">
      <c r="A92" s="77" t="s">
        <v>473</v>
      </c>
      <c r="B92" s="77"/>
      <c r="C92" s="14"/>
      <c r="D92" s="82"/>
      <c r="E92" s="78"/>
      <c r="F92" s="14"/>
      <c r="G92" s="14"/>
      <c r="H92" s="77"/>
      <c r="I92" s="64"/>
      <c r="J92" s="64"/>
      <c r="K92" s="15"/>
      <c r="L92" s="83"/>
      <c r="M92" s="84"/>
      <c r="N92" s="84"/>
      <c r="O92" s="75"/>
      <c r="P92" s="85"/>
      <c r="Q92" s="85"/>
      <c r="R92" s="49"/>
      <c r="S92" s="86"/>
      <c r="T92" s="86"/>
      <c r="U92" s="50"/>
      <c r="V92" s="50"/>
      <c r="W92" s="50"/>
      <c r="X92" s="50"/>
      <c r="Y92" s="50"/>
      <c r="Z92" s="50"/>
      <c r="AA92" s="80">
        <v>92</v>
      </c>
      <c r="AB92" s="80"/>
      <c r="AC92" s="77" t="s">
        <v>443</v>
      </c>
      <c r="AD92"/>
      <c r="AE92" s="2"/>
      <c r="AI92" s="3"/>
    </row>
    <row r="93" spans="1:35" ht="41.45" customHeight="1">
      <c r="A93" s="77" t="s">
        <v>474</v>
      </c>
      <c r="B93" s="77"/>
      <c r="C93" s="14"/>
      <c r="D93" s="82"/>
      <c r="E93" s="78"/>
      <c r="F93" s="14"/>
      <c r="G93" s="14"/>
      <c r="H93" s="77"/>
      <c r="I93" s="64"/>
      <c r="J93" s="64"/>
      <c r="K93" s="15"/>
      <c r="L93" s="83"/>
      <c r="M93" s="84"/>
      <c r="N93" s="84"/>
      <c r="O93" s="75"/>
      <c r="P93" s="85"/>
      <c r="Q93" s="85"/>
      <c r="R93" s="49"/>
      <c r="S93" s="86"/>
      <c r="T93" s="86"/>
      <c r="U93" s="50"/>
      <c r="V93" s="50"/>
      <c r="W93" s="50"/>
      <c r="X93" s="50"/>
      <c r="Y93" s="50"/>
      <c r="Z93" s="50"/>
      <c r="AA93" s="80">
        <v>93</v>
      </c>
      <c r="AB93" s="80"/>
      <c r="AC93" s="77" t="s">
        <v>442</v>
      </c>
      <c r="AD93"/>
      <c r="AE93" s="2"/>
      <c r="AI93" s="3"/>
    </row>
    <row r="94" spans="1:35" ht="41.45" customHeight="1">
      <c r="A94" s="77" t="s">
        <v>182</v>
      </c>
      <c r="B94" s="77"/>
      <c r="C94" s="14"/>
      <c r="D94" s="82"/>
      <c r="E94" s="78"/>
      <c r="F94" s="14"/>
      <c r="G94" s="14"/>
      <c r="H94" s="77"/>
      <c r="I94" s="64"/>
      <c r="J94" s="64"/>
      <c r="K94" s="15"/>
      <c r="L94" s="83"/>
      <c r="M94" s="84">
        <v>7663.830078125</v>
      </c>
      <c r="N94" s="84">
        <v>6721.44921875</v>
      </c>
      <c r="O94" s="75"/>
      <c r="P94" s="85"/>
      <c r="Q94" s="85"/>
      <c r="R94" s="49">
        <v>1</v>
      </c>
      <c r="S94" s="86"/>
      <c r="T94" s="86"/>
      <c r="U94" s="50">
        <v>0</v>
      </c>
      <c r="V94" s="50">
        <v>1</v>
      </c>
      <c r="W94" s="50">
        <v>0</v>
      </c>
      <c r="X94" s="50">
        <v>0.99999800000000005</v>
      </c>
      <c r="Y94" s="50">
        <v>0</v>
      </c>
      <c r="Z94" s="50"/>
      <c r="AA94" s="80">
        <v>94</v>
      </c>
      <c r="AB94" s="80"/>
      <c r="AC94" s="77" t="s">
        <v>442</v>
      </c>
      <c r="AD94"/>
      <c r="AE94" s="2"/>
      <c r="AI94" s="3"/>
    </row>
    <row r="95" spans="1:35" ht="41.45" customHeight="1">
      <c r="A95" s="77" t="s">
        <v>475</v>
      </c>
      <c r="B95" s="77"/>
      <c r="C95" s="14"/>
      <c r="D95" s="82"/>
      <c r="E95" s="78"/>
      <c r="F95" s="14"/>
      <c r="G95" s="14"/>
      <c r="H95" s="77"/>
      <c r="I95" s="64"/>
      <c r="J95" s="64"/>
      <c r="K95" s="15"/>
      <c r="L95" s="83"/>
      <c r="M95" s="84"/>
      <c r="N95" s="84"/>
      <c r="O95" s="75"/>
      <c r="P95" s="85"/>
      <c r="Q95" s="85"/>
      <c r="R95" s="49">
        <v>4</v>
      </c>
      <c r="S95" s="86"/>
      <c r="T95" s="86"/>
      <c r="U95" s="50">
        <v>2765.7188449999999</v>
      </c>
      <c r="V95" s="50">
        <v>9.7999999999999997E-4</v>
      </c>
      <c r="W95" s="50">
        <v>9.0259999999999993E-3</v>
      </c>
      <c r="X95" s="50">
        <v>1.2979560000000001</v>
      </c>
      <c r="Y95" s="50">
        <v>0</v>
      </c>
      <c r="Z95" s="50"/>
      <c r="AA95" s="80">
        <v>95</v>
      </c>
      <c r="AB95" s="80"/>
      <c r="AC95" s="77" t="s">
        <v>443</v>
      </c>
      <c r="AD95"/>
      <c r="AE95" s="2"/>
      <c r="AI95" s="3"/>
    </row>
    <row r="96" spans="1:35" ht="41.45" customHeight="1">
      <c r="A96" s="77" t="s">
        <v>476</v>
      </c>
      <c r="B96" s="77"/>
      <c r="C96" s="14"/>
      <c r="D96" s="82"/>
      <c r="E96" s="78"/>
      <c r="F96" s="14"/>
      <c r="G96" s="14"/>
      <c r="H96" s="77"/>
      <c r="I96" s="64"/>
      <c r="J96" s="64"/>
      <c r="K96" s="15"/>
      <c r="L96" s="83"/>
      <c r="M96" s="84"/>
      <c r="N96" s="84"/>
      <c r="O96" s="75"/>
      <c r="P96" s="85"/>
      <c r="Q96" s="85"/>
      <c r="R96" s="49">
        <v>1</v>
      </c>
      <c r="S96" s="86"/>
      <c r="T96" s="86"/>
      <c r="U96" s="50">
        <v>0</v>
      </c>
      <c r="V96" s="50">
        <v>5.9500000000000004E-4</v>
      </c>
      <c r="W96" s="50">
        <v>2.0000000000000002E-5</v>
      </c>
      <c r="X96" s="50">
        <v>0.53056199999999998</v>
      </c>
      <c r="Y96" s="50">
        <v>0</v>
      </c>
      <c r="Z96" s="50"/>
      <c r="AA96" s="80">
        <v>96</v>
      </c>
      <c r="AB96" s="80"/>
      <c r="AC96" s="77" t="s">
        <v>443</v>
      </c>
      <c r="AD96"/>
      <c r="AE96" s="2"/>
      <c r="AI96" s="3"/>
    </row>
    <row r="97" spans="1:35" ht="41.45" customHeight="1">
      <c r="A97" s="77" t="s">
        <v>236</v>
      </c>
      <c r="B97" s="77"/>
      <c r="C97" s="14"/>
      <c r="D97" s="82"/>
      <c r="E97" s="78"/>
      <c r="F97" s="14"/>
      <c r="G97" s="14"/>
      <c r="H97" s="77"/>
      <c r="I97" s="64"/>
      <c r="J97" s="64"/>
      <c r="K97" s="15"/>
      <c r="L97" s="83"/>
      <c r="M97" s="84">
        <v>3530.97607421875</v>
      </c>
      <c r="N97" s="84">
        <v>2963.131103515625</v>
      </c>
      <c r="O97" s="75"/>
      <c r="P97" s="85"/>
      <c r="Q97" s="85"/>
      <c r="R97" s="49"/>
      <c r="S97" s="86"/>
      <c r="T97" s="86"/>
      <c r="U97" s="50"/>
      <c r="V97" s="50"/>
      <c r="W97" s="50"/>
      <c r="X97" s="50"/>
      <c r="Y97" s="50"/>
      <c r="Z97" s="50"/>
      <c r="AA97" s="80">
        <v>97</v>
      </c>
      <c r="AB97" s="80"/>
      <c r="AC97" s="77" t="s">
        <v>442</v>
      </c>
      <c r="AD97"/>
      <c r="AE97" s="2"/>
      <c r="AI97" s="3"/>
    </row>
    <row r="98" spans="1:35" ht="41.45" customHeight="1">
      <c r="A98" s="77" t="s">
        <v>238</v>
      </c>
      <c r="B98" s="77"/>
      <c r="C98" s="14"/>
      <c r="D98" s="82"/>
      <c r="E98" s="78"/>
      <c r="F98" s="14"/>
      <c r="G98" s="14"/>
      <c r="H98" s="77"/>
      <c r="I98" s="64"/>
      <c r="J98" s="64"/>
      <c r="K98" s="15"/>
      <c r="L98" s="83"/>
      <c r="M98" s="84">
        <v>5554.93359375</v>
      </c>
      <c r="N98" s="84">
        <v>5538.81005859375</v>
      </c>
      <c r="O98" s="75"/>
      <c r="P98" s="85"/>
      <c r="Q98" s="85"/>
      <c r="R98" s="49">
        <v>1</v>
      </c>
      <c r="S98" s="86"/>
      <c r="T98" s="86"/>
      <c r="U98" s="50">
        <v>0</v>
      </c>
      <c r="V98" s="50">
        <v>7.3899999999999997E-4</v>
      </c>
      <c r="W98" s="50">
        <v>5.9599999999999996E-4</v>
      </c>
      <c r="X98" s="50">
        <v>0.41997400000000001</v>
      </c>
      <c r="Y98" s="50">
        <v>0</v>
      </c>
      <c r="Z98" s="50"/>
      <c r="AA98" s="80">
        <v>98</v>
      </c>
      <c r="AB98" s="80"/>
      <c r="AC98" s="77" t="s">
        <v>443</v>
      </c>
      <c r="AD98"/>
      <c r="AE98" s="2"/>
      <c r="AI98" s="3"/>
    </row>
    <row r="99" spans="1:35" ht="41.45" customHeight="1">
      <c r="A99" s="77" t="s">
        <v>219</v>
      </c>
      <c r="B99" s="77"/>
      <c r="C99" s="14"/>
      <c r="D99" s="82"/>
      <c r="E99" s="78"/>
      <c r="F99" s="14"/>
      <c r="G99" s="14"/>
      <c r="H99" s="77"/>
      <c r="I99" s="64"/>
      <c r="J99" s="64"/>
      <c r="K99" s="15"/>
      <c r="L99" s="83"/>
      <c r="M99" s="84">
        <v>1845.4188232421875</v>
      </c>
      <c r="N99" s="84">
        <v>3840.668212890625</v>
      </c>
      <c r="O99" s="75"/>
      <c r="P99" s="85"/>
      <c r="Q99" s="85"/>
      <c r="R99" s="49">
        <v>6</v>
      </c>
      <c r="S99" s="86"/>
      <c r="T99" s="86"/>
      <c r="U99" s="50">
        <v>1319.626595</v>
      </c>
      <c r="V99" s="50">
        <v>9.2000000000000003E-4</v>
      </c>
      <c r="W99" s="50">
        <v>1.1689999999999999E-3</v>
      </c>
      <c r="X99" s="50">
        <v>1.886182</v>
      </c>
      <c r="Y99" s="50">
        <v>0</v>
      </c>
      <c r="Z99" s="50"/>
      <c r="AA99" s="80">
        <v>99</v>
      </c>
      <c r="AB99" s="80"/>
      <c r="AC99" s="77" t="s">
        <v>443</v>
      </c>
      <c r="AD99"/>
      <c r="AE99" s="2"/>
      <c r="AI99" s="3"/>
    </row>
    <row r="100" spans="1:35" ht="41.45" customHeight="1">
      <c r="A100" s="77" t="s">
        <v>477</v>
      </c>
      <c r="B100" s="77"/>
      <c r="C100" s="14"/>
      <c r="D100" s="82"/>
      <c r="E100" s="78"/>
      <c r="F100" s="14"/>
      <c r="G100" s="14"/>
      <c r="H100" s="77"/>
      <c r="I100" s="64"/>
      <c r="J100" s="64"/>
      <c r="K100" s="15"/>
      <c r="L100" s="83"/>
      <c r="M100" s="84"/>
      <c r="N100" s="84"/>
      <c r="O100" s="75"/>
      <c r="P100" s="85"/>
      <c r="Q100" s="85"/>
      <c r="R100" s="49"/>
      <c r="S100" s="86"/>
      <c r="T100" s="86"/>
      <c r="U100" s="50"/>
      <c r="V100" s="50"/>
      <c r="W100" s="50"/>
      <c r="X100" s="50"/>
      <c r="Y100" s="50"/>
      <c r="Z100" s="50"/>
      <c r="AA100" s="80">
        <v>100</v>
      </c>
      <c r="AB100" s="80"/>
      <c r="AC100" s="77" t="s">
        <v>443</v>
      </c>
      <c r="AD100"/>
      <c r="AE100" s="2"/>
      <c r="AI100" s="3"/>
    </row>
    <row r="101" spans="1:35" ht="41.45" customHeight="1">
      <c r="A101" s="77" t="s">
        <v>202</v>
      </c>
      <c r="B101" s="77"/>
      <c r="C101" s="14"/>
      <c r="D101" s="82"/>
      <c r="E101" s="78"/>
      <c r="F101" s="14"/>
      <c r="G101" s="14"/>
      <c r="H101" s="77"/>
      <c r="I101" s="64"/>
      <c r="J101" s="64"/>
      <c r="K101" s="15"/>
      <c r="L101" s="83"/>
      <c r="M101" s="84">
        <v>8247.1796875</v>
      </c>
      <c r="N101" s="84">
        <v>6579.6708984375</v>
      </c>
      <c r="O101" s="75"/>
      <c r="P101" s="85"/>
      <c r="Q101" s="85"/>
      <c r="R101" s="49"/>
      <c r="S101" s="86"/>
      <c r="T101" s="86"/>
      <c r="U101" s="50"/>
      <c r="V101" s="50"/>
      <c r="W101" s="50"/>
      <c r="X101" s="50"/>
      <c r="Y101" s="50"/>
      <c r="Z101" s="50"/>
      <c r="AA101" s="80">
        <v>101</v>
      </c>
      <c r="AB101" s="80"/>
      <c r="AC101" s="77" t="s">
        <v>442</v>
      </c>
      <c r="AD101"/>
      <c r="AE101" s="2"/>
      <c r="AI101" s="3"/>
    </row>
    <row r="102" spans="1:35" ht="41.45" customHeight="1">
      <c r="A102" s="77" t="s">
        <v>227</v>
      </c>
      <c r="B102" s="77"/>
      <c r="C102" s="14"/>
      <c r="D102" s="82"/>
      <c r="E102" s="78"/>
      <c r="F102" s="14"/>
      <c r="G102" s="14"/>
      <c r="H102" s="77"/>
      <c r="I102" s="64"/>
      <c r="J102" s="64"/>
      <c r="K102" s="15"/>
      <c r="L102" s="83"/>
      <c r="M102" s="84">
        <v>6258.1455078125</v>
      </c>
      <c r="N102" s="84">
        <v>5141.55419921875</v>
      </c>
      <c r="O102" s="75"/>
      <c r="P102" s="85"/>
      <c r="Q102" s="85"/>
      <c r="R102" s="49"/>
      <c r="S102" s="86"/>
      <c r="T102" s="86"/>
      <c r="U102" s="50"/>
      <c r="V102" s="50"/>
      <c r="W102" s="50"/>
      <c r="X102" s="50"/>
      <c r="Y102" s="50"/>
      <c r="Z102" s="50"/>
      <c r="AA102" s="80">
        <v>102</v>
      </c>
      <c r="AB102" s="80"/>
      <c r="AC102" s="77" t="s">
        <v>443</v>
      </c>
      <c r="AD102"/>
      <c r="AE102" s="2"/>
      <c r="AI102" s="3"/>
    </row>
    <row r="103" spans="1:35" ht="41.45" customHeight="1">
      <c r="A103" s="77" t="s">
        <v>478</v>
      </c>
      <c r="B103" s="77"/>
      <c r="C103" s="14"/>
      <c r="D103" s="82"/>
      <c r="E103" s="78"/>
      <c r="F103" s="14"/>
      <c r="G103" s="14"/>
      <c r="H103" s="77"/>
      <c r="I103" s="64"/>
      <c r="J103" s="64"/>
      <c r="K103" s="15"/>
      <c r="L103" s="83"/>
      <c r="M103" s="84"/>
      <c r="N103" s="84"/>
      <c r="O103" s="75"/>
      <c r="P103" s="85"/>
      <c r="Q103" s="85"/>
      <c r="R103" s="49"/>
      <c r="S103" s="86"/>
      <c r="T103" s="86"/>
      <c r="U103" s="50"/>
      <c r="V103" s="50"/>
      <c r="W103" s="50"/>
      <c r="X103" s="50"/>
      <c r="Y103" s="50"/>
      <c r="Z103" s="50"/>
      <c r="AA103" s="80">
        <v>103</v>
      </c>
      <c r="AB103" s="80"/>
      <c r="AC103" s="77" t="s">
        <v>443</v>
      </c>
      <c r="AD103"/>
      <c r="AE103" s="2"/>
      <c r="AI103" s="3"/>
    </row>
    <row r="104" spans="1:35" ht="41.45" customHeight="1">
      <c r="A104" s="77" t="s">
        <v>479</v>
      </c>
      <c r="B104" s="77"/>
      <c r="C104" s="14"/>
      <c r="D104" s="82"/>
      <c r="E104" s="78"/>
      <c r="F104" s="14"/>
      <c r="G104" s="14"/>
      <c r="H104" s="77"/>
      <c r="I104" s="64"/>
      <c r="J104" s="64"/>
      <c r="K104" s="15"/>
      <c r="L104" s="83"/>
      <c r="M104" s="84"/>
      <c r="N104" s="84"/>
      <c r="O104" s="75"/>
      <c r="P104" s="85"/>
      <c r="Q104" s="85"/>
      <c r="R104" s="49">
        <v>1</v>
      </c>
      <c r="S104" s="86"/>
      <c r="T104" s="86"/>
      <c r="U104" s="50">
        <v>0</v>
      </c>
      <c r="V104" s="50">
        <v>6.9899999999999997E-4</v>
      </c>
      <c r="W104" s="50">
        <v>5.3000000000000001E-5</v>
      </c>
      <c r="X104" s="50">
        <v>0.44063799999999997</v>
      </c>
      <c r="Y104" s="50">
        <v>0</v>
      </c>
      <c r="Z104" s="50"/>
      <c r="AA104" s="80">
        <v>104</v>
      </c>
      <c r="AB104" s="80"/>
      <c r="AC104" s="77" t="s">
        <v>443</v>
      </c>
      <c r="AD104"/>
      <c r="AE104" s="2"/>
      <c r="AI104" s="3"/>
    </row>
    <row r="105" spans="1:35" ht="41.45" customHeight="1">
      <c r="A105" s="77" t="s">
        <v>480</v>
      </c>
      <c r="B105" s="77"/>
      <c r="C105" s="14"/>
      <c r="D105" s="82"/>
      <c r="E105" s="78"/>
      <c r="F105" s="14"/>
      <c r="G105" s="14"/>
      <c r="H105" s="77"/>
      <c r="I105" s="64"/>
      <c r="J105" s="64"/>
      <c r="K105" s="15"/>
      <c r="L105" s="83"/>
      <c r="M105" s="84"/>
      <c r="N105" s="84"/>
      <c r="O105" s="75"/>
      <c r="P105" s="85"/>
      <c r="Q105" s="85"/>
      <c r="R105" s="49">
        <v>6</v>
      </c>
      <c r="S105" s="86"/>
      <c r="T105" s="86"/>
      <c r="U105" s="50">
        <v>876.79281100000003</v>
      </c>
      <c r="V105" s="50">
        <v>9.0200000000000002E-4</v>
      </c>
      <c r="W105" s="50">
        <v>9.5960000000000004E-3</v>
      </c>
      <c r="X105" s="50">
        <v>1.6857260000000001</v>
      </c>
      <c r="Y105" s="50">
        <v>6.6666666666666666E-2</v>
      </c>
      <c r="Z105" s="50"/>
      <c r="AA105" s="80">
        <v>105</v>
      </c>
      <c r="AB105" s="80"/>
      <c r="AC105" s="77" t="s">
        <v>443</v>
      </c>
      <c r="AD105"/>
      <c r="AE105" s="2"/>
      <c r="AI105" s="3"/>
    </row>
    <row r="106" spans="1:35" ht="41.45" customHeight="1">
      <c r="A106" s="77" t="s">
        <v>481</v>
      </c>
      <c r="B106" s="77"/>
      <c r="C106" s="14"/>
      <c r="D106" s="82"/>
      <c r="E106" s="78"/>
      <c r="F106" s="14"/>
      <c r="G106" s="14"/>
      <c r="H106" s="77"/>
      <c r="I106" s="64"/>
      <c r="J106" s="64"/>
      <c r="K106" s="15"/>
      <c r="L106" s="83"/>
      <c r="M106" s="84"/>
      <c r="N106" s="84"/>
      <c r="O106" s="75"/>
      <c r="P106" s="85"/>
      <c r="Q106" s="85"/>
      <c r="R106" s="49">
        <v>1</v>
      </c>
      <c r="S106" s="86"/>
      <c r="T106" s="86"/>
      <c r="U106" s="50">
        <v>0</v>
      </c>
      <c r="V106" s="50">
        <v>7.4100000000000001E-4</v>
      </c>
      <c r="W106" s="50">
        <v>1.694E-3</v>
      </c>
      <c r="X106" s="50">
        <v>0.394652</v>
      </c>
      <c r="Y106" s="50">
        <v>0</v>
      </c>
      <c r="Z106" s="50"/>
      <c r="AA106" s="80">
        <v>106</v>
      </c>
      <c r="AB106" s="80"/>
      <c r="AC106" s="77" t="s">
        <v>442</v>
      </c>
      <c r="AD106"/>
      <c r="AE106" s="2"/>
      <c r="AI106" s="3"/>
    </row>
    <row r="107" spans="1:35" ht="41.45" customHeight="1">
      <c r="A107" s="77" t="s">
        <v>406</v>
      </c>
      <c r="B107" s="77"/>
      <c r="C107" s="14"/>
      <c r="D107" s="82"/>
      <c r="E107" s="78"/>
      <c r="F107" s="14"/>
      <c r="G107" s="14"/>
      <c r="H107" s="77"/>
      <c r="I107" s="64"/>
      <c r="J107" s="64"/>
      <c r="K107" s="15"/>
      <c r="L107" s="83"/>
      <c r="M107" s="84">
        <v>8937.7294921875</v>
      </c>
      <c r="N107" s="84">
        <v>4360.8037109375</v>
      </c>
      <c r="O107" s="75"/>
      <c r="P107" s="85"/>
      <c r="Q107" s="85"/>
      <c r="R107" s="49"/>
      <c r="S107" s="86"/>
      <c r="T107" s="86"/>
      <c r="U107" s="50"/>
      <c r="V107" s="50"/>
      <c r="W107" s="50"/>
      <c r="X107" s="50"/>
      <c r="Y107" s="50"/>
      <c r="Z107" s="50"/>
      <c r="AA107" s="80">
        <v>107</v>
      </c>
      <c r="AB107" s="80"/>
      <c r="AC107" s="77" t="s">
        <v>443</v>
      </c>
      <c r="AD107"/>
      <c r="AE107" s="2"/>
      <c r="AI107" s="3"/>
    </row>
    <row r="108" spans="1:35" ht="41.45" customHeight="1">
      <c r="A108" s="77" t="s">
        <v>241</v>
      </c>
      <c r="B108" s="77"/>
      <c r="C108" s="14"/>
      <c r="D108" s="82"/>
      <c r="E108" s="78"/>
      <c r="F108" s="14"/>
      <c r="G108" s="14"/>
      <c r="H108" s="77"/>
      <c r="I108" s="64"/>
      <c r="J108" s="64"/>
      <c r="K108" s="15"/>
      <c r="L108" s="83"/>
      <c r="M108" s="84">
        <v>6113.5693359375</v>
      </c>
      <c r="N108" s="84">
        <v>6772.32470703125</v>
      </c>
      <c r="O108" s="75"/>
      <c r="P108" s="85"/>
      <c r="Q108" s="85"/>
      <c r="R108" s="49"/>
      <c r="S108" s="86"/>
      <c r="T108" s="86"/>
      <c r="U108" s="50"/>
      <c r="V108" s="50"/>
      <c r="W108" s="50"/>
      <c r="X108" s="50"/>
      <c r="Y108" s="50"/>
      <c r="Z108" s="50"/>
      <c r="AA108" s="80">
        <v>108</v>
      </c>
      <c r="AB108" s="80"/>
      <c r="AC108" s="77" t="s">
        <v>442</v>
      </c>
      <c r="AD108"/>
      <c r="AE108" s="2"/>
      <c r="AI108" s="3"/>
    </row>
    <row r="109" spans="1:35" ht="41.45" customHeight="1">
      <c r="A109" s="77" t="s">
        <v>246</v>
      </c>
      <c r="B109" s="77"/>
      <c r="C109" s="14"/>
      <c r="D109" s="82"/>
      <c r="E109" s="78"/>
      <c r="F109" s="14"/>
      <c r="G109" s="14"/>
      <c r="H109" s="77"/>
      <c r="I109" s="64"/>
      <c r="J109" s="64"/>
      <c r="K109" s="15"/>
      <c r="L109" s="83"/>
      <c r="M109" s="84">
        <v>2389.277587890625</v>
      </c>
      <c r="N109" s="84">
        <v>5787.33349609375</v>
      </c>
      <c r="O109" s="75"/>
      <c r="P109" s="85"/>
      <c r="Q109" s="85"/>
      <c r="R109" s="49">
        <v>1</v>
      </c>
      <c r="S109" s="86"/>
      <c r="T109" s="86"/>
      <c r="U109" s="50">
        <v>0</v>
      </c>
      <c r="V109" s="50">
        <v>5.22E-4</v>
      </c>
      <c r="W109" s="50">
        <v>9.9999999999999995E-7</v>
      </c>
      <c r="X109" s="50">
        <v>0.52718500000000001</v>
      </c>
      <c r="Y109" s="50">
        <v>0</v>
      </c>
      <c r="Z109" s="50"/>
      <c r="AA109" s="80">
        <v>109</v>
      </c>
      <c r="AB109" s="80"/>
      <c r="AC109" s="77" t="s">
        <v>442</v>
      </c>
      <c r="AD109"/>
      <c r="AE109" s="2"/>
      <c r="AI109" s="3"/>
    </row>
    <row r="110" spans="1:35" ht="41.45" customHeight="1">
      <c r="A110" s="77" t="s">
        <v>482</v>
      </c>
      <c r="B110" s="77"/>
      <c r="C110" s="14"/>
      <c r="D110" s="82"/>
      <c r="E110" s="78"/>
      <c r="F110" s="14"/>
      <c r="G110" s="14"/>
      <c r="H110" s="77"/>
      <c r="I110" s="64"/>
      <c r="J110" s="64"/>
      <c r="K110" s="15"/>
      <c r="L110" s="83"/>
      <c r="M110" s="84"/>
      <c r="N110" s="84"/>
      <c r="O110" s="75"/>
      <c r="P110" s="85"/>
      <c r="Q110" s="85"/>
      <c r="R110" s="49">
        <v>1</v>
      </c>
      <c r="S110" s="86"/>
      <c r="T110" s="86"/>
      <c r="U110" s="50">
        <v>0</v>
      </c>
      <c r="V110" s="50">
        <v>1</v>
      </c>
      <c r="W110" s="50">
        <v>0</v>
      </c>
      <c r="X110" s="50">
        <v>0.99999800000000005</v>
      </c>
      <c r="Y110" s="50">
        <v>0</v>
      </c>
      <c r="Z110" s="50"/>
      <c r="AA110" s="80">
        <v>110</v>
      </c>
      <c r="AB110" s="80"/>
      <c r="AC110" s="77" t="s">
        <v>442</v>
      </c>
      <c r="AD110"/>
      <c r="AE110" s="2"/>
      <c r="AI110" s="3"/>
    </row>
    <row r="111" spans="1:35" ht="41.45" customHeight="1">
      <c r="A111" s="77" t="s">
        <v>483</v>
      </c>
      <c r="B111" s="77"/>
      <c r="C111" s="14"/>
      <c r="D111" s="82"/>
      <c r="E111" s="78"/>
      <c r="F111" s="14"/>
      <c r="G111" s="14"/>
      <c r="H111" s="77"/>
      <c r="I111" s="64"/>
      <c r="J111" s="64"/>
      <c r="K111" s="15"/>
      <c r="L111" s="83"/>
      <c r="M111" s="84"/>
      <c r="N111" s="84"/>
      <c r="O111" s="75"/>
      <c r="P111" s="85"/>
      <c r="Q111" s="85"/>
      <c r="R111" s="49"/>
      <c r="S111" s="86"/>
      <c r="T111" s="86"/>
      <c r="U111" s="50"/>
      <c r="V111" s="50"/>
      <c r="W111" s="50"/>
      <c r="X111" s="50"/>
      <c r="Y111" s="50"/>
      <c r="Z111" s="50"/>
      <c r="AA111" s="80">
        <v>111</v>
      </c>
      <c r="AB111" s="80"/>
      <c r="AC111" s="77" t="s">
        <v>442</v>
      </c>
      <c r="AD111"/>
      <c r="AE111" s="2"/>
      <c r="AI111" s="3"/>
    </row>
    <row r="112" spans="1:35" ht="41.45" customHeight="1">
      <c r="A112" s="77" t="s">
        <v>291</v>
      </c>
      <c r="B112" s="77"/>
      <c r="C112" s="14"/>
      <c r="D112" s="82"/>
      <c r="E112" s="78"/>
      <c r="F112" s="14"/>
      <c r="G112" s="14"/>
      <c r="H112" s="77"/>
      <c r="I112" s="64"/>
      <c r="J112" s="64"/>
      <c r="K112" s="15"/>
      <c r="L112" s="83"/>
      <c r="M112" s="84">
        <v>2663.893310546875</v>
      </c>
      <c r="N112" s="84">
        <v>527.8109130859375</v>
      </c>
      <c r="O112" s="75"/>
      <c r="P112" s="85"/>
      <c r="Q112" s="85"/>
      <c r="R112" s="49"/>
      <c r="S112" s="86"/>
      <c r="T112" s="86"/>
      <c r="U112" s="50"/>
      <c r="V112" s="50"/>
      <c r="W112" s="50"/>
      <c r="X112" s="50"/>
      <c r="Y112" s="50"/>
      <c r="Z112" s="50"/>
      <c r="AA112" s="80">
        <v>112</v>
      </c>
      <c r="AB112" s="80"/>
      <c r="AC112" s="77" t="s">
        <v>443</v>
      </c>
      <c r="AD112"/>
      <c r="AE112" s="2"/>
      <c r="AI112" s="3"/>
    </row>
    <row r="113" spans="1:35" ht="41.45" customHeight="1">
      <c r="A113" s="77" t="s">
        <v>237</v>
      </c>
      <c r="B113" s="77"/>
      <c r="C113" s="14"/>
      <c r="D113" s="82"/>
      <c r="E113" s="78"/>
      <c r="F113" s="14"/>
      <c r="G113" s="14"/>
      <c r="H113" s="77"/>
      <c r="I113" s="64"/>
      <c r="J113" s="64"/>
      <c r="K113" s="15"/>
      <c r="L113" s="83"/>
      <c r="M113" s="84">
        <v>4396.87890625</v>
      </c>
      <c r="N113" s="84">
        <v>3040.94677734375</v>
      </c>
      <c r="O113" s="75"/>
      <c r="P113" s="85"/>
      <c r="Q113" s="85"/>
      <c r="R113" s="49">
        <v>6</v>
      </c>
      <c r="S113" s="86"/>
      <c r="T113" s="86"/>
      <c r="U113" s="50">
        <v>688.35772599999996</v>
      </c>
      <c r="V113" s="50">
        <v>9.3099999999999997E-4</v>
      </c>
      <c r="W113" s="50">
        <v>2.0347000000000001E-2</v>
      </c>
      <c r="X113" s="50">
        <v>1.631475</v>
      </c>
      <c r="Y113" s="50">
        <v>0.13333333333333333</v>
      </c>
      <c r="Z113" s="50"/>
      <c r="AA113" s="80">
        <v>113</v>
      </c>
      <c r="AB113" s="80"/>
      <c r="AC113" s="77" t="s">
        <v>442</v>
      </c>
      <c r="AD113"/>
      <c r="AE113" s="2"/>
      <c r="AI113" s="3"/>
    </row>
    <row r="114" spans="1:35" ht="41.45" customHeight="1">
      <c r="A114" s="77" t="s">
        <v>484</v>
      </c>
      <c r="B114" s="77"/>
      <c r="C114" s="14"/>
      <c r="D114" s="82"/>
      <c r="E114" s="78"/>
      <c r="F114" s="14"/>
      <c r="G114" s="14"/>
      <c r="H114" s="77"/>
      <c r="I114" s="64"/>
      <c r="J114" s="64"/>
      <c r="K114" s="15"/>
      <c r="L114" s="83"/>
      <c r="M114" s="84"/>
      <c r="N114" s="84"/>
      <c r="O114" s="75"/>
      <c r="P114" s="85"/>
      <c r="Q114" s="85"/>
      <c r="R114" s="49"/>
      <c r="S114" s="86"/>
      <c r="T114" s="86"/>
      <c r="U114" s="50"/>
      <c r="V114" s="50"/>
      <c r="W114" s="50"/>
      <c r="X114" s="50"/>
      <c r="Y114" s="50"/>
      <c r="Z114" s="50"/>
      <c r="AA114" s="80">
        <v>114</v>
      </c>
      <c r="AB114" s="80"/>
      <c r="AC114" s="77" t="s">
        <v>443</v>
      </c>
      <c r="AD114"/>
      <c r="AE114" s="2"/>
      <c r="AI114" s="3"/>
    </row>
    <row r="115" spans="1:35" ht="41.45" customHeight="1">
      <c r="A115" s="77" t="s">
        <v>485</v>
      </c>
      <c r="B115" s="77"/>
      <c r="C115" s="14"/>
      <c r="D115" s="82"/>
      <c r="E115" s="78"/>
      <c r="F115" s="14"/>
      <c r="G115" s="14"/>
      <c r="H115" s="77"/>
      <c r="I115" s="64"/>
      <c r="J115" s="64"/>
      <c r="K115" s="15"/>
      <c r="L115" s="83"/>
      <c r="M115" s="84"/>
      <c r="N115" s="84"/>
      <c r="O115" s="75"/>
      <c r="P115" s="85"/>
      <c r="Q115" s="85"/>
      <c r="R115" s="49"/>
      <c r="S115" s="86"/>
      <c r="T115" s="86"/>
      <c r="U115" s="50"/>
      <c r="V115" s="50"/>
      <c r="W115" s="50"/>
      <c r="X115" s="50"/>
      <c r="Y115" s="50"/>
      <c r="Z115" s="50"/>
      <c r="AA115" s="80">
        <v>115</v>
      </c>
      <c r="AB115" s="80"/>
      <c r="AC115" s="77" t="s">
        <v>443</v>
      </c>
      <c r="AD115"/>
      <c r="AE115" s="2"/>
      <c r="AI115" s="3"/>
    </row>
    <row r="116" spans="1:35" ht="41.45" customHeight="1">
      <c r="A116" s="77" t="s">
        <v>248</v>
      </c>
      <c r="B116" s="77"/>
      <c r="C116" s="14"/>
      <c r="D116" s="82"/>
      <c r="E116" s="78"/>
      <c r="F116" s="14"/>
      <c r="G116" s="14"/>
      <c r="H116" s="77"/>
      <c r="I116" s="64"/>
      <c r="J116" s="64"/>
      <c r="K116" s="15"/>
      <c r="L116" s="83"/>
      <c r="M116" s="84">
        <v>4621.46533203125</v>
      </c>
      <c r="N116" s="84">
        <v>6089.3564453125</v>
      </c>
      <c r="O116" s="75"/>
      <c r="P116" s="85"/>
      <c r="Q116" s="85"/>
      <c r="R116" s="49"/>
      <c r="S116" s="86"/>
      <c r="T116" s="86"/>
      <c r="U116" s="50"/>
      <c r="V116" s="50"/>
      <c r="W116" s="50"/>
      <c r="X116" s="50"/>
      <c r="Y116" s="50"/>
      <c r="Z116" s="50"/>
      <c r="AA116" s="80">
        <v>116</v>
      </c>
      <c r="AB116" s="80"/>
      <c r="AC116" s="77" t="s">
        <v>442</v>
      </c>
      <c r="AD116"/>
      <c r="AE116" s="2"/>
      <c r="AI116" s="3"/>
    </row>
    <row r="117" spans="1:35" ht="41.45" customHeight="1">
      <c r="A117" s="77" t="s">
        <v>486</v>
      </c>
      <c r="B117" s="77"/>
      <c r="C117" s="14"/>
      <c r="D117" s="82"/>
      <c r="E117" s="78"/>
      <c r="F117" s="14"/>
      <c r="G117" s="14"/>
      <c r="H117" s="77"/>
      <c r="I117" s="64"/>
      <c r="J117" s="64"/>
      <c r="K117" s="15"/>
      <c r="L117" s="83"/>
      <c r="M117" s="84"/>
      <c r="N117" s="84"/>
      <c r="O117" s="75"/>
      <c r="P117" s="85"/>
      <c r="Q117" s="85"/>
      <c r="R117" s="49">
        <v>1</v>
      </c>
      <c r="S117" s="86"/>
      <c r="T117" s="86"/>
      <c r="U117" s="50">
        <v>0</v>
      </c>
      <c r="V117" s="50">
        <v>5.2999999999999998E-4</v>
      </c>
      <c r="W117" s="50">
        <v>7.9999999999999996E-6</v>
      </c>
      <c r="X117" s="50">
        <v>0.48958200000000002</v>
      </c>
      <c r="Y117" s="50">
        <v>0</v>
      </c>
      <c r="Z117" s="50"/>
      <c r="AA117" s="80">
        <v>117</v>
      </c>
      <c r="AB117" s="80"/>
      <c r="AC117" s="77" t="s">
        <v>443</v>
      </c>
      <c r="AD117"/>
      <c r="AE117" s="2"/>
      <c r="AI117" s="3"/>
    </row>
    <row r="118" spans="1:35" ht="41.45" customHeight="1">
      <c r="A118" s="77" t="s">
        <v>487</v>
      </c>
      <c r="B118" s="77"/>
      <c r="C118" s="14"/>
      <c r="D118" s="82"/>
      <c r="E118" s="78"/>
      <c r="F118" s="14"/>
      <c r="G118" s="14"/>
      <c r="H118" s="77"/>
      <c r="I118" s="64"/>
      <c r="J118" s="64"/>
      <c r="K118" s="15"/>
      <c r="L118" s="83"/>
      <c r="M118" s="84"/>
      <c r="N118" s="84"/>
      <c r="O118" s="75"/>
      <c r="P118" s="85"/>
      <c r="Q118" s="85"/>
      <c r="R118" s="49"/>
      <c r="S118" s="86"/>
      <c r="T118" s="86"/>
      <c r="U118" s="50"/>
      <c r="V118" s="50"/>
      <c r="W118" s="50"/>
      <c r="X118" s="50"/>
      <c r="Y118" s="50"/>
      <c r="Z118" s="50"/>
      <c r="AA118" s="80">
        <v>118</v>
      </c>
      <c r="AB118" s="80"/>
      <c r="AC118" s="77" t="s">
        <v>443</v>
      </c>
      <c r="AD118"/>
      <c r="AE118" s="2"/>
      <c r="AI118" s="3"/>
    </row>
    <row r="119" spans="1:35" ht="41.45" customHeight="1">
      <c r="A119" s="77" t="s">
        <v>488</v>
      </c>
      <c r="B119" s="77"/>
      <c r="C119" s="14"/>
      <c r="D119" s="82"/>
      <c r="E119" s="78"/>
      <c r="F119" s="14"/>
      <c r="G119" s="14"/>
      <c r="H119" s="77"/>
      <c r="I119" s="64"/>
      <c r="J119" s="64"/>
      <c r="K119" s="15"/>
      <c r="L119" s="83"/>
      <c r="M119" s="84"/>
      <c r="N119" s="84"/>
      <c r="O119" s="75"/>
      <c r="P119" s="85"/>
      <c r="Q119" s="85"/>
      <c r="R119" s="49"/>
      <c r="S119" s="86"/>
      <c r="T119" s="86"/>
      <c r="U119" s="50"/>
      <c r="V119" s="50"/>
      <c r="W119" s="50"/>
      <c r="X119" s="50"/>
      <c r="Y119" s="50"/>
      <c r="Z119" s="50"/>
      <c r="AA119" s="80">
        <v>119</v>
      </c>
      <c r="AB119" s="80"/>
      <c r="AC119" s="77" t="s">
        <v>442</v>
      </c>
      <c r="AD119"/>
      <c r="AE119" s="2"/>
      <c r="AI119" s="3"/>
    </row>
    <row r="120" spans="1:35" ht="41.45" customHeight="1">
      <c r="A120" s="77" t="s">
        <v>251</v>
      </c>
      <c r="B120" s="77"/>
      <c r="C120" s="14"/>
      <c r="D120" s="82"/>
      <c r="E120" s="78"/>
      <c r="F120" s="14"/>
      <c r="G120" s="14"/>
      <c r="H120" s="77"/>
      <c r="I120" s="64"/>
      <c r="J120" s="64"/>
      <c r="K120" s="15"/>
      <c r="L120" s="83"/>
      <c r="M120" s="84">
        <v>9927.3994140625</v>
      </c>
      <c r="N120" s="84">
        <v>8152.00634765625</v>
      </c>
      <c r="O120" s="75"/>
      <c r="P120" s="85"/>
      <c r="Q120" s="85"/>
      <c r="R120" s="49">
        <v>3</v>
      </c>
      <c r="S120" s="86"/>
      <c r="T120" s="86"/>
      <c r="U120" s="50">
        <v>551.26135199999999</v>
      </c>
      <c r="V120" s="50">
        <v>8.9599999999999999E-4</v>
      </c>
      <c r="W120" s="50">
        <v>1.2911000000000001E-2</v>
      </c>
      <c r="X120" s="50">
        <v>0.890907</v>
      </c>
      <c r="Y120" s="50">
        <v>0</v>
      </c>
      <c r="Z120" s="50"/>
      <c r="AA120" s="80">
        <v>120</v>
      </c>
      <c r="AB120" s="80"/>
      <c r="AC120" s="77" t="s">
        <v>443</v>
      </c>
      <c r="AD120"/>
      <c r="AE120" s="2"/>
      <c r="AI120" s="3"/>
    </row>
    <row r="121" spans="1:35" ht="41.45" customHeight="1">
      <c r="A121" s="77" t="s">
        <v>489</v>
      </c>
      <c r="B121" s="77"/>
      <c r="C121" s="14"/>
      <c r="D121" s="82"/>
      <c r="E121" s="78"/>
      <c r="F121" s="14"/>
      <c r="G121" s="14"/>
      <c r="H121" s="77"/>
      <c r="I121" s="64"/>
      <c r="J121" s="64"/>
      <c r="K121" s="15"/>
      <c r="L121" s="83"/>
      <c r="M121" s="84"/>
      <c r="N121" s="84"/>
      <c r="O121" s="75"/>
      <c r="P121" s="85"/>
      <c r="Q121" s="85"/>
      <c r="R121" s="49">
        <v>4</v>
      </c>
      <c r="S121" s="86"/>
      <c r="T121" s="86"/>
      <c r="U121" s="50">
        <v>294.51708300000001</v>
      </c>
      <c r="V121" s="50">
        <v>6.5600000000000001E-4</v>
      </c>
      <c r="W121" s="50">
        <v>1.1E-5</v>
      </c>
      <c r="X121" s="50">
        <v>1.290143</v>
      </c>
      <c r="Y121" s="50">
        <v>0.16666666666666666</v>
      </c>
      <c r="Z121" s="50"/>
      <c r="AA121" s="80">
        <v>121</v>
      </c>
      <c r="AB121" s="80"/>
      <c r="AC121" s="77" t="s">
        <v>442</v>
      </c>
      <c r="AD121"/>
      <c r="AE121" s="2"/>
      <c r="AI121" s="3"/>
    </row>
    <row r="122" spans="1:35" ht="41.45" customHeight="1">
      <c r="A122" s="77" t="s">
        <v>490</v>
      </c>
      <c r="B122" s="77"/>
      <c r="C122" s="14"/>
      <c r="D122" s="82"/>
      <c r="E122" s="78"/>
      <c r="F122" s="14"/>
      <c r="G122" s="14"/>
      <c r="H122" s="77"/>
      <c r="I122" s="64"/>
      <c r="J122" s="64"/>
      <c r="K122" s="15"/>
      <c r="L122" s="83"/>
      <c r="M122" s="84"/>
      <c r="N122" s="84"/>
      <c r="O122" s="75"/>
      <c r="P122" s="85"/>
      <c r="Q122" s="85"/>
      <c r="R122" s="49"/>
      <c r="S122" s="86"/>
      <c r="T122" s="86"/>
      <c r="U122" s="50"/>
      <c r="V122" s="50"/>
      <c r="W122" s="50"/>
      <c r="X122" s="50"/>
      <c r="Y122" s="50"/>
      <c r="Z122" s="50"/>
      <c r="AA122" s="80">
        <v>122</v>
      </c>
      <c r="AB122" s="80"/>
      <c r="AC122" s="77" t="s">
        <v>443</v>
      </c>
      <c r="AD122"/>
      <c r="AE122" s="2"/>
      <c r="AI122" s="3"/>
    </row>
    <row r="123" spans="1:35" ht="41.45" customHeight="1">
      <c r="A123" s="77" t="s">
        <v>257</v>
      </c>
      <c r="B123" s="77"/>
      <c r="C123" s="14"/>
      <c r="D123" s="82"/>
      <c r="E123" s="78"/>
      <c r="F123" s="14"/>
      <c r="G123" s="14"/>
      <c r="H123" s="77"/>
      <c r="I123" s="64"/>
      <c r="J123" s="64"/>
      <c r="K123" s="15"/>
      <c r="L123" s="83"/>
      <c r="M123" s="84">
        <v>5734.05029296875</v>
      </c>
      <c r="N123" s="84">
        <v>7059.93994140625</v>
      </c>
      <c r="O123" s="75"/>
      <c r="P123" s="85"/>
      <c r="Q123" s="85"/>
      <c r="R123" s="49"/>
      <c r="S123" s="86"/>
      <c r="T123" s="86"/>
      <c r="U123" s="50"/>
      <c r="V123" s="50"/>
      <c r="W123" s="50"/>
      <c r="X123" s="50"/>
      <c r="Y123" s="50"/>
      <c r="Z123" s="50"/>
      <c r="AA123" s="80">
        <v>123</v>
      </c>
      <c r="AB123" s="80"/>
      <c r="AC123" s="77" t="s">
        <v>442</v>
      </c>
      <c r="AD123"/>
      <c r="AE123" s="2"/>
      <c r="AI123" s="3"/>
    </row>
    <row r="124" spans="1:35" ht="41.45" customHeight="1">
      <c r="A124" s="77" t="s">
        <v>253</v>
      </c>
      <c r="B124" s="77"/>
      <c r="C124" s="14"/>
      <c r="D124" s="82"/>
      <c r="E124" s="78"/>
      <c r="F124" s="14"/>
      <c r="G124" s="14"/>
      <c r="H124" s="77"/>
      <c r="I124" s="64"/>
      <c r="J124" s="64"/>
      <c r="K124" s="15"/>
      <c r="L124" s="83"/>
      <c r="M124" s="84">
        <v>5004.9970703125</v>
      </c>
      <c r="N124" s="84">
        <v>1403.89892578125</v>
      </c>
      <c r="O124" s="75"/>
      <c r="P124" s="85"/>
      <c r="Q124" s="85"/>
      <c r="R124" s="49">
        <v>2</v>
      </c>
      <c r="S124" s="86"/>
      <c r="T124" s="86"/>
      <c r="U124" s="50">
        <v>110.927593</v>
      </c>
      <c r="V124" s="50">
        <v>7.54E-4</v>
      </c>
      <c r="W124" s="50">
        <v>8.2000000000000001E-5</v>
      </c>
      <c r="X124" s="50">
        <v>0.69447899999999996</v>
      </c>
      <c r="Y124" s="50">
        <v>0</v>
      </c>
      <c r="Z124" s="50"/>
      <c r="AA124" s="80">
        <v>124</v>
      </c>
      <c r="AB124" s="80"/>
      <c r="AC124" s="77" t="s">
        <v>443</v>
      </c>
      <c r="AD124"/>
      <c r="AE124" s="2"/>
      <c r="AI124" s="3"/>
    </row>
    <row r="125" spans="1:35" ht="41.45" customHeight="1">
      <c r="A125" s="77" t="s">
        <v>491</v>
      </c>
      <c r="B125" s="77"/>
      <c r="C125" s="14"/>
      <c r="D125" s="82"/>
      <c r="E125" s="78"/>
      <c r="F125" s="14"/>
      <c r="G125" s="14"/>
      <c r="H125" s="77"/>
      <c r="I125" s="64"/>
      <c r="J125" s="64"/>
      <c r="K125" s="15"/>
      <c r="L125" s="83"/>
      <c r="M125" s="84"/>
      <c r="N125" s="84"/>
      <c r="O125" s="75"/>
      <c r="P125" s="85"/>
      <c r="Q125" s="85"/>
      <c r="R125" s="49">
        <v>2</v>
      </c>
      <c r="S125" s="86"/>
      <c r="T125" s="86"/>
      <c r="U125" s="50">
        <v>354.43425500000001</v>
      </c>
      <c r="V125" s="50">
        <v>7.2400000000000003E-4</v>
      </c>
      <c r="W125" s="50">
        <v>2.03E-4</v>
      </c>
      <c r="X125" s="50">
        <v>0.77614399999999995</v>
      </c>
      <c r="Y125" s="50">
        <v>0</v>
      </c>
      <c r="Z125" s="50"/>
      <c r="AA125" s="80">
        <v>125</v>
      </c>
      <c r="AB125" s="80"/>
      <c r="AC125" s="77" t="s">
        <v>443</v>
      </c>
      <c r="AD125"/>
      <c r="AE125" s="2"/>
      <c r="AI125" s="3"/>
    </row>
    <row r="126" spans="1:35" ht="41.45" customHeight="1">
      <c r="A126" s="77" t="s">
        <v>492</v>
      </c>
      <c r="B126" s="77"/>
      <c r="C126" s="14"/>
      <c r="D126" s="82"/>
      <c r="E126" s="78"/>
      <c r="F126" s="14"/>
      <c r="G126" s="14"/>
      <c r="H126" s="77"/>
      <c r="I126" s="64"/>
      <c r="J126" s="64"/>
      <c r="K126" s="15"/>
      <c r="L126" s="83"/>
      <c r="M126" s="84"/>
      <c r="N126" s="84"/>
      <c r="O126" s="75"/>
      <c r="P126" s="85"/>
      <c r="Q126" s="85"/>
      <c r="R126" s="49"/>
      <c r="S126" s="86"/>
      <c r="T126" s="86"/>
      <c r="U126" s="50"/>
      <c r="V126" s="50"/>
      <c r="W126" s="50"/>
      <c r="X126" s="50"/>
      <c r="Y126" s="50"/>
      <c r="Z126" s="50"/>
      <c r="AA126" s="80">
        <v>126</v>
      </c>
      <c r="AB126" s="80"/>
      <c r="AC126" s="77" t="s">
        <v>443</v>
      </c>
      <c r="AD126"/>
      <c r="AE126" s="2"/>
      <c r="AI126" s="3"/>
    </row>
    <row r="127" spans="1:35" ht="41.45" customHeight="1">
      <c r="A127" s="77" t="s">
        <v>360</v>
      </c>
      <c r="B127" s="77"/>
      <c r="C127" s="14"/>
      <c r="D127" s="82"/>
      <c r="E127" s="78"/>
      <c r="F127" s="14"/>
      <c r="G127" s="14"/>
      <c r="H127" s="77"/>
      <c r="I127" s="64"/>
      <c r="J127" s="64"/>
      <c r="K127" s="15"/>
      <c r="L127" s="83"/>
      <c r="M127" s="84">
        <v>5815.7685546875</v>
      </c>
      <c r="N127" s="84">
        <v>2538.185302734375</v>
      </c>
      <c r="O127" s="75"/>
      <c r="P127" s="85"/>
      <c r="Q127" s="85"/>
      <c r="R127" s="49">
        <v>1</v>
      </c>
      <c r="S127" s="86"/>
      <c r="T127" s="86"/>
      <c r="U127" s="50">
        <v>0</v>
      </c>
      <c r="V127" s="50">
        <v>0.33333299999999999</v>
      </c>
      <c r="W127" s="50">
        <v>0</v>
      </c>
      <c r="X127" s="50">
        <v>0.77026899999999998</v>
      </c>
      <c r="Y127" s="50">
        <v>0</v>
      </c>
      <c r="Z127" s="50"/>
      <c r="AA127" s="80">
        <v>127</v>
      </c>
      <c r="AB127" s="80"/>
      <c r="AC127" s="77" t="s">
        <v>443</v>
      </c>
      <c r="AD127"/>
      <c r="AE127" s="2"/>
      <c r="AI127" s="3"/>
    </row>
    <row r="128" spans="1:35" ht="41.45" customHeight="1">
      <c r="A128" s="77" t="s">
        <v>284</v>
      </c>
      <c r="B128" s="77"/>
      <c r="C128" s="14"/>
      <c r="D128" s="82"/>
      <c r="E128" s="78"/>
      <c r="F128" s="14"/>
      <c r="G128" s="14"/>
      <c r="H128" s="77"/>
      <c r="I128" s="64"/>
      <c r="J128" s="64"/>
      <c r="K128" s="15"/>
      <c r="L128" s="83"/>
      <c r="M128" s="84">
        <v>6301.130859375</v>
      </c>
      <c r="N128" s="84">
        <v>3792.559326171875</v>
      </c>
      <c r="O128" s="75"/>
      <c r="P128" s="85"/>
      <c r="Q128" s="85"/>
      <c r="R128" s="49"/>
      <c r="S128" s="86"/>
      <c r="T128" s="86"/>
      <c r="U128" s="50"/>
      <c r="V128" s="50"/>
      <c r="W128" s="50"/>
      <c r="X128" s="50"/>
      <c r="Y128" s="50"/>
      <c r="Z128" s="50"/>
      <c r="AA128" s="80">
        <v>128</v>
      </c>
      <c r="AB128" s="80"/>
      <c r="AC128" s="77" t="s">
        <v>443</v>
      </c>
      <c r="AD128"/>
      <c r="AE128" s="2"/>
      <c r="AI128" s="3"/>
    </row>
    <row r="129" spans="1:35" ht="41.45" customHeight="1">
      <c r="A129" s="77" t="s">
        <v>493</v>
      </c>
      <c r="B129" s="77"/>
      <c r="C129" s="14"/>
      <c r="D129" s="82"/>
      <c r="E129" s="78"/>
      <c r="F129" s="14"/>
      <c r="G129" s="14"/>
      <c r="H129" s="77"/>
      <c r="I129" s="64"/>
      <c r="J129" s="64"/>
      <c r="K129" s="15"/>
      <c r="L129" s="83"/>
      <c r="M129" s="84"/>
      <c r="N129" s="84"/>
      <c r="O129" s="75"/>
      <c r="P129" s="85"/>
      <c r="Q129" s="85"/>
      <c r="R129" s="49"/>
      <c r="S129" s="86"/>
      <c r="T129" s="86"/>
      <c r="U129" s="50"/>
      <c r="V129" s="50"/>
      <c r="W129" s="50"/>
      <c r="X129" s="50"/>
      <c r="Y129" s="50"/>
      <c r="Z129" s="50"/>
      <c r="AA129" s="80">
        <v>129</v>
      </c>
      <c r="AB129" s="80"/>
      <c r="AC129" s="77" t="s">
        <v>442</v>
      </c>
      <c r="AD129"/>
      <c r="AE129" s="2"/>
      <c r="AI129" s="3"/>
    </row>
    <row r="130" spans="1:35" ht="41.45" customHeight="1">
      <c r="A130" s="77" t="s">
        <v>436</v>
      </c>
      <c r="B130" s="77"/>
      <c r="C130" s="14"/>
      <c r="D130" s="82"/>
      <c r="E130" s="78"/>
      <c r="F130" s="14"/>
      <c r="G130" s="14"/>
      <c r="H130" s="77"/>
      <c r="I130" s="64"/>
      <c r="J130" s="64"/>
      <c r="K130" s="15"/>
      <c r="L130" s="83"/>
      <c r="M130" s="84">
        <v>5005.56591796875</v>
      </c>
      <c r="N130" s="84">
        <v>2884.28076171875</v>
      </c>
      <c r="O130" s="75"/>
      <c r="P130" s="85"/>
      <c r="Q130" s="85"/>
      <c r="R130" s="49">
        <v>1</v>
      </c>
      <c r="S130" s="86"/>
      <c r="T130" s="86"/>
      <c r="U130" s="50">
        <v>0</v>
      </c>
      <c r="V130" s="50">
        <v>6.7199999999999996E-4</v>
      </c>
      <c r="W130" s="50">
        <v>3.6000000000000001E-5</v>
      </c>
      <c r="X130" s="50">
        <v>0.44551800000000003</v>
      </c>
      <c r="Y130" s="50">
        <v>0</v>
      </c>
      <c r="Z130" s="50"/>
      <c r="AA130" s="80">
        <v>130</v>
      </c>
      <c r="AB130" s="80"/>
      <c r="AC130" s="77" t="s">
        <v>443</v>
      </c>
      <c r="AD130"/>
      <c r="AE130" s="2"/>
      <c r="AI130" s="3"/>
    </row>
    <row r="131" spans="1:35" ht="41.45" customHeight="1">
      <c r="A131" s="77" t="s">
        <v>494</v>
      </c>
      <c r="B131" s="77"/>
      <c r="C131" s="14"/>
      <c r="D131" s="82"/>
      <c r="E131" s="78"/>
      <c r="F131" s="14"/>
      <c r="G131" s="14"/>
      <c r="H131" s="77"/>
      <c r="I131" s="64"/>
      <c r="J131" s="64"/>
      <c r="K131" s="15"/>
      <c r="L131" s="83"/>
      <c r="M131" s="84"/>
      <c r="N131" s="84"/>
      <c r="O131" s="75"/>
      <c r="P131" s="85"/>
      <c r="Q131" s="85"/>
      <c r="R131" s="49"/>
      <c r="S131" s="86"/>
      <c r="T131" s="86"/>
      <c r="U131" s="50"/>
      <c r="V131" s="50"/>
      <c r="W131" s="50"/>
      <c r="X131" s="50"/>
      <c r="Y131" s="50"/>
      <c r="Z131" s="50"/>
      <c r="AA131" s="80">
        <v>131</v>
      </c>
      <c r="AB131" s="80"/>
      <c r="AC131" s="77" t="s">
        <v>442</v>
      </c>
      <c r="AD131"/>
      <c r="AE131" s="2"/>
      <c r="AI131" s="3"/>
    </row>
    <row r="132" spans="1:35" ht="41.45" customHeight="1">
      <c r="A132" s="77" t="s">
        <v>495</v>
      </c>
      <c r="B132" s="77"/>
      <c r="C132" s="14"/>
      <c r="D132" s="82"/>
      <c r="E132" s="78"/>
      <c r="F132" s="14"/>
      <c r="G132" s="14"/>
      <c r="H132" s="77"/>
      <c r="I132" s="64"/>
      <c r="J132" s="64"/>
      <c r="K132" s="15"/>
      <c r="L132" s="83"/>
      <c r="M132" s="84"/>
      <c r="N132" s="84"/>
      <c r="O132" s="75"/>
      <c r="P132" s="85"/>
      <c r="Q132" s="85"/>
      <c r="R132" s="49"/>
      <c r="S132" s="86"/>
      <c r="T132" s="86"/>
      <c r="U132" s="50"/>
      <c r="V132" s="50"/>
      <c r="W132" s="50"/>
      <c r="X132" s="50"/>
      <c r="Y132" s="50"/>
      <c r="Z132" s="50"/>
      <c r="AA132" s="80">
        <v>132</v>
      </c>
      <c r="AB132" s="80"/>
      <c r="AC132" s="77" t="s">
        <v>442</v>
      </c>
      <c r="AD132"/>
      <c r="AE132" s="2"/>
      <c r="AI132" s="3"/>
    </row>
    <row r="133" spans="1:35" ht="41.45" customHeight="1">
      <c r="A133" s="77" t="s">
        <v>339</v>
      </c>
      <c r="B133" s="77"/>
      <c r="C133" s="14"/>
      <c r="D133" s="82"/>
      <c r="E133" s="78"/>
      <c r="F133" s="14"/>
      <c r="G133" s="14"/>
      <c r="H133" s="77"/>
      <c r="I133" s="64"/>
      <c r="J133" s="64"/>
      <c r="K133" s="15"/>
      <c r="L133" s="83"/>
      <c r="M133" s="84">
        <v>8931.84765625</v>
      </c>
      <c r="N133" s="84">
        <v>3944.598388671875</v>
      </c>
      <c r="O133" s="75"/>
      <c r="P133" s="85"/>
      <c r="Q133" s="85"/>
      <c r="R133" s="49"/>
      <c r="S133" s="86"/>
      <c r="T133" s="86"/>
      <c r="U133" s="50"/>
      <c r="V133" s="50"/>
      <c r="W133" s="50"/>
      <c r="X133" s="50"/>
      <c r="Y133" s="50"/>
      <c r="Z133" s="50"/>
      <c r="AA133" s="80">
        <v>133</v>
      </c>
      <c r="AB133" s="80"/>
      <c r="AC133" s="77" t="s">
        <v>442</v>
      </c>
      <c r="AD133"/>
      <c r="AE133" s="2"/>
      <c r="AI133" s="3"/>
    </row>
    <row r="134" spans="1:35" ht="41.45" customHeight="1">
      <c r="A134" s="77" t="s">
        <v>496</v>
      </c>
      <c r="B134" s="77"/>
      <c r="C134" s="14"/>
      <c r="D134" s="82"/>
      <c r="E134" s="78"/>
      <c r="F134" s="14"/>
      <c r="G134" s="14"/>
      <c r="H134" s="77"/>
      <c r="I134" s="64"/>
      <c r="J134" s="64"/>
      <c r="K134" s="15"/>
      <c r="L134" s="83"/>
      <c r="M134" s="84"/>
      <c r="N134" s="84"/>
      <c r="O134" s="75"/>
      <c r="P134" s="85"/>
      <c r="Q134" s="85"/>
      <c r="R134" s="49">
        <v>1</v>
      </c>
      <c r="S134" s="86"/>
      <c r="T134" s="86"/>
      <c r="U134" s="50">
        <v>0</v>
      </c>
      <c r="V134" s="50">
        <v>6.5899999999999997E-4</v>
      </c>
      <c r="W134" s="50">
        <v>1.9799999999999999E-4</v>
      </c>
      <c r="X134" s="50">
        <v>0.49793399999999999</v>
      </c>
      <c r="Y134" s="50">
        <v>0</v>
      </c>
      <c r="Z134" s="50"/>
      <c r="AA134" s="80">
        <v>134</v>
      </c>
      <c r="AB134" s="80"/>
      <c r="AC134" s="77" t="s">
        <v>442</v>
      </c>
      <c r="AD134"/>
      <c r="AE134" s="2"/>
      <c r="AI134" s="3"/>
    </row>
    <row r="135" spans="1:35" ht="41.45" customHeight="1">
      <c r="A135" s="77" t="s">
        <v>497</v>
      </c>
      <c r="B135" s="77"/>
      <c r="C135" s="14"/>
      <c r="D135" s="82"/>
      <c r="E135" s="78"/>
      <c r="F135" s="14"/>
      <c r="G135" s="14"/>
      <c r="H135" s="77"/>
      <c r="I135" s="64"/>
      <c r="J135" s="64"/>
      <c r="K135" s="15"/>
      <c r="L135" s="83"/>
      <c r="M135" s="84"/>
      <c r="N135" s="84"/>
      <c r="O135" s="75"/>
      <c r="P135" s="85"/>
      <c r="Q135" s="85"/>
      <c r="R135" s="49"/>
      <c r="S135" s="86"/>
      <c r="T135" s="86"/>
      <c r="U135" s="50"/>
      <c r="V135" s="50"/>
      <c r="W135" s="50"/>
      <c r="X135" s="50"/>
      <c r="Y135" s="50"/>
      <c r="Z135" s="50"/>
      <c r="AA135" s="80">
        <v>135</v>
      </c>
      <c r="AB135" s="80"/>
      <c r="AC135" s="77" t="s">
        <v>442</v>
      </c>
      <c r="AD135"/>
      <c r="AE135" s="2"/>
      <c r="AI135" s="3"/>
    </row>
    <row r="136" spans="1:35" ht="41.45" customHeight="1">
      <c r="A136" s="77" t="s">
        <v>498</v>
      </c>
      <c r="B136" s="77"/>
      <c r="C136" s="14"/>
      <c r="D136" s="82"/>
      <c r="E136" s="78"/>
      <c r="F136" s="14"/>
      <c r="G136" s="14"/>
      <c r="H136" s="77"/>
      <c r="I136" s="64"/>
      <c r="J136" s="64"/>
      <c r="K136" s="15"/>
      <c r="L136" s="83"/>
      <c r="M136" s="84"/>
      <c r="N136" s="84"/>
      <c r="O136" s="75"/>
      <c r="P136" s="85"/>
      <c r="Q136" s="85"/>
      <c r="R136" s="49"/>
      <c r="S136" s="86"/>
      <c r="T136" s="86"/>
      <c r="U136" s="50"/>
      <c r="V136" s="50"/>
      <c r="W136" s="50"/>
      <c r="X136" s="50"/>
      <c r="Y136" s="50"/>
      <c r="Z136" s="50"/>
      <c r="AA136" s="80">
        <v>136</v>
      </c>
      <c r="AB136" s="80"/>
      <c r="AC136" s="77" t="s">
        <v>442</v>
      </c>
      <c r="AD136"/>
      <c r="AE136" s="2"/>
      <c r="AI136" s="3"/>
    </row>
    <row r="137" spans="1:35" ht="41.45" customHeight="1">
      <c r="A137" s="77" t="s">
        <v>330</v>
      </c>
      <c r="B137" s="77"/>
      <c r="C137" s="14"/>
      <c r="D137" s="82"/>
      <c r="E137" s="78"/>
      <c r="F137" s="14"/>
      <c r="G137" s="14"/>
      <c r="H137" s="77"/>
      <c r="I137" s="64"/>
      <c r="J137" s="64"/>
      <c r="K137" s="15"/>
      <c r="L137" s="83"/>
      <c r="M137" s="84">
        <v>1573.68359375</v>
      </c>
      <c r="N137" s="84">
        <v>4755.24658203125</v>
      </c>
      <c r="O137" s="75"/>
      <c r="P137" s="85"/>
      <c r="Q137" s="85"/>
      <c r="R137" s="49"/>
      <c r="S137" s="86"/>
      <c r="T137" s="86"/>
      <c r="U137" s="50"/>
      <c r="V137" s="50"/>
      <c r="W137" s="50"/>
      <c r="X137" s="50"/>
      <c r="Y137" s="50"/>
      <c r="Z137" s="50"/>
      <c r="AA137" s="80">
        <v>137</v>
      </c>
      <c r="AB137" s="80"/>
      <c r="AC137" s="77" t="s">
        <v>442</v>
      </c>
      <c r="AD137"/>
      <c r="AE137" s="2"/>
      <c r="AI137" s="3"/>
    </row>
    <row r="138" spans="1:35" ht="41.45" customHeight="1">
      <c r="A138" s="77" t="s">
        <v>499</v>
      </c>
      <c r="B138" s="77"/>
      <c r="C138" s="14"/>
      <c r="D138" s="82"/>
      <c r="E138" s="78"/>
      <c r="F138" s="14"/>
      <c r="G138" s="14"/>
      <c r="H138" s="77"/>
      <c r="I138" s="64"/>
      <c r="J138" s="64"/>
      <c r="K138" s="15"/>
      <c r="L138" s="83"/>
      <c r="M138" s="84"/>
      <c r="N138" s="84"/>
      <c r="O138" s="75"/>
      <c r="P138" s="85"/>
      <c r="Q138" s="85"/>
      <c r="R138" s="49"/>
      <c r="S138" s="86"/>
      <c r="T138" s="86"/>
      <c r="U138" s="50"/>
      <c r="V138" s="50"/>
      <c r="W138" s="50"/>
      <c r="X138" s="50"/>
      <c r="Y138" s="50"/>
      <c r="Z138" s="50"/>
      <c r="AA138" s="80">
        <v>138</v>
      </c>
      <c r="AB138" s="80"/>
      <c r="AC138" s="77" t="s">
        <v>442</v>
      </c>
      <c r="AD138"/>
      <c r="AE138" s="2"/>
      <c r="AI138" s="3"/>
    </row>
    <row r="139" spans="1:35" ht="41.45" customHeight="1">
      <c r="A139" s="77" t="s">
        <v>500</v>
      </c>
      <c r="B139" s="77"/>
      <c r="C139" s="14"/>
      <c r="D139" s="82"/>
      <c r="E139" s="78"/>
      <c r="F139" s="14"/>
      <c r="G139" s="14"/>
      <c r="H139" s="77"/>
      <c r="I139" s="64"/>
      <c r="J139" s="64"/>
      <c r="K139" s="15"/>
      <c r="L139" s="83"/>
      <c r="M139" s="84"/>
      <c r="N139" s="84"/>
      <c r="O139" s="75"/>
      <c r="P139" s="85"/>
      <c r="Q139" s="85"/>
      <c r="R139" s="49"/>
      <c r="S139" s="86"/>
      <c r="T139" s="86"/>
      <c r="U139" s="50"/>
      <c r="V139" s="50"/>
      <c r="W139" s="50"/>
      <c r="X139" s="50"/>
      <c r="Y139" s="50"/>
      <c r="Z139" s="50"/>
      <c r="AA139" s="80">
        <v>139</v>
      </c>
      <c r="AB139" s="80"/>
      <c r="AC139" s="77" t="s">
        <v>443</v>
      </c>
      <c r="AD139"/>
      <c r="AE139" s="2"/>
      <c r="AI139" s="3"/>
    </row>
    <row r="140" spans="1:35" ht="41.45" customHeight="1">
      <c r="A140" s="77" t="s">
        <v>501</v>
      </c>
      <c r="B140" s="77"/>
      <c r="C140" s="14"/>
      <c r="D140" s="82"/>
      <c r="E140" s="78"/>
      <c r="F140" s="14"/>
      <c r="G140" s="14"/>
      <c r="H140" s="77"/>
      <c r="I140" s="64"/>
      <c r="J140" s="64"/>
      <c r="K140" s="15"/>
      <c r="L140" s="83"/>
      <c r="M140" s="84"/>
      <c r="N140" s="84"/>
      <c r="O140" s="75"/>
      <c r="P140" s="85"/>
      <c r="Q140" s="85"/>
      <c r="R140" s="49"/>
      <c r="S140" s="86"/>
      <c r="T140" s="86"/>
      <c r="U140" s="50"/>
      <c r="V140" s="50"/>
      <c r="W140" s="50"/>
      <c r="X140" s="50"/>
      <c r="Y140" s="50"/>
      <c r="Z140" s="50"/>
      <c r="AA140" s="80">
        <v>140</v>
      </c>
      <c r="AB140" s="80"/>
      <c r="AC140" s="77" t="s">
        <v>442</v>
      </c>
      <c r="AD140"/>
      <c r="AE140" s="2"/>
      <c r="AI140" s="3"/>
    </row>
    <row r="141" spans="1:35" ht="41.45" customHeight="1">
      <c r="A141" s="77" t="s">
        <v>502</v>
      </c>
      <c r="B141" s="77"/>
      <c r="C141" s="14"/>
      <c r="D141" s="82"/>
      <c r="E141" s="78"/>
      <c r="F141" s="14"/>
      <c r="G141" s="14"/>
      <c r="H141" s="77"/>
      <c r="I141" s="64"/>
      <c r="J141" s="64"/>
      <c r="K141" s="15"/>
      <c r="L141" s="83"/>
      <c r="M141" s="84"/>
      <c r="N141" s="84"/>
      <c r="O141" s="75"/>
      <c r="P141" s="85"/>
      <c r="Q141" s="85"/>
      <c r="R141" s="49">
        <v>22</v>
      </c>
      <c r="S141" s="86"/>
      <c r="T141" s="86"/>
      <c r="U141" s="50">
        <v>6843.9496580000005</v>
      </c>
      <c r="V141" s="50">
        <v>1.1050000000000001E-3</v>
      </c>
      <c r="W141" s="50">
        <v>5.8333999999999997E-2</v>
      </c>
      <c r="X141" s="50">
        <v>5.6496760000000004</v>
      </c>
      <c r="Y141" s="50">
        <v>4.7619047619047616E-2</v>
      </c>
      <c r="Z141" s="50"/>
      <c r="AA141" s="80">
        <v>141</v>
      </c>
      <c r="AB141" s="80"/>
      <c r="AC141" s="77" t="s">
        <v>442</v>
      </c>
      <c r="AD141"/>
      <c r="AE141" s="2"/>
      <c r="AI141" s="3"/>
    </row>
    <row r="142" spans="1:35" ht="41.45" customHeight="1">
      <c r="A142" s="77" t="s">
        <v>503</v>
      </c>
      <c r="B142" s="77"/>
      <c r="C142" s="14"/>
      <c r="D142" s="82"/>
      <c r="E142" s="78"/>
      <c r="F142" s="14"/>
      <c r="G142" s="14"/>
      <c r="H142" s="77"/>
      <c r="I142" s="64"/>
      <c r="J142" s="64"/>
      <c r="K142" s="15"/>
      <c r="L142" s="83"/>
      <c r="M142" s="84"/>
      <c r="N142" s="84"/>
      <c r="O142" s="75"/>
      <c r="P142" s="85"/>
      <c r="Q142" s="85"/>
      <c r="R142" s="49"/>
      <c r="S142" s="86"/>
      <c r="T142" s="86"/>
      <c r="U142" s="50"/>
      <c r="V142" s="50"/>
      <c r="W142" s="50"/>
      <c r="X142" s="50"/>
      <c r="Y142" s="50"/>
      <c r="Z142" s="50"/>
      <c r="AA142" s="80">
        <v>142</v>
      </c>
      <c r="AB142" s="80"/>
      <c r="AC142" s="77" t="s">
        <v>443</v>
      </c>
      <c r="AD142"/>
      <c r="AE142" s="2"/>
      <c r="AI142" s="3"/>
    </row>
    <row r="143" spans="1:35" ht="41.45" customHeight="1">
      <c r="A143" s="77" t="s">
        <v>504</v>
      </c>
      <c r="B143" s="77"/>
      <c r="C143" s="14"/>
      <c r="D143" s="82"/>
      <c r="E143" s="78"/>
      <c r="F143" s="14"/>
      <c r="G143" s="14"/>
      <c r="H143" s="77"/>
      <c r="I143" s="64"/>
      <c r="J143" s="64"/>
      <c r="K143" s="15"/>
      <c r="L143" s="83"/>
      <c r="M143" s="84"/>
      <c r="N143" s="84"/>
      <c r="O143" s="75"/>
      <c r="P143" s="85"/>
      <c r="Q143" s="85"/>
      <c r="R143" s="49"/>
      <c r="S143" s="86"/>
      <c r="T143" s="86"/>
      <c r="U143" s="50"/>
      <c r="V143" s="50"/>
      <c r="W143" s="50"/>
      <c r="X143" s="50"/>
      <c r="Y143" s="50"/>
      <c r="Z143" s="50"/>
      <c r="AA143" s="80">
        <v>143</v>
      </c>
      <c r="AB143" s="80"/>
      <c r="AC143" s="77" t="s">
        <v>443</v>
      </c>
      <c r="AD143"/>
      <c r="AE143" s="2"/>
      <c r="AI143" s="3"/>
    </row>
    <row r="144" spans="1:35" ht="41.45" customHeight="1">
      <c r="A144" s="77" t="s">
        <v>239</v>
      </c>
      <c r="B144" s="77"/>
      <c r="C144" s="14"/>
      <c r="D144" s="82"/>
      <c r="E144" s="78"/>
      <c r="F144" s="14"/>
      <c r="G144" s="14"/>
      <c r="H144" s="77"/>
      <c r="I144" s="64"/>
      <c r="J144" s="64"/>
      <c r="K144" s="15"/>
      <c r="L144" s="83"/>
      <c r="M144" s="84">
        <v>5228.89208984375</v>
      </c>
      <c r="N144" s="84">
        <v>6173.9130859375</v>
      </c>
      <c r="O144" s="75"/>
      <c r="P144" s="85"/>
      <c r="Q144" s="85"/>
      <c r="R144" s="49"/>
      <c r="S144" s="86"/>
      <c r="T144" s="86"/>
      <c r="U144" s="50"/>
      <c r="V144" s="50"/>
      <c r="W144" s="50"/>
      <c r="X144" s="50"/>
      <c r="Y144" s="50"/>
      <c r="Z144" s="50"/>
      <c r="AA144" s="80">
        <v>144</v>
      </c>
      <c r="AB144" s="80"/>
      <c r="AC144" s="77" t="s">
        <v>442</v>
      </c>
      <c r="AD144"/>
      <c r="AE144" s="2"/>
      <c r="AI144" s="3"/>
    </row>
    <row r="145" spans="1:35" ht="41.45" customHeight="1">
      <c r="A145" s="77" t="s">
        <v>505</v>
      </c>
      <c r="B145" s="77"/>
      <c r="C145" s="14"/>
      <c r="D145" s="82"/>
      <c r="E145" s="78"/>
      <c r="F145" s="14"/>
      <c r="G145" s="14"/>
      <c r="H145" s="77"/>
      <c r="I145" s="64"/>
      <c r="J145" s="64"/>
      <c r="K145" s="15"/>
      <c r="L145" s="83"/>
      <c r="M145" s="84"/>
      <c r="N145" s="84"/>
      <c r="O145" s="75"/>
      <c r="P145" s="85"/>
      <c r="Q145" s="85"/>
      <c r="R145" s="49">
        <v>3</v>
      </c>
      <c r="S145" s="86"/>
      <c r="T145" s="86"/>
      <c r="U145" s="50">
        <v>260.84562099999999</v>
      </c>
      <c r="V145" s="50">
        <v>8.4699999999999999E-4</v>
      </c>
      <c r="W145" s="50">
        <v>2.996E-3</v>
      </c>
      <c r="X145" s="50">
        <v>0.93065500000000001</v>
      </c>
      <c r="Y145" s="50">
        <v>0</v>
      </c>
      <c r="Z145" s="50"/>
      <c r="AA145" s="80">
        <v>145</v>
      </c>
      <c r="AB145" s="80"/>
      <c r="AC145" s="77" t="s">
        <v>442</v>
      </c>
      <c r="AD145"/>
      <c r="AE145" s="2"/>
      <c r="AI145" s="3"/>
    </row>
    <row r="146" spans="1:35" ht="41.45" customHeight="1">
      <c r="A146" s="77" t="s">
        <v>506</v>
      </c>
      <c r="B146" s="77"/>
      <c r="C146" s="14"/>
      <c r="D146" s="82"/>
      <c r="E146" s="78"/>
      <c r="F146" s="14"/>
      <c r="G146" s="14"/>
      <c r="H146" s="77"/>
      <c r="I146" s="64"/>
      <c r="J146" s="64"/>
      <c r="K146" s="15"/>
      <c r="L146" s="83"/>
      <c r="M146" s="84"/>
      <c r="N146" s="84"/>
      <c r="O146" s="75"/>
      <c r="P146" s="85"/>
      <c r="Q146" s="85"/>
      <c r="R146" s="49"/>
      <c r="S146" s="86"/>
      <c r="T146" s="86"/>
      <c r="U146" s="50"/>
      <c r="V146" s="50"/>
      <c r="W146" s="50"/>
      <c r="X146" s="50"/>
      <c r="Y146" s="50"/>
      <c r="Z146" s="50"/>
      <c r="AA146" s="80">
        <v>146</v>
      </c>
      <c r="AB146" s="80"/>
      <c r="AC146" s="77" t="s">
        <v>443</v>
      </c>
      <c r="AD146"/>
      <c r="AE146" s="2"/>
      <c r="AI146" s="3"/>
    </row>
    <row r="147" spans="1:35" ht="41.45" customHeight="1">
      <c r="A147" s="77" t="s">
        <v>507</v>
      </c>
      <c r="B147" s="77"/>
      <c r="C147" s="14"/>
      <c r="D147" s="82"/>
      <c r="E147" s="78"/>
      <c r="F147" s="14"/>
      <c r="G147" s="14"/>
      <c r="H147" s="77"/>
      <c r="I147" s="64"/>
      <c r="J147" s="64"/>
      <c r="K147" s="15"/>
      <c r="L147" s="83"/>
      <c r="M147" s="84"/>
      <c r="N147" s="84"/>
      <c r="O147" s="75"/>
      <c r="P147" s="85"/>
      <c r="Q147" s="85"/>
      <c r="R147" s="49"/>
      <c r="S147" s="86"/>
      <c r="T147" s="86"/>
      <c r="U147" s="50"/>
      <c r="V147" s="50"/>
      <c r="W147" s="50"/>
      <c r="X147" s="50"/>
      <c r="Y147" s="50"/>
      <c r="Z147" s="50"/>
      <c r="AA147" s="80">
        <v>147</v>
      </c>
      <c r="AB147" s="80"/>
      <c r="AC147" s="77" t="s">
        <v>442</v>
      </c>
      <c r="AD147"/>
      <c r="AE147" s="2"/>
      <c r="AI147" s="3"/>
    </row>
    <row r="148" spans="1:35" ht="41.45" customHeight="1">
      <c r="A148" s="77" t="s">
        <v>264</v>
      </c>
      <c r="B148" s="77"/>
      <c r="C148" s="14"/>
      <c r="D148" s="82"/>
      <c r="E148" s="78"/>
      <c r="F148" s="14"/>
      <c r="G148" s="14"/>
      <c r="H148" s="77"/>
      <c r="I148" s="64"/>
      <c r="J148" s="64"/>
      <c r="K148" s="15"/>
      <c r="L148" s="83"/>
      <c r="M148" s="84">
        <v>4583.681640625</v>
      </c>
      <c r="N148" s="84">
        <v>5434.146484375</v>
      </c>
      <c r="O148" s="75"/>
      <c r="P148" s="85"/>
      <c r="Q148" s="85"/>
      <c r="R148" s="49">
        <v>2</v>
      </c>
      <c r="S148" s="86"/>
      <c r="T148" s="86"/>
      <c r="U148" s="50">
        <v>257</v>
      </c>
      <c r="V148" s="50">
        <v>7.2900000000000005E-4</v>
      </c>
      <c r="W148" s="50">
        <v>1.15E-4</v>
      </c>
      <c r="X148" s="50">
        <v>0.85766699999999996</v>
      </c>
      <c r="Y148" s="50">
        <v>0</v>
      </c>
      <c r="Z148" s="50"/>
      <c r="AA148" s="80">
        <v>148</v>
      </c>
      <c r="AB148" s="80"/>
      <c r="AC148" s="77" t="s">
        <v>443</v>
      </c>
      <c r="AD148"/>
      <c r="AE148" s="2"/>
      <c r="AI148" s="3"/>
    </row>
    <row r="149" spans="1:35" ht="41.45" customHeight="1">
      <c r="A149" s="77" t="s">
        <v>508</v>
      </c>
      <c r="B149" s="77"/>
      <c r="C149" s="14"/>
      <c r="D149" s="82"/>
      <c r="E149" s="78"/>
      <c r="F149" s="14"/>
      <c r="G149" s="14"/>
      <c r="H149" s="77"/>
      <c r="I149" s="64"/>
      <c r="J149" s="64"/>
      <c r="K149" s="15"/>
      <c r="L149" s="83"/>
      <c r="M149" s="84"/>
      <c r="N149" s="84"/>
      <c r="O149" s="75"/>
      <c r="P149" s="85"/>
      <c r="Q149" s="85"/>
      <c r="R149" s="49"/>
      <c r="S149" s="86"/>
      <c r="T149" s="86"/>
      <c r="U149" s="50"/>
      <c r="V149" s="50"/>
      <c r="W149" s="50"/>
      <c r="X149" s="50"/>
      <c r="Y149" s="50"/>
      <c r="Z149" s="50"/>
      <c r="AA149" s="80">
        <v>149</v>
      </c>
      <c r="AB149" s="80"/>
      <c r="AC149" s="77" t="s">
        <v>443</v>
      </c>
      <c r="AD149"/>
      <c r="AE149" s="2"/>
      <c r="AI149" s="3"/>
    </row>
    <row r="150" spans="1:35" ht="41.45" customHeight="1">
      <c r="A150" s="77" t="s">
        <v>509</v>
      </c>
      <c r="B150" s="77"/>
      <c r="C150" s="14"/>
      <c r="D150" s="82"/>
      <c r="E150" s="78"/>
      <c r="F150" s="14"/>
      <c r="G150" s="14"/>
      <c r="H150" s="77"/>
      <c r="I150" s="64"/>
      <c r="J150" s="64"/>
      <c r="K150" s="15"/>
      <c r="L150" s="83"/>
      <c r="M150" s="84"/>
      <c r="N150" s="84"/>
      <c r="O150" s="75"/>
      <c r="P150" s="85"/>
      <c r="Q150" s="85"/>
      <c r="R150" s="49">
        <v>1</v>
      </c>
      <c r="S150" s="86"/>
      <c r="T150" s="86"/>
      <c r="U150" s="50">
        <v>0</v>
      </c>
      <c r="V150" s="50">
        <v>8.61E-4</v>
      </c>
      <c r="W150" s="50">
        <v>8.3510000000000008E-3</v>
      </c>
      <c r="X150" s="50">
        <v>0.36828300000000003</v>
      </c>
      <c r="Y150" s="50">
        <v>0</v>
      </c>
      <c r="Z150" s="50"/>
      <c r="AA150" s="80">
        <v>150</v>
      </c>
      <c r="AB150" s="80"/>
      <c r="AC150" s="77" t="s">
        <v>443</v>
      </c>
      <c r="AD150"/>
      <c r="AE150" s="2"/>
      <c r="AI150" s="3"/>
    </row>
    <row r="151" spans="1:35" ht="41.45" customHeight="1">
      <c r="A151" s="77" t="s">
        <v>266</v>
      </c>
      <c r="B151" s="77"/>
      <c r="C151" s="14"/>
      <c r="D151" s="82"/>
      <c r="E151" s="78"/>
      <c r="F151" s="14"/>
      <c r="G151" s="14"/>
      <c r="H151" s="77"/>
      <c r="I151" s="64"/>
      <c r="J151" s="64"/>
      <c r="K151" s="15"/>
      <c r="L151" s="83"/>
      <c r="M151" s="84">
        <v>3332.872802734375</v>
      </c>
      <c r="N151" s="84">
        <v>3291.44287109375</v>
      </c>
      <c r="O151" s="75"/>
      <c r="P151" s="85"/>
      <c r="Q151" s="85"/>
      <c r="R151" s="49"/>
      <c r="S151" s="86"/>
      <c r="T151" s="86"/>
      <c r="U151" s="50"/>
      <c r="V151" s="50"/>
      <c r="W151" s="50"/>
      <c r="X151" s="50"/>
      <c r="Y151" s="50"/>
      <c r="Z151" s="50"/>
      <c r="AA151" s="80">
        <v>151</v>
      </c>
      <c r="AB151" s="80"/>
      <c r="AC151" s="77" t="s">
        <v>442</v>
      </c>
      <c r="AD151"/>
      <c r="AE151" s="2"/>
      <c r="AI151" s="3"/>
    </row>
    <row r="152" spans="1:35" ht="41.45" customHeight="1">
      <c r="A152" s="77" t="s">
        <v>510</v>
      </c>
      <c r="B152" s="77"/>
      <c r="C152" s="14"/>
      <c r="D152" s="82"/>
      <c r="E152" s="78"/>
      <c r="F152" s="14"/>
      <c r="G152" s="14"/>
      <c r="H152" s="77"/>
      <c r="I152" s="64"/>
      <c r="J152" s="64"/>
      <c r="K152" s="15"/>
      <c r="L152" s="83"/>
      <c r="M152" s="84"/>
      <c r="N152" s="84"/>
      <c r="O152" s="75"/>
      <c r="P152" s="85"/>
      <c r="Q152" s="85"/>
      <c r="R152" s="49">
        <v>7</v>
      </c>
      <c r="S152" s="86"/>
      <c r="T152" s="86"/>
      <c r="U152" s="50">
        <v>546.57034799999997</v>
      </c>
      <c r="V152" s="50">
        <v>8.8099999999999995E-4</v>
      </c>
      <c r="W152" s="50">
        <v>1.7722000000000002E-2</v>
      </c>
      <c r="X152" s="50">
        <v>1.830676</v>
      </c>
      <c r="Y152" s="50">
        <v>4.7619047619047616E-2</v>
      </c>
      <c r="Z152" s="50"/>
      <c r="AA152" s="80">
        <v>152</v>
      </c>
      <c r="AB152" s="80"/>
      <c r="AC152" s="77" t="s">
        <v>442</v>
      </c>
      <c r="AD152"/>
      <c r="AE152" s="2"/>
      <c r="AI152" s="3"/>
    </row>
    <row r="153" spans="1:35" ht="41.45" customHeight="1">
      <c r="A153" s="77" t="s">
        <v>258</v>
      </c>
      <c r="B153" s="77"/>
      <c r="C153" s="14"/>
      <c r="D153" s="82"/>
      <c r="E153" s="78"/>
      <c r="F153" s="14"/>
      <c r="G153" s="14"/>
      <c r="H153" s="77"/>
      <c r="I153" s="64"/>
      <c r="J153" s="64"/>
      <c r="K153" s="15"/>
      <c r="L153" s="83"/>
      <c r="M153" s="84">
        <v>4943.99267578125</v>
      </c>
      <c r="N153" s="84">
        <v>6286.6318359375</v>
      </c>
      <c r="O153" s="75"/>
      <c r="P153" s="85"/>
      <c r="Q153" s="85"/>
      <c r="R153" s="49">
        <v>2</v>
      </c>
      <c r="S153" s="86"/>
      <c r="T153" s="86"/>
      <c r="U153" s="50">
        <v>481.506191</v>
      </c>
      <c r="V153" s="50">
        <v>7.76E-4</v>
      </c>
      <c r="W153" s="50">
        <v>7.7000000000000001E-5</v>
      </c>
      <c r="X153" s="50">
        <v>0.74515900000000002</v>
      </c>
      <c r="Y153" s="50">
        <v>0</v>
      </c>
      <c r="Z153" s="50"/>
      <c r="AA153" s="80">
        <v>153</v>
      </c>
      <c r="AB153" s="80"/>
      <c r="AC153" s="77" t="s">
        <v>442</v>
      </c>
      <c r="AD153"/>
      <c r="AE153" s="2"/>
      <c r="AI153" s="3"/>
    </row>
    <row r="154" spans="1:35" ht="41.45" customHeight="1">
      <c r="A154" s="77" t="s">
        <v>511</v>
      </c>
      <c r="B154" s="77"/>
      <c r="C154" s="14"/>
      <c r="D154" s="82"/>
      <c r="E154" s="78"/>
      <c r="F154" s="14"/>
      <c r="G154" s="14"/>
      <c r="H154" s="77"/>
      <c r="I154" s="64"/>
      <c r="J154" s="64"/>
      <c r="K154" s="15"/>
      <c r="L154" s="83"/>
      <c r="M154" s="84"/>
      <c r="N154" s="84"/>
      <c r="O154" s="75"/>
      <c r="P154" s="85"/>
      <c r="Q154" s="85"/>
      <c r="R154" s="49"/>
      <c r="S154" s="86"/>
      <c r="T154" s="86"/>
      <c r="U154" s="50"/>
      <c r="V154" s="50"/>
      <c r="W154" s="50"/>
      <c r="X154" s="50"/>
      <c r="Y154" s="50"/>
      <c r="Z154" s="50"/>
      <c r="AA154" s="80">
        <v>154</v>
      </c>
      <c r="AB154" s="80"/>
      <c r="AC154" s="77" t="s">
        <v>443</v>
      </c>
      <c r="AD154"/>
      <c r="AE154" s="2"/>
      <c r="AI154" s="3"/>
    </row>
    <row r="155" spans="1:35" ht="41.45" customHeight="1">
      <c r="A155" s="77" t="s">
        <v>269</v>
      </c>
      <c r="B155" s="77"/>
      <c r="C155" s="14"/>
      <c r="D155" s="82"/>
      <c r="E155" s="78"/>
      <c r="F155" s="14"/>
      <c r="G155" s="14"/>
      <c r="H155" s="77"/>
      <c r="I155" s="64"/>
      <c r="J155" s="64"/>
      <c r="K155" s="15"/>
      <c r="L155" s="83"/>
      <c r="M155" s="84">
        <v>4741.837890625</v>
      </c>
      <c r="N155" s="84">
        <v>7042.62451171875</v>
      </c>
      <c r="O155" s="75"/>
      <c r="P155" s="85"/>
      <c r="Q155" s="85"/>
      <c r="R155" s="49">
        <v>1</v>
      </c>
      <c r="S155" s="86"/>
      <c r="T155" s="86"/>
      <c r="U155" s="50">
        <v>0</v>
      </c>
      <c r="V155" s="50">
        <v>6.9899999999999997E-4</v>
      </c>
      <c r="W155" s="50">
        <v>1.9799999999999999E-4</v>
      </c>
      <c r="X155" s="50">
        <v>0.45568700000000001</v>
      </c>
      <c r="Y155" s="50">
        <v>0</v>
      </c>
      <c r="Z155" s="50"/>
      <c r="AA155" s="80">
        <v>155</v>
      </c>
      <c r="AB155" s="80"/>
      <c r="AC155" s="77" t="s">
        <v>442</v>
      </c>
      <c r="AD155"/>
      <c r="AE155" s="2"/>
      <c r="AI155" s="3"/>
    </row>
    <row r="156" spans="1:35" ht="41.45" customHeight="1">
      <c r="A156" s="77" t="s">
        <v>275</v>
      </c>
      <c r="B156" s="77"/>
      <c r="C156" s="14"/>
      <c r="D156" s="82"/>
      <c r="E156" s="78"/>
      <c r="F156" s="14"/>
      <c r="G156" s="14"/>
      <c r="H156" s="77"/>
      <c r="I156" s="64"/>
      <c r="J156" s="64"/>
      <c r="K156" s="15"/>
      <c r="L156" s="83"/>
      <c r="M156" s="84">
        <v>7176.41796875</v>
      </c>
      <c r="N156" s="84">
        <v>3341.9443359375</v>
      </c>
      <c r="O156" s="75"/>
      <c r="P156" s="85"/>
      <c r="Q156" s="85"/>
      <c r="R156" s="49"/>
      <c r="S156" s="86"/>
      <c r="T156" s="86"/>
      <c r="U156" s="50"/>
      <c r="V156" s="50"/>
      <c r="W156" s="50"/>
      <c r="X156" s="50"/>
      <c r="Y156" s="50"/>
      <c r="Z156" s="50"/>
      <c r="AA156" s="80">
        <v>156</v>
      </c>
      <c r="AB156" s="80"/>
      <c r="AC156" s="77" t="s">
        <v>442</v>
      </c>
      <c r="AD156"/>
      <c r="AE156" s="2"/>
      <c r="AI156" s="3"/>
    </row>
    <row r="157" spans="1:35" ht="41.45" customHeight="1">
      <c r="A157" s="77" t="s">
        <v>512</v>
      </c>
      <c r="B157" s="77"/>
      <c r="C157" s="14"/>
      <c r="D157" s="82"/>
      <c r="E157" s="78"/>
      <c r="F157" s="14"/>
      <c r="G157" s="14"/>
      <c r="H157" s="77"/>
      <c r="I157" s="64"/>
      <c r="J157" s="64"/>
      <c r="K157" s="15"/>
      <c r="L157" s="83"/>
      <c r="M157" s="84"/>
      <c r="N157" s="84"/>
      <c r="O157" s="75"/>
      <c r="P157" s="85"/>
      <c r="Q157" s="85"/>
      <c r="R157" s="49"/>
      <c r="S157" s="86"/>
      <c r="T157" s="86"/>
      <c r="U157" s="50"/>
      <c r="V157" s="50"/>
      <c r="W157" s="50"/>
      <c r="X157" s="50"/>
      <c r="Y157" s="50"/>
      <c r="Z157" s="50"/>
      <c r="AA157" s="80">
        <v>157</v>
      </c>
      <c r="AB157" s="80"/>
      <c r="AC157" s="77" t="s">
        <v>442</v>
      </c>
      <c r="AD157"/>
      <c r="AE157" s="2"/>
      <c r="AI157" s="3"/>
    </row>
    <row r="158" spans="1:35" ht="41.45" customHeight="1">
      <c r="A158" s="77" t="s">
        <v>298</v>
      </c>
      <c r="B158" s="77"/>
      <c r="C158" s="14"/>
      <c r="D158" s="82"/>
      <c r="E158" s="78"/>
      <c r="F158" s="14"/>
      <c r="G158" s="14"/>
      <c r="H158" s="77"/>
      <c r="I158" s="64"/>
      <c r="J158" s="64"/>
      <c r="K158" s="15"/>
      <c r="L158" s="83"/>
      <c r="M158" s="84">
        <v>8417.38671875</v>
      </c>
      <c r="N158" s="84">
        <v>4552.97314453125</v>
      </c>
      <c r="O158" s="75"/>
      <c r="P158" s="85"/>
      <c r="Q158" s="85"/>
      <c r="R158" s="49"/>
      <c r="S158" s="86"/>
      <c r="T158" s="86"/>
      <c r="U158" s="50"/>
      <c r="V158" s="50"/>
      <c r="W158" s="50"/>
      <c r="X158" s="50"/>
      <c r="Y158" s="50"/>
      <c r="Z158" s="50"/>
      <c r="AA158" s="80">
        <v>158</v>
      </c>
      <c r="AB158" s="80"/>
      <c r="AC158" s="77" t="s">
        <v>443</v>
      </c>
      <c r="AD158"/>
      <c r="AE158" s="2"/>
      <c r="AI158" s="3"/>
    </row>
    <row r="159" spans="1:35" ht="41.45" customHeight="1">
      <c r="A159" s="77" t="s">
        <v>513</v>
      </c>
      <c r="B159" s="77"/>
      <c r="C159" s="14"/>
      <c r="D159" s="82"/>
      <c r="E159" s="78"/>
      <c r="F159" s="14"/>
      <c r="G159" s="14"/>
      <c r="H159" s="77"/>
      <c r="I159" s="64"/>
      <c r="J159" s="64"/>
      <c r="K159" s="15"/>
      <c r="L159" s="83"/>
      <c r="M159" s="84"/>
      <c r="N159" s="84"/>
      <c r="O159" s="75"/>
      <c r="P159" s="85"/>
      <c r="Q159" s="85"/>
      <c r="R159" s="49"/>
      <c r="S159" s="86"/>
      <c r="T159" s="86"/>
      <c r="U159" s="50"/>
      <c r="V159" s="50"/>
      <c r="W159" s="50"/>
      <c r="X159" s="50"/>
      <c r="Y159" s="50"/>
      <c r="Z159" s="50"/>
      <c r="AA159" s="80">
        <v>159</v>
      </c>
      <c r="AB159" s="80"/>
      <c r="AC159" s="77" t="s">
        <v>443</v>
      </c>
      <c r="AD159"/>
      <c r="AE159" s="2"/>
      <c r="AI159" s="3"/>
    </row>
    <row r="160" spans="1:35" ht="41.45" customHeight="1">
      <c r="A160" s="77" t="s">
        <v>514</v>
      </c>
      <c r="B160" s="77"/>
      <c r="C160" s="14"/>
      <c r="D160" s="82"/>
      <c r="E160" s="78"/>
      <c r="F160" s="14"/>
      <c r="G160" s="14"/>
      <c r="H160" s="77"/>
      <c r="I160" s="64"/>
      <c r="J160" s="64"/>
      <c r="K160" s="15"/>
      <c r="L160" s="83"/>
      <c r="M160" s="84"/>
      <c r="N160" s="84"/>
      <c r="O160" s="75"/>
      <c r="P160" s="85"/>
      <c r="Q160" s="85"/>
      <c r="R160" s="49"/>
      <c r="S160" s="86"/>
      <c r="T160" s="86"/>
      <c r="U160" s="50"/>
      <c r="V160" s="50"/>
      <c r="W160" s="50"/>
      <c r="X160" s="50"/>
      <c r="Y160" s="50"/>
      <c r="Z160" s="50"/>
      <c r="AA160" s="80">
        <v>160</v>
      </c>
      <c r="AB160" s="80"/>
      <c r="AC160" s="77" t="s">
        <v>443</v>
      </c>
      <c r="AD160"/>
      <c r="AE160" s="2"/>
      <c r="AI160" s="3"/>
    </row>
    <row r="161" spans="1:35" ht="41.45" customHeight="1">
      <c r="A161" s="77" t="s">
        <v>515</v>
      </c>
      <c r="B161" s="77"/>
      <c r="C161" s="14"/>
      <c r="D161" s="82"/>
      <c r="E161" s="78"/>
      <c r="F161" s="14"/>
      <c r="G161" s="14"/>
      <c r="H161" s="77"/>
      <c r="I161" s="64"/>
      <c r="J161" s="64"/>
      <c r="K161" s="15"/>
      <c r="L161" s="83"/>
      <c r="M161" s="84"/>
      <c r="N161" s="84"/>
      <c r="O161" s="75"/>
      <c r="P161" s="85"/>
      <c r="Q161" s="85"/>
      <c r="R161" s="49">
        <v>2</v>
      </c>
      <c r="S161" s="86"/>
      <c r="T161" s="86"/>
      <c r="U161" s="50">
        <v>0</v>
      </c>
      <c r="V161" s="50">
        <v>8.1999999999999998E-4</v>
      </c>
      <c r="W161" s="50">
        <v>1.2725999999999999E-2</v>
      </c>
      <c r="X161" s="50">
        <v>0.59575800000000001</v>
      </c>
      <c r="Y161" s="50">
        <v>1</v>
      </c>
      <c r="Z161" s="50"/>
      <c r="AA161" s="80">
        <v>161</v>
      </c>
      <c r="AB161" s="80"/>
      <c r="AC161" s="77" t="s">
        <v>443</v>
      </c>
      <c r="AD161"/>
      <c r="AE161" s="2"/>
      <c r="AI161" s="3"/>
    </row>
    <row r="162" spans="1:35" ht="41.45" customHeight="1">
      <c r="A162" s="77" t="s">
        <v>516</v>
      </c>
      <c r="B162" s="77"/>
      <c r="C162" s="14"/>
      <c r="D162" s="82"/>
      <c r="E162" s="78"/>
      <c r="F162" s="14"/>
      <c r="G162" s="14"/>
      <c r="H162" s="77"/>
      <c r="I162" s="64"/>
      <c r="J162" s="64"/>
      <c r="K162" s="15"/>
      <c r="L162" s="83"/>
      <c r="M162" s="84"/>
      <c r="N162" s="84"/>
      <c r="O162" s="75"/>
      <c r="P162" s="85"/>
      <c r="Q162" s="85"/>
      <c r="R162" s="49"/>
      <c r="S162" s="86"/>
      <c r="T162" s="86"/>
      <c r="U162" s="50"/>
      <c r="V162" s="50"/>
      <c r="W162" s="50"/>
      <c r="X162" s="50"/>
      <c r="Y162" s="50"/>
      <c r="Z162" s="50"/>
      <c r="AA162" s="80">
        <v>162</v>
      </c>
      <c r="AB162" s="80"/>
      <c r="AC162" s="77" t="s">
        <v>443</v>
      </c>
      <c r="AD162"/>
      <c r="AE162" s="2"/>
      <c r="AI162" s="3"/>
    </row>
    <row r="163" spans="1:35" ht="41.45" customHeight="1">
      <c r="A163" s="77" t="s">
        <v>517</v>
      </c>
      <c r="B163" s="77"/>
      <c r="C163" s="14"/>
      <c r="D163" s="82"/>
      <c r="E163" s="78"/>
      <c r="F163" s="14"/>
      <c r="G163" s="14"/>
      <c r="H163" s="77"/>
      <c r="I163" s="64"/>
      <c r="J163" s="64"/>
      <c r="K163" s="15"/>
      <c r="L163" s="83"/>
      <c r="M163" s="84"/>
      <c r="N163" s="84"/>
      <c r="O163" s="75"/>
      <c r="P163" s="85"/>
      <c r="Q163" s="85"/>
      <c r="R163" s="49">
        <v>1</v>
      </c>
      <c r="S163" s="86"/>
      <c r="T163" s="86"/>
      <c r="U163" s="50">
        <v>0</v>
      </c>
      <c r="V163" s="50">
        <v>5.7899999999999998E-4</v>
      </c>
      <c r="W163" s="50">
        <v>1.5999999999999999E-5</v>
      </c>
      <c r="X163" s="50">
        <v>0.53993599999999997</v>
      </c>
      <c r="Y163" s="50">
        <v>0</v>
      </c>
      <c r="Z163" s="50"/>
      <c r="AA163" s="80">
        <v>163</v>
      </c>
      <c r="AB163" s="80"/>
      <c r="AC163" s="77" t="s">
        <v>442</v>
      </c>
      <c r="AD163"/>
      <c r="AE163" s="2"/>
      <c r="AI163" s="3"/>
    </row>
    <row r="164" spans="1:35" ht="41.45" customHeight="1">
      <c r="A164" s="77" t="s">
        <v>276</v>
      </c>
      <c r="B164" s="77"/>
      <c r="C164" s="14"/>
      <c r="D164" s="82"/>
      <c r="E164" s="78"/>
      <c r="F164" s="14"/>
      <c r="G164" s="14"/>
      <c r="H164" s="77"/>
      <c r="I164" s="64"/>
      <c r="J164" s="64"/>
      <c r="K164" s="15"/>
      <c r="L164" s="83"/>
      <c r="M164" s="84">
        <v>4223.3447265625</v>
      </c>
      <c r="N164" s="84">
        <v>7581.39404296875</v>
      </c>
      <c r="O164" s="75"/>
      <c r="P164" s="85"/>
      <c r="Q164" s="85"/>
      <c r="R164" s="49"/>
      <c r="S164" s="86"/>
      <c r="T164" s="86"/>
      <c r="U164" s="50"/>
      <c r="V164" s="50"/>
      <c r="W164" s="50"/>
      <c r="X164" s="50"/>
      <c r="Y164" s="50"/>
      <c r="Z164" s="50"/>
      <c r="AA164" s="80">
        <v>164</v>
      </c>
      <c r="AB164" s="80"/>
      <c r="AC164" s="77" t="s">
        <v>442</v>
      </c>
      <c r="AD164"/>
      <c r="AE164" s="2"/>
      <c r="AI164" s="3"/>
    </row>
    <row r="165" spans="1:35" ht="41.45" customHeight="1">
      <c r="A165" s="77" t="s">
        <v>518</v>
      </c>
      <c r="B165" s="77"/>
      <c r="C165" s="14"/>
      <c r="D165" s="82"/>
      <c r="E165" s="78"/>
      <c r="F165" s="14"/>
      <c r="G165" s="14"/>
      <c r="H165" s="77"/>
      <c r="I165" s="64"/>
      <c r="J165" s="64"/>
      <c r="K165" s="15"/>
      <c r="L165" s="83"/>
      <c r="M165" s="84"/>
      <c r="N165" s="84"/>
      <c r="O165" s="75"/>
      <c r="P165" s="85"/>
      <c r="Q165" s="85"/>
      <c r="R165" s="49">
        <v>2</v>
      </c>
      <c r="S165" s="86"/>
      <c r="T165" s="86"/>
      <c r="U165" s="50">
        <v>38.226190000000003</v>
      </c>
      <c r="V165" s="50">
        <v>7.6499999999999995E-4</v>
      </c>
      <c r="W165" s="50">
        <v>2.5119999999999999E-3</v>
      </c>
      <c r="X165" s="50">
        <v>0.63702700000000001</v>
      </c>
      <c r="Y165" s="50">
        <v>0</v>
      </c>
      <c r="Z165" s="50"/>
      <c r="AA165" s="80">
        <v>165</v>
      </c>
      <c r="AB165" s="80"/>
      <c r="AC165" s="77" t="s">
        <v>442</v>
      </c>
      <c r="AD165"/>
      <c r="AE165" s="2"/>
      <c r="AI165" s="3"/>
    </row>
    <row r="166" spans="1:35" ht="41.45" customHeight="1">
      <c r="A166" s="77" t="s">
        <v>351</v>
      </c>
      <c r="B166" s="77"/>
      <c r="C166" s="14"/>
      <c r="D166" s="82"/>
      <c r="E166" s="78"/>
      <c r="F166" s="14"/>
      <c r="G166" s="14"/>
      <c r="H166" s="77"/>
      <c r="I166" s="64"/>
      <c r="J166" s="64"/>
      <c r="K166" s="15"/>
      <c r="L166" s="83"/>
      <c r="M166" s="84">
        <v>2493.78173828125</v>
      </c>
      <c r="N166" s="84">
        <v>3460.12158203125</v>
      </c>
      <c r="O166" s="75"/>
      <c r="P166" s="85"/>
      <c r="Q166" s="85"/>
      <c r="R166" s="49">
        <v>4</v>
      </c>
      <c r="S166" s="86"/>
      <c r="T166" s="86"/>
      <c r="U166" s="50">
        <v>455.34949499999999</v>
      </c>
      <c r="V166" s="50">
        <v>6.6500000000000001E-4</v>
      </c>
      <c r="W166" s="50">
        <v>1.7E-5</v>
      </c>
      <c r="X166" s="50">
        <v>1.38923</v>
      </c>
      <c r="Y166" s="50">
        <v>0</v>
      </c>
      <c r="Z166" s="50"/>
      <c r="AA166" s="80">
        <v>166</v>
      </c>
      <c r="AB166" s="80"/>
      <c r="AC166" s="77" t="s">
        <v>443</v>
      </c>
      <c r="AD166"/>
      <c r="AE166" s="2"/>
      <c r="AI166" s="3"/>
    </row>
    <row r="167" spans="1:35" ht="41.45" customHeight="1">
      <c r="A167" s="77" t="s">
        <v>519</v>
      </c>
      <c r="B167" s="77"/>
      <c r="C167" s="14"/>
      <c r="D167" s="82"/>
      <c r="E167" s="78"/>
      <c r="F167" s="14"/>
      <c r="G167" s="14"/>
      <c r="H167" s="77"/>
      <c r="I167" s="64"/>
      <c r="J167" s="64"/>
      <c r="K167" s="15"/>
      <c r="L167" s="83"/>
      <c r="M167" s="84"/>
      <c r="N167" s="84"/>
      <c r="O167" s="75"/>
      <c r="P167" s="85"/>
      <c r="Q167" s="85"/>
      <c r="R167" s="49"/>
      <c r="S167" s="86"/>
      <c r="T167" s="86"/>
      <c r="U167" s="50"/>
      <c r="V167" s="50"/>
      <c r="W167" s="50"/>
      <c r="X167" s="50"/>
      <c r="Y167" s="50"/>
      <c r="Z167" s="50"/>
      <c r="AA167" s="80">
        <v>167</v>
      </c>
      <c r="AB167" s="80"/>
      <c r="AC167" s="77" t="s">
        <v>442</v>
      </c>
      <c r="AD167"/>
      <c r="AE167" s="2"/>
      <c r="AI167" s="3"/>
    </row>
    <row r="168" spans="1:35" ht="41.45" customHeight="1">
      <c r="A168" s="77" t="s">
        <v>265</v>
      </c>
      <c r="B168" s="77"/>
      <c r="C168" s="14"/>
      <c r="D168" s="82"/>
      <c r="E168" s="78"/>
      <c r="F168" s="14"/>
      <c r="G168" s="14"/>
      <c r="H168" s="77"/>
      <c r="I168" s="64"/>
      <c r="J168" s="64"/>
      <c r="K168" s="15"/>
      <c r="L168" s="83"/>
      <c r="M168" s="84">
        <v>3004.6201171875</v>
      </c>
      <c r="N168" s="84">
        <v>6144.4375</v>
      </c>
      <c r="O168" s="75"/>
      <c r="P168" s="85"/>
      <c r="Q168" s="85"/>
      <c r="R168" s="49"/>
      <c r="S168" s="86"/>
      <c r="T168" s="86"/>
      <c r="U168" s="50"/>
      <c r="V168" s="50"/>
      <c r="W168" s="50"/>
      <c r="X168" s="50"/>
      <c r="Y168" s="50"/>
      <c r="Z168" s="50"/>
      <c r="AA168" s="80">
        <v>168</v>
      </c>
      <c r="AB168" s="80"/>
      <c r="AC168" s="77" t="s">
        <v>443</v>
      </c>
      <c r="AD168"/>
      <c r="AE168" s="2"/>
      <c r="AI168" s="3"/>
    </row>
    <row r="169" spans="1:35" ht="41.45" customHeight="1">
      <c r="A169" s="77" t="s">
        <v>278</v>
      </c>
      <c r="B169" s="77"/>
      <c r="C169" s="14"/>
      <c r="D169" s="82"/>
      <c r="E169" s="78"/>
      <c r="F169" s="14"/>
      <c r="G169" s="14"/>
      <c r="H169" s="77"/>
      <c r="I169" s="64"/>
      <c r="J169" s="64"/>
      <c r="K169" s="15"/>
      <c r="L169" s="83"/>
      <c r="M169" s="84">
        <v>6503.6357421875</v>
      </c>
      <c r="N169" s="84">
        <v>1543.251953125</v>
      </c>
      <c r="O169" s="75"/>
      <c r="P169" s="85"/>
      <c r="Q169" s="85"/>
      <c r="R169" s="49"/>
      <c r="S169" s="86"/>
      <c r="T169" s="86"/>
      <c r="U169" s="50"/>
      <c r="V169" s="50"/>
      <c r="W169" s="50"/>
      <c r="X169" s="50"/>
      <c r="Y169" s="50"/>
      <c r="Z169" s="50"/>
      <c r="AA169" s="80">
        <v>169</v>
      </c>
      <c r="AB169" s="80"/>
      <c r="AC169" s="77" t="s">
        <v>443</v>
      </c>
      <c r="AD169"/>
      <c r="AE169" s="2"/>
      <c r="AI169" s="3"/>
    </row>
    <row r="170" spans="1:35" ht="41.45" customHeight="1">
      <c r="A170" s="77" t="s">
        <v>520</v>
      </c>
      <c r="B170" s="77"/>
      <c r="C170" s="14"/>
      <c r="D170" s="82"/>
      <c r="E170" s="78"/>
      <c r="F170" s="14"/>
      <c r="G170" s="14"/>
      <c r="H170" s="77"/>
      <c r="I170" s="64"/>
      <c r="J170" s="64"/>
      <c r="K170" s="15"/>
      <c r="L170" s="83"/>
      <c r="M170" s="84"/>
      <c r="N170" s="84"/>
      <c r="O170" s="75"/>
      <c r="P170" s="85"/>
      <c r="Q170" s="85"/>
      <c r="R170" s="49">
        <v>3</v>
      </c>
      <c r="S170" s="86"/>
      <c r="T170" s="86"/>
      <c r="U170" s="50">
        <v>513</v>
      </c>
      <c r="V170" s="50">
        <v>7.8299999999999995E-4</v>
      </c>
      <c r="W170" s="50">
        <v>4.4710000000000001E-3</v>
      </c>
      <c r="X170" s="50">
        <v>1.2142219999999999</v>
      </c>
      <c r="Y170" s="50">
        <v>0</v>
      </c>
      <c r="Z170" s="50"/>
      <c r="AA170" s="80">
        <v>170</v>
      </c>
      <c r="AB170" s="80"/>
      <c r="AC170" s="77" t="s">
        <v>443</v>
      </c>
      <c r="AD170"/>
      <c r="AE170" s="2"/>
      <c r="AI170" s="3"/>
    </row>
    <row r="171" spans="1:35" ht="41.45" customHeight="1">
      <c r="A171" s="77" t="s">
        <v>521</v>
      </c>
      <c r="B171" s="77"/>
      <c r="C171" s="14"/>
      <c r="D171" s="82"/>
      <c r="E171" s="78"/>
      <c r="F171" s="14"/>
      <c r="G171" s="14"/>
      <c r="H171" s="77"/>
      <c r="I171" s="64"/>
      <c r="J171" s="64"/>
      <c r="K171" s="15"/>
      <c r="L171" s="83"/>
      <c r="M171" s="84"/>
      <c r="N171" s="84"/>
      <c r="O171" s="75"/>
      <c r="P171" s="85"/>
      <c r="Q171" s="85"/>
      <c r="R171" s="49">
        <v>2</v>
      </c>
      <c r="S171" s="86"/>
      <c r="T171" s="86"/>
      <c r="U171" s="50">
        <v>223.90092100000001</v>
      </c>
      <c r="V171" s="50">
        <v>6.6100000000000002E-4</v>
      </c>
      <c r="W171" s="50">
        <v>3.1000000000000001E-5</v>
      </c>
      <c r="X171" s="50">
        <v>0.75401600000000002</v>
      </c>
      <c r="Y171" s="50">
        <v>0</v>
      </c>
      <c r="Z171" s="50"/>
      <c r="AA171" s="80">
        <v>171</v>
      </c>
      <c r="AB171" s="80"/>
      <c r="AC171" s="77" t="s">
        <v>442</v>
      </c>
      <c r="AD171"/>
      <c r="AE171" s="2"/>
      <c r="AI171" s="3"/>
    </row>
    <row r="172" spans="1:35" ht="41.45" customHeight="1">
      <c r="A172" s="77" t="s">
        <v>522</v>
      </c>
      <c r="B172" s="77"/>
      <c r="C172" s="14"/>
      <c r="D172" s="82"/>
      <c r="E172" s="78"/>
      <c r="F172" s="14"/>
      <c r="G172" s="14"/>
      <c r="H172" s="77"/>
      <c r="I172" s="64"/>
      <c r="J172" s="64"/>
      <c r="K172" s="15"/>
      <c r="L172" s="83"/>
      <c r="M172" s="84"/>
      <c r="N172" s="84"/>
      <c r="O172" s="75"/>
      <c r="P172" s="85"/>
      <c r="Q172" s="85"/>
      <c r="R172" s="49"/>
      <c r="S172" s="86"/>
      <c r="T172" s="86"/>
      <c r="U172" s="50"/>
      <c r="V172" s="50"/>
      <c r="W172" s="50"/>
      <c r="X172" s="50"/>
      <c r="Y172" s="50"/>
      <c r="Z172" s="50"/>
      <c r="AA172" s="80">
        <v>172</v>
      </c>
      <c r="AB172" s="80"/>
      <c r="AC172" s="77" t="s">
        <v>443</v>
      </c>
      <c r="AD172"/>
      <c r="AE172" s="2"/>
      <c r="AI172" s="3"/>
    </row>
    <row r="173" spans="1:35" ht="41.45" customHeight="1">
      <c r="A173" s="77" t="s">
        <v>282</v>
      </c>
      <c r="B173" s="77"/>
      <c r="C173" s="14"/>
      <c r="D173" s="82"/>
      <c r="E173" s="78"/>
      <c r="F173" s="14"/>
      <c r="G173" s="14"/>
      <c r="H173" s="77"/>
      <c r="I173" s="64"/>
      <c r="J173" s="64"/>
      <c r="K173" s="15"/>
      <c r="L173" s="83"/>
      <c r="M173" s="84">
        <v>5452.09375</v>
      </c>
      <c r="N173" s="84">
        <v>8056.1865234375</v>
      </c>
      <c r="O173" s="75"/>
      <c r="P173" s="85"/>
      <c r="Q173" s="85"/>
      <c r="R173" s="49">
        <v>1</v>
      </c>
      <c r="S173" s="86"/>
      <c r="T173" s="86"/>
      <c r="U173" s="50">
        <v>0</v>
      </c>
      <c r="V173" s="50">
        <v>5.7899999999999998E-4</v>
      </c>
      <c r="W173" s="50">
        <v>1.5999999999999999E-5</v>
      </c>
      <c r="X173" s="50">
        <v>0.53993599999999997</v>
      </c>
      <c r="Y173" s="50">
        <v>0</v>
      </c>
      <c r="Z173" s="50"/>
      <c r="AA173" s="80">
        <v>173</v>
      </c>
      <c r="AB173" s="80"/>
      <c r="AC173" s="77" t="s">
        <v>442</v>
      </c>
      <c r="AD173"/>
      <c r="AE173" s="2"/>
      <c r="AI173" s="3"/>
    </row>
    <row r="174" spans="1:35" ht="41.45" customHeight="1">
      <c r="A174" s="77" t="s">
        <v>254</v>
      </c>
      <c r="B174" s="77"/>
      <c r="C174" s="14"/>
      <c r="D174" s="82"/>
      <c r="E174" s="78"/>
      <c r="F174" s="14"/>
      <c r="G174" s="14"/>
      <c r="H174" s="77"/>
      <c r="I174" s="64"/>
      <c r="J174" s="64"/>
      <c r="K174" s="15"/>
      <c r="L174" s="83"/>
      <c r="M174" s="84">
        <v>3322.961181640625</v>
      </c>
      <c r="N174" s="84">
        <v>2762.9970703125</v>
      </c>
      <c r="O174" s="75"/>
      <c r="P174" s="85"/>
      <c r="Q174" s="85"/>
      <c r="R174" s="49"/>
      <c r="S174" s="86"/>
      <c r="T174" s="86"/>
      <c r="U174" s="50"/>
      <c r="V174" s="50"/>
      <c r="W174" s="50"/>
      <c r="X174" s="50"/>
      <c r="Y174" s="50"/>
      <c r="Z174" s="50"/>
      <c r="AA174" s="80">
        <v>174</v>
      </c>
      <c r="AB174" s="80"/>
      <c r="AC174" s="77" t="s">
        <v>443</v>
      </c>
      <c r="AD174"/>
      <c r="AE174" s="2"/>
      <c r="AI174" s="3"/>
    </row>
    <row r="175" spans="1:35" ht="41.45" customHeight="1">
      <c r="A175" s="77" t="s">
        <v>523</v>
      </c>
      <c r="B175" s="77"/>
      <c r="C175" s="14"/>
      <c r="D175" s="82"/>
      <c r="E175" s="78"/>
      <c r="F175" s="14"/>
      <c r="G175" s="14"/>
      <c r="H175" s="77"/>
      <c r="I175" s="64"/>
      <c r="J175" s="64"/>
      <c r="K175" s="15"/>
      <c r="L175" s="83"/>
      <c r="M175" s="84"/>
      <c r="N175" s="84"/>
      <c r="O175" s="75"/>
      <c r="P175" s="85"/>
      <c r="Q175" s="85"/>
      <c r="R175" s="49">
        <v>4</v>
      </c>
      <c r="S175" s="86"/>
      <c r="T175" s="86"/>
      <c r="U175" s="50">
        <v>1521</v>
      </c>
      <c r="V175" s="50">
        <v>6.87E-4</v>
      </c>
      <c r="W175" s="50">
        <v>1.1839999999999999E-3</v>
      </c>
      <c r="X175" s="50">
        <v>1.800441</v>
      </c>
      <c r="Y175" s="50">
        <v>0</v>
      </c>
      <c r="Z175" s="50"/>
      <c r="AA175" s="80">
        <v>175</v>
      </c>
      <c r="AB175" s="80"/>
      <c r="AC175" s="77" t="s">
        <v>442</v>
      </c>
      <c r="AD175"/>
      <c r="AE175" s="2"/>
      <c r="AI175" s="3"/>
    </row>
    <row r="176" spans="1:35" ht="41.45" customHeight="1">
      <c r="A176" s="77" t="s">
        <v>352</v>
      </c>
      <c r="B176" s="77"/>
      <c r="C176" s="14"/>
      <c r="D176" s="82"/>
      <c r="E176" s="78"/>
      <c r="F176" s="14"/>
      <c r="G176" s="14"/>
      <c r="H176" s="77"/>
      <c r="I176" s="64"/>
      <c r="J176" s="64"/>
      <c r="K176" s="15"/>
      <c r="L176" s="83"/>
      <c r="M176" s="84">
        <v>1980.910400390625</v>
      </c>
      <c r="N176" s="84">
        <v>4011.440673828125</v>
      </c>
      <c r="O176" s="75"/>
      <c r="P176" s="85"/>
      <c r="Q176" s="85"/>
      <c r="R176" s="49"/>
      <c r="S176" s="86"/>
      <c r="T176" s="86"/>
      <c r="U176" s="50"/>
      <c r="V176" s="50"/>
      <c r="W176" s="50"/>
      <c r="X176" s="50"/>
      <c r="Y176" s="50"/>
      <c r="Z176" s="50"/>
      <c r="AA176" s="80">
        <v>176</v>
      </c>
      <c r="AB176" s="80"/>
      <c r="AC176" s="77" t="s">
        <v>443</v>
      </c>
      <c r="AD176"/>
      <c r="AE176" s="2"/>
      <c r="AI176" s="3"/>
    </row>
    <row r="177" spans="1:35" ht="41.45" customHeight="1">
      <c r="A177" s="77" t="s">
        <v>524</v>
      </c>
      <c r="B177" s="77"/>
      <c r="C177" s="14"/>
      <c r="D177" s="82"/>
      <c r="E177" s="78"/>
      <c r="F177" s="14"/>
      <c r="G177" s="14"/>
      <c r="H177" s="77"/>
      <c r="I177" s="64"/>
      <c r="J177" s="64"/>
      <c r="K177" s="15"/>
      <c r="L177" s="83"/>
      <c r="M177" s="84"/>
      <c r="N177" s="84"/>
      <c r="O177" s="75"/>
      <c r="P177" s="85"/>
      <c r="Q177" s="85"/>
      <c r="R177" s="49">
        <v>1</v>
      </c>
      <c r="S177" s="86"/>
      <c r="T177" s="86"/>
      <c r="U177" s="50">
        <v>0</v>
      </c>
      <c r="V177" s="50">
        <v>5.9100000000000005E-4</v>
      </c>
      <c r="W177" s="50">
        <v>1.93E-4</v>
      </c>
      <c r="X177" s="50">
        <v>0.53868000000000005</v>
      </c>
      <c r="Y177" s="50">
        <v>0</v>
      </c>
      <c r="Z177" s="50"/>
      <c r="AA177" s="80">
        <v>177</v>
      </c>
      <c r="AB177" s="80"/>
      <c r="AC177" s="77" t="s">
        <v>443</v>
      </c>
      <c r="AD177"/>
      <c r="AE177" s="2"/>
      <c r="AI177" s="3"/>
    </row>
    <row r="178" spans="1:35" ht="41.45" customHeight="1">
      <c r="A178" s="77" t="s">
        <v>285</v>
      </c>
      <c r="B178" s="77"/>
      <c r="C178" s="14"/>
      <c r="D178" s="82"/>
      <c r="E178" s="78"/>
      <c r="F178" s="14"/>
      <c r="G178" s="14"/>
      <c r="H178" s="77"/>
      <c r="I178" s="64"/>
      <c r="J178" s="64"/>
      <c r="K178" s="15"/>
      <c r="L178" s="83"/>
      <c r="M178" s="84">
        <v>2457.199462890625</v>
      </c>
      <c r="N178" s="84">
        <v>8097.9384765625</v>
      </c>
      <c r="O178" s="75"/>
      <c r="P178" s="85"/>
      <c r="Q178" s="85"/>
      <c r="R178" s="49">
        <v>2</v>
      </c>
      <c r="S178" s="86"/>
      <c r="T178" s="86"/>
      <c r="U178" s="50">
        <v>257</v>
      </c>
      <c r="V178" s="50">
        <v>6.0400000000000004E-4</v>
      </c>
      <c r="W178" s="50">
        <v>3.9999999999999998E-6</v>
      </c>
      <c r="X178" s="50">
        <v>0.88749400000000001</v>
      </c>
      <c r="Y178" s="50">
        <v>0</v>
      </c>
      <c r="Z178" s="50"/>
      <c r="AA178" s="80">
        <v>178</v>
      </c>
      <c r="AB178" s="80"/>
      <c r="AC178" s="77" t="s">
        <v>442</v>
      </c>
      <c r="AD178"/>
      <c r="AE178" s="2"/>
      <c r="AI178" s="3"/>
    </row>
    <row r="179" spans="1:35" ht="41.45" customHeight="1">
      <c r="A179" s="77" t="s">
        <v>525</v>
      </c>
      <c r="B179" s="77"/>
      <c r="C179" s="14"/>
      <c r="D179" s="82"/>
      <c r="E179" s="78"/>
      <c r="F179" s="14"/>
      <c r="G179" s="14"/>
      <c r="H179" s="77"/>
      <c r="I179" s="64"/>
      <c r="J179" s="64"/>
      <c r="K179" s="15"/>
      <c r="L179" s="83"/>
      <c r="M179" s="84"/>
      <c r="N179" s="84"/>
      <c r="O179" s="75"/>
      <c r="P179" s="85"/>
      <c r="Q179" s="85"/>
      <c r="R179" s="49">
        <v>1</v>
      </c>
      <c r="S179" s="86"/>
      <c r="T179" s="86"/>
      <c r="U179" s="50">
        <v>0</v>
      </c>
      <c r="V179" s="50">
        <v>6.7199999999999996E-4</v>
      </c>
      <c r="W179" s="50">
        <v>2.3E-5</v>
      </c>
      <c r="X179" s="50">
        <v>0.42736800000000003</v>
      </c>
      <c r="Y179" s="50">
        <v>0</v>
      </c>
      <c r="Z179" s="50"/>
      <c r="AA179" s="80">
        <v>179</v>
      </c>
      <c r="AB179" s="80"/>
      <c r="AC179" s="77" t="s">
        <v>442</v>
      </c>
      <c r="AD179"/>
      <c r="AE179" s="2"/>
      <c r="AI179" s="3"/>
    </row>
    <row r="180" spans="1:35" ht="41.45" customHeight="1">
      <c r="A180" s="77" t="s">
        <v>320</v>
      </c>
      <c r="B180" s="77"/>
      <c r="C180" s="14"/>
      <c r="D180" s="82"/>
      <c r="E180" s="78"/>
      <c r="F180" s="14"/>
      <c r="G180" s="14"/>
      <c r="H180" s="77"/>
      <c r="I180" s="64"/>
      <c r="J180" s="64"/>
      <c r="K180" s="15"/>
      <c r="L180" s="83"/>
      <c r="M180" s="84">
        <v>6672.68212890625</v>
      </c>
      <c r="N180" s="84">
        <v>9578.5576171875</v>
      </c>
      <c r="O180" s="75"/>
      <c r="P180" s="85"/>
      <c r="Q180" s="85"/>
      <c r="R180" s="49"/>
      <c r="S180" s="86"/>
      <c r="T180" s="86"/>
      <c r="U180" s="50"/>
      <c r="V180" s="50"/>
      <c r="W180" s="50"/>
      <c r="X180" s="50"/>
      <c r="Y180" s="50"/>
      <c r="Z180" s="50"/>
      <c r="AA180" s="80">
        <v>180</v>
      </c>
      <c r="AB180" s="80"/>
      <c r="AC180" s="77" t="s">
        <v>442</v>
      </c>
      <c r="AD180"/>
      <c r="AE180" s="2"/>
      <c r="AI180" s="3"/>
    </row>
    <row r="181" spans="1:35" ht="41.45" customHeight="1">
      <c r="A181" s="77" t="s">
        <v>290</v>
      </c>
      <c r="B181" s="77"/>
      <c r="C181" s="14"/>
      <c r="D181" s="82"/>
      <c r="E181" s="78"/>
      <c r="F181" s="14"/>
      <c r="G181" s="14"/>
      <c r="H181" s="77"/>
      <c r="I181" s="64"/>
      <c r="J181" s="64"/>
      <c r="K181" s="15"/>
      <c r="L181" s="83"/>
      <c r="M181" s="84">
        <v>3563.488037109375</v>
      </c>
      <c r="N181" s="84">
        <v>1088.286865234375</v>
      </c>
      <c r="O181" s="75"/>
      <c r="P181" s="85"/>
      <c r="Q181" s="85"/>
      <c r="R181" s="49"/>
      <c r="S181" s="86"/>
      <c r="T181" s="86"/>
      <c r="U181" s="50"/>
      <c r="V181" s="50"/>
      <c r="W181" s="50"/>
      <c r="X181" s="50"/>
      <c r="Y181" s="50"/>
      <c r="Z181" s="50"/>
      <c r="AA181" s="80">
        <v>181</v>
      </c>
      <c r="AB181" s="80"/>
      <c r="AC181" s="77" t="s">
        <v>443</v>
      </c>
      <c r="AD181"/>
      <c r="AE181" s="2"/>
      <c r="AI181" s="3"/>
    </row>
    <row r="182" spans="1:35" ht="41.45" customHeight="1">
      <c r="A182" s="77" t="s">
        <v>292</v>
      </c>
      <c r="B182" s="77"/>
      <c r="C182" s="14"/>
      <c r="D182" s="82"/>
      <c r="E182" s="78"/>
      <c r="F182" s="14"/>
      <c r="G182" s="14"/>
      <c r="H182" s="77"/>
      <c r="I182" s="64"/>
      <c r="J182" s="64"/>
      <c r="K182" s="15"/>
      <c r="L182" s="83"/>
      <c r="M182" s="84">
        <v>8224.369140625</v>
      </c>
      <c r="N182" s="84">
        <v>3111.55908203125</v>
      </c>
      <c r="O182" s="75"/>
      <c r="P182" s="85"/>
      <c r="Q182" s="85"/>
      <c r="R182" s="49">
        <v>1</v>
      </c>
      <c r="S182" s="86"/>
      <c r="T182" s="86"/>
      <c r="U182" s="50">
        <v>0</v>
      </c>
      <c r="V182" s="50">
        <v>1</v>
      </c>
      <c r="W182" s="50">
        <v>0</v>
      </c>
      <c r="X182" s="50">
        <v>0.99999800000000005</v>
      </c>
      <c r="Y182" s="50">
        <v>0</v>
      </c>
      <c r="Z182" s="50"/>
      <c r="AA182" s="80">
        <v>182</v>
      </c>
      <c r="AB182" s="80"/>
      <c r="AC182" s="77" t="s">
        <v>443</v>
      </c>
      <c r="AD182"/>
      <c r="AE182" s="2"/>
      <c r="AI182" s="3"/>
    </row>
    <row r="183" spans="1:35" ht="41.45" customHeight="1">
      <c r="A183" s="77" t="s">
        <v>526</v>
      </c>
      <c r="B183" s="77"/>
      <c r="C183" s="14"/>
      <c r="D183" s="82"/>
      <c r="E183" s="78"/>
      <c r="F183" s="14"/>
      <c r="G183" s="14"/>
      <c r="H183" s="77"/>
      <c r="I183" s="64"/>
      <c r="J183" s="64"/>
      <c r="K183" s="15"/>
      <c r="L183" s="83"/>
      <c r="M183" s="84"/>
      <c r="N183" s="84"/>
      <c r="O183" s="75"/>
      <c r="P183" s="85"/>
      <c r="Q183" s="85"/>
      <c r="R183" s="49">
        <v>2</v>
      </c>
      <c r="S183" s="86"/>
      <c r="T183" s="86"/>
      <c r="U183" s="50">
        <v>95.706349000000003</v>
      </c>
      <c r="V183" s="50">
        <v>8.8800000000000001E-4</v>
      </c>
      <c r="W183" s="50">
        <v>9.724E-3</v>
      </c>
      <c r="X183" s="50">
        <v>0.60709400000000002</v>
      </c>
      <c r="Y183" s="50">
        <v>0</v>
      </c>
      <c r="Z183" s="50"/>
      <c r="AA183" s="80">
        <v>183</v>
      </c>
      <c r="AB183" s="80"/>
      <c r="AC183" s="77" t="s">
        <v>443</v>
      </c>
      <c r="AD183"/>
      <c r="AE183" s="2"/>
      <c r="AI183" s="3"/>
    </row>
    <row r="184" spans="1:35" ht="41.45" customHeight="1">
      <c r="A184" s="77" t="s">
        <v>527</v>
      </c>
      <c r="B184" s="77"/>
      <c r="C184" s="14"/>
      <c r="D184" s="82"/>
      <c r="E184" s="78"/>
      <c r="F184" s="14"/>
      <c r="G184" s="14"/>
      <c r="H184" s="77"/>
      <c r="I184" s="64"/>
      <c r="J184" s="64"/>
      <c r="K184" s="15"/>
      <c r="L184" s="83"/>
      <c r="M184" s="84"/>
      <c r="N184" s="84"/>
      <c r="O184" s="75"/>
      <c r="P184" s="85"/>
      <c r="Q184" s="85"/>
      <c r="R184" s="49"/>
      <c r="S184" s="86"/>
      <c r="T184" s="86"/>
      <c r="U184" s="50"/>
      <c r="V184" s="50"/>
      <c r="W184" s="50"/>
      <c r="X184" s="50"/>
      <c r="Y184" s="50"/>
      <c r="Z184" s="50"/>
      <c r="AA184" s="80">
        <v>184</v>
      </c>
      <c r="AB184" s="80"/>
      <c r="AC184" s="77" t="s">
        <v>443</v>
      </c>
      <c r="AD184"/>
      <c r="AE184" s="2"/>
      <c r="AI184" s="3"/>
    </row>
    <row r="185" spans="1:35" ht="41.45" customHeight="1">
      <c r="A185" s="77" t="s">
        <v>294</v>
      </c>
      <c r="B185" s="77"/>
      <c r="C185" s="14"/>
      <c r="D185" s="82"/>
      <c r="E185" s="78"/>
      <c r="F185" s="14"/>
      <c r="G185" s="14"/>
      <c r="H185" s="77"/>
      <c r="I185" s="64"/>
      <c r="J185" s="64"/>
      <c r="K185" s="15"/>
      <c r="L185" s="83"/>
      <c r="M185" s="84">
        <v>4239.310546875</v>
      </c>
      <c r="N185" s="84">
        <v>2914.529296875</v>
      </c>
      <c r="O185" s="75"/>
      <c r="P185" s="85"/>
      <c r="Q185" s="85"/>
      <c r="R185" s="49"/>
      <c r="S185" s="86"/>
      <c r="T185" s="86"/>
      <c r="U185" s="50"/>
      <c r="V185" s="50"/>
      <c r="W185" s="50"/>
      <c r="X185" s="50"/>
      <c r="Y185" s="50"/>
      <c r="Z185" s="50"/>
      <c r="AA185" s="80">
        <v>185</v>
      </c>
      <c r="AB185" s="80"/>
      <c r="AC185" s="77" t="s">
        <v>443</v>
      </c>
      <c r="AD185"/>
      <c r="AE185" s="2"/>
      <c r="AI185" s="3"/>
    </row>
    <row r="186" spans="1:35" ht="41.45" customHeight="1">
      <c r="A186" s="77" t="s">
        <v>242</v>
      </c>
      <c r="B186" s="77"/>
      <c r="C186" s="14"/>
      <c r="D186" s="82"/>
      <c r="E186" s="78"/>
      <c r="F186" s="14"/>
      <c r="G186" s="14"/>
      <c r="H186" s="77"/>
      <c r="I186" s="64"/>
      <c r="J186" s="64"/>
      <c r="K186" s="15"/>
      <c r="L186" s="83"/>
      <c r="M186" s="84">
        <v>5717.20654296875</v>
      </c>
      <c r="N186" s="84">
        <v>6605.46240234375</v>
      </c>
      <c r="O186" s="75"/>
      <c r="P186" s="85"/>
      <c r="Q186" s="85"/>
      <c r="R186" s="49">
        <v>1</v>
      </c>
      <c r="S186" s="86"/>
      <c r="T186" s="86"/>
      <c r="U186" s="50">
        <v>0</v>
      </c>
      <c r="V186" s="50">
        <v>6.5399999999999996E-4</v>
      </c>
      <c r="W186" s="50">
        <v>1.93E-4</v>
      </c>
      <c r="X186" s="50">
        <v>0.52215</v>
      </c>
      <c r="Y186" s="50">
        <v>0</v>
      </c>
      <c r="Z186" s="50"/>
      <c r="AA186" s="80">
        <v>186</v>
      </c>
      <c r="AB186" s="80"/>
      <c r="AC186" s="77" t="s">
        <v>442</v>
      </c>
      <c r="AD186"/>
      <c r="AE186" s="2"/>
      <c r="AI186" s="3"/>
    </row>
    <row r="187" spans="1:35" ht="41.45" customHeight="1">
      <c r="A187" s="77" t="s">
        <v>528</v>
      </c>
      <c r="B187" s="77"/>
      <c r="C187" s="14"/>
      <c r="D187" s="82"/>
      <c r="E187" s="78"/>
      <c r="F187" s="14"/>
      <c r="G187" s="14"/>
      <c r="H187" s="77"/>
      <c r="I187" s="64"/>
      <c r="J187" s="64"/>
      <c r="K187" s="15"/>
      <c r="L187" s="83"/>
      <c r="M187" s="84"/>
      <c r="N187" s="84"/>
      <c r="O187" s="75"/>
      <c r="P187" s="85"/>
      <c r="Q187" s="85"/>
      <c r="R187" s="49"/>
      <c r="S187" s="86"/>
      <c r="T187" s="86"/>
      <c r="U187" s="50"/>
      <c r="V187" s="50"/>
      <c r="W187" s="50"/>
      <c r="X187" s="50"/>
      <c r="Y187" s="50"/>
      <c r="Z187" s="50"/>
      <c r="AA187" s="80">
        <v>187</v>
      </c>
      <c r="AB187" s="80"/>
      <c r="AC187" s="77" t="s">
        <v>442</v>
      </c>
      <c r="AD187"/>
      <c r="AE187" s="2"/>
      <c r="AI187" s="3"/>
    </row>
    <row r="188" spans="1:35" ht="41.45" customHeight="1">
      <c r="A188" s="77" t="s">
        <v>529</v>
      </c>
      <c r="B188" s="77"/>
      <c r="C188" s="14"/>
      <c r="D188" s="82"/>
      <c r="E188" s="78"/>
      <c r="F188" s="14"/>
      <c r="G188" s="14"/>
      <c r="H188" s="77"/>
      <c r="I188" s="64"/>
      <c r="J188" s="64"/>
      <c r="K188" s="15"/>
      <c r="L188" s="83"/>
      <c r="M188" s="84"/>
      <c r="N188" s="84"/>
      <c r="O188" s="75"/>
      <c r="P188" s="85"/>
      <c r="Q188" s="85"/>
      <c r="R188" s="49"/>
      <c r="S188" s="86"/>
      <c r="T188" s="86"/>
      <c r="U188" s="50"/>
      <c r="V188" s="50"/>
      <c r="W188" s="50"/>
      <c r="X188" s="50"/>
      <c r="Y188" s="50"/>
      <c r="Z188" s="50"/>
      <c r="AA188" s="80">
        <v>188</v>
      </c>
      <c r="AB188" s="80"/>
      <c r="AC188" s="77" t="s">
        <v>442</v>
      </c>
      <c r="AD188"/>
      <c r="AE188" s="2"/>
      <c r="AI188" s="3"/>
    </row>
    <row r="189" spans="1:35" ht="41.45" customHeight="1">
      <c r="A189" s="77" t="s">
        <v>296</v>
      </c>
      <c r="B189" s="77"/>
      <c r="C189" s="14"/>
      <c r="D189" s="82"/>
      <c r="E189" s="78"/>
      <c r="F189" s="14"/>
      <c r="G189" s="14"/>
      <c r="H189" s="77"/>
      <c r="I189" s="64"/>
      <c r="J189" s="64"/>
      <c r="K189" s="15"/>
      <c r="L189" s="83"/>
      <c r="M189" s="84">
        <v>9076.126953125</v>
      </c>
      <c r="N189" s="84">
        <v>6445.001953125</v>
      </c>
      <c r="O189" s="75"/>
      <c r="P189" s="85"/>
      <c r="Q189" s="85"/>
      <c r="R189" s="49"/>
      <c r="S189" s="86"/>
      <c r="T189" s="86"/>
      <c r="U189" s="50"/>
      <c r="V189" s="50"/>
      <c r="W189" s="50"/>
      <c r="X189" s="50"/>
      <c r="Y189" s="50"/>
      <c r="Z189" s="50"/>
      <c r="AA189" s="80">
        <v>189</v>
      </c>
      <c r="AB189" s="80"/>
      <c r="AC189" s="77" t="s">
        <v>443</v>
      </c>
      <c r="AD189"/>
      <c r="AE189" s="2"/>
      <c r="AI189" s="3"/>
    </row>
    <row r="190" spans="1:35" ht="41.45" customHeight="1">
      <c r="A190" s="77" t="s">
        <v>530</v>
      </c>
      <c r="B190" s="77"/>
      <c r="C190" s="14"/>
      <c r="D190" s="82"/>
      <c r="E190" s="78"/>
      <c r="F190" s="14"/>
      <c r="G190" s="14"/>
      <c r="H190" s="77"/>
      <c r="I190" s="64"/>
      <c r="J190" s="64"/>
      <c r="K190" s="15"/>
      <c r="L190" s="83"/>
      <c r="M190" s="84"/>
      <c r="N190" s="84"/>
      <c r="O190" s="75"/>
      <c r="P190" s="85"/>
      <c r="Q190" s="85"/>
      <c r="R190" s="49">
        <v>4</v>
      </c>
      <c r="S190" s="86"/>
      <c r="T190" s="86"/>
      <c r="U190" s="50">
        <v>1306.46146</v>
      </c>
      <c r="V190" s="50">
        <v>8.52E-4</v>
      </c>
      <c r="W190" s="50">
        <v>1.3849999999999999E-3</v>
      </c>
      <c r="X190" s="50">
        <v>1.4385289999999999</v>
      </c>
      <c r="Y190" s="50">
        <v>0</v>
      </c>
      <c r="Z190" s="50"/>
      <c r="AA190" s="80">
        <v>190</v>
      </c>
      <c r="AB190" s="80"/>
      <c r="AC190" s="77" t="s">
        <v>442</v>
      </c>
      <c r="AD190"/>
      <c r="AE190" s="2"/>
      <c r="AI190" s="3"/>
    </row>
    <row r="191" spans="1:35" ht="41.45" customHeight="1">
      <c r="A191" s="77" t="s">
        <v>531</v>
      </c>
      <c r="B191" s="77"/>
      <c r="C191" s="14"/>
      <c r="D191" s="82"/>
      <c r="E191" s="78"/>
      <c r="F191" s="14"/>
      <c r="G191" s="14"/>
      <c r="H191" s="77"/>
      <c r="I191" s="64"/>
      <c r="J191" s="64"/>
      <c r="K191" s="15"/>
      <c r="L191" s="83"/>
      <c r="M191" s="84"/>
      <c r="N191" s="84"/>
      <c r="O191" s="75"/>
      <c r="P191" s="85"/>
      <c r="Q191" s="85"/>
      <c r="R191" s="49">
        <v>2</v>
      </c>
      <c r="S191" s="86"/>
      <c r="T191" s="86"/>
      <c r="U191" s="50">
        <v>0</v>
      </c>
      <c r="V191" s="50">
        <v>6.9300000000000004E-4</v>
      </c>
      <c r="W191" s="50">
        <v>4.3999999999999999E-5</v>
      </c>
      <c r="X191" s="50">
        <v>0.69615000000000005</v>
      </c>
      <c r="Y191" s="50">
        <v>1</v>
      </c>
      <c r="Z191" s="50"/>
      <c r="AA191" s="80">
        <v>191</v>
      </c>
      <c r="AB191" s="80"/>
      <c r="AC191" s="77" t="s">
        <v>443</v>
      </c>
      <c r="AD191"/>
      <c r="AE191" s="2"/>
      <c r="AI191" s="3"/>
    </row>
    <row r="192" spans="1:35" ht="41.45" customHeight="1">
      <c r="A192" s="77" t="s">
        <v>532</v>
      </c>
      <c r="B192" s="77"/>
      <c r="C192" s="14"/>
      <c r="D192" s="82"/>
      <c r="E192" s="78"/>
      <c r="F192" s="14"/>
      <c r="G192" s="14"/>
      <c r="H192" s="77"/>
      <c r="I192" s="64"/>
      <c r="J192" s="64"/>
      <c r="K192" s="15"/>
      <c r="L192" s="83"/>
      <c r="M192" s="84"/>
      <c r="N192" s="84"/>
      <c r="O192" s="75"/>
      <c r="P192" s="85"/>
      <c r="Q192" s="85"/>
      <c r="R192" s="49"/>
      <c r="S192" s="86"/>
      <c r="T192" s="86"/>
      <c r="U192" s="50"/>
      <c r="V192" s="50"/>
      <c r="W192" s="50"/>
      <c r="X192" s="50"/>
      <c r="Y192" s="50"/>
      <c r="Z192" s="50"/>
      <c r="AA192" s="80">
        <v>192</v>
      </c>
      <c r="AB192" s="80"/>
      <c r="AC192" s="77" t="s">
        <v>442</v>
      </c>
      <c r="AD192"/>
      <c r="AE192" s="2"/>
      <c r="AI192" s="3"/>
    </row>
    <row r="193" spans="1:35" ht="41.45" customHeight="1">
      <c r="A193" s="77" t="s">
        <v>297</v>
      </c>
      <c r="B193" s="77"/>
      <c r="C193" s="14"/>
      <c r="D193" s="82"/>
      <c r="E193" s="78"/>
      <c r="F193" s="14"/>
      <c r="G193" s="14"/>
      <c r="H193" s="77"/>
      <c r="I193" s="64"/>
      <c r="J193" s="64"/>
      <c r="K193" s="15"/>
      <c r="L193" s="83"/>
      <c r="M193" s="84">
        <v>6134.66064453125</v>
      </c>
      <c r="N193" s="84">
        <v>4726.54296875</v>
      </c>
      <c r="O193" s="75"/>
      <c r="P193" s="85"/>
      <c r="Q193" s="85"/>
      <c r="R193" s="49">
        <v>5</v>
      </c>
      <c r="S193" s="86"/>
      <c r="T193" s="86"/>
      <c r="U193" s="50">
        <v>564.53176299999996</v>
      </c>
      <c r="V193" s="50">
        <v>6.8199999999999999E-4</v>
      </c>
      <c r="W193" s="50">
        <v>1.4E-5</v>
      </c>
      <c r="X193" s="50">
        <v>1.627542</v>
      </c>
      <c r="Y193" s="50">
        <v>0</v>
      </c>
      <c r="Z193" s="50"/>
      <c r="AA193" s="80">
        <v>193</v>
      </c>
      <c r="AB193" s="80"/>
      <c r="AC193" s="77" t="s">
        <v>443</v>
      </c>
      <c r="AD193"/>
      <c r="AE193" s="2"/>
      <c r="AI193" s="3"/>
    </row>
    <row r="194" spans="1:35" ht="41.45" customHeight="1">
      <c r="A194" s="77" t="s">
        <v>400</v>
      </c>
      <c r="B194" s="77"/>
      <c r="C194" s="14"/>
      <c r="D194" s="82"/>
      <c r="E194" s="78"/>
      <c r="F194" s="14"/>
      <c r="G194" s="14"/>
      <c r="H194" s="77"/>
      <c r="I194" s="64"/>
      <c r="J194" s="64"/>
      <c r="K194" s="15"/>
      <c r="L194" s="83"/>
      <c r="M194" s="84">
        <v>4211.7470703125</v>
      </c>
      <c r="N194" s="84">
        <v>2210.8916015625</v>
      </c>
      <c r="O194" s="75"/>
      <c r="P194" s="85"/>
      <c r="Q194" s="85"/>
      <c r="R194" s="49">
        <v>3</v>
      </c>
      <c r="S194" s="86"/>
      <c r="T194" s="86"/>
      <c r="U194" s="50">
        <v>257</v>
      </c>
      <c r="V194" s="50">
        <v>6.1399999999999996E-4</v>
      </c>
      <c r="W194" s="50">
        <v>5.8999999999999998E-5</v>
      </c>
      <c r="X194" s="50">
        <v>1.1985239999999999</v>
      </c>
      <c r="Y194" s="50">
        <v>0.33333333333333331</v>
      </c>
      <c r="Z194" s="50"/>
      <c r="AA194" s="80">
        <v>194</v>
      </c>
      <c r="AB194" s="80"/>
      <c r="AC194" s="77" t="s">
        <v>443</v>
      </c>
      <c r="AD194"/>
      <c r="AE194" s="2"/>
      <c r="AI194" s="3"/>
    </row>
    <row r="195" spans="1:35" ht="41.45" customHeight="1">
      <c r="A195" s="77" t="s">
        <v>533</v>
      </c>
      <c r="B195" s="77"/>
      <c r="C195" s="14"/>
      <c r="D195" s="82"/>
      <c r="E195" s="78"/>
      <c r="F195" s="14"/>
      <c r="G195" s="14"/>
      <c r="H195" s="77"/>
      <c r="I195" s="64"/>
      <c r="J195" s="64"/>
      <c r="K195" s="15"/>
      <c r="L195" s="83"/>
      <c r="M195" s="84"/>
      <c r="N195" s="84"/>
      <c r="O195" s="75"/>
      <c r="P195" s="85"/>
      <c r="Q195" s="85"/>
      <c r="R195" s="49">
        <v>1</v>
      </c>
      <c r="S195" s="86"/>
      <c r="T195" s="86"/>
      <c r="U195" s="50">
        <v>0</v>
      </c>
      <c r="V195" s="50">
        <v>1</v>
      </c>
      <c r="W195" s="50">
        <v>0</v>
      </c>
      <c r="X195" s="50">
        <v>0.99999800000000005</v>
      </c>
      <c r="Y195" s="50">
        <v>0</v>
      </c>
      <c r="Z195" s="50"/>
      <c r="AA195" s="80">
        <v>195</v>
      </c>
      <c r="AB195" s="80"/>
      <c r="AC195" s="77" t="s">
        <v>443</v>
      </c>
      <c r="AD195"/>
      <c r="AE195" s="2"/>
      <c r="AI195" s="3"/>
    </row>
    <row r="196" spans="1:35" ht="41.45" customHeight="1">
      <c r="A196" s="77" t="s">
        <v>255</v>
      </c>
      <c r="B196" s="77"/>
      <c r="C196" s="14"/>
      <c r="D196" s="82"/>
      <c r="E196" s="78"/>
      <c r="F196" s="14"/>
      <c r="G196" s="14"/>
      <c r="H196" s="77"/>
      <c r="I196" s="64"/>
      <c r="J196" s="64"/>
      <c r="K196" s="15"/>
      <c r="L196" s="83"/>
      <c r="M196" s="84">
        <v>4575.50732421875</v>
      </c>
      <c r="N196" s="84">
        <v>1877.1163330078125</v>
      </c>
      <c r="O196" s="75"/>
      <c r="P196" s="85"/>
      <c r="Q196" s="85"/>
      <c r="R196" s="49"/>
      <c r="S196" s="86"/>
      <c r="T196" s="86"/>
      <c r="U196" s="50"/>
      <c r="V196" s="50"/>
      <c r="W196" s="50"/>
      <c r="X196" s="50"/>
      <c r="Y196" s="50"/>
      <c r="Z196" s="50"/>
      <c r="AA196" s="80">
        <v>196</v>
      </c>
      <c r="AB196" s="80"/>
      <c r="AC196" s="77" t="s">
        <v>443</v>
      </c>
      <c r="AD196"/>
      <c r="AE196" s="2"/>
      <c r="AI196" s="3"/>
    </row>
    <row r="197" spans="1:35" ht="41.45" customHeight="1">
      <c r="A197" s="77" t="s">
        <v>333</v>
      </c>
      <c r="B197" s="77"/>
      <c r="C197" s="14"/>
      <c r="D197" s="82"/>
      <c r="E197" s="78"/>
      <c r="F197" s="14"/>
      <c r="G197" s="14"/>
      <c r="H197" s="77"/>
      <c r="I197" s="64"/>
      <c r="J197" s="64"/>
      <c r="K197" s="15"/>
      <c r="L197" s="83"/>
      <c r="M197" s="84">
        <v>8794.3671875</v>
      </c>
      <c r="N197" s="84">
        <v>8449.77734375</v>
      </c>
      <c r="O197" s="75"/>
      <c r="P197" s="85"/>
      <c r="Q197" s="85"/>
      <c r="R197" s="49"/>
      <c r="S197" s="86"/>
      <c r="T197" s="86"/>
      <c r="U197" s="50"/>
      <c r="V197" s="50"/>
      <c r="W197" s="50"/>
      <c r="X197" s="50"/>
      <c r="Y197" s="50"/>
      <c r="Z197" s="50"/>
      <c r="AA197" s="80">
        <v>197</v>
      </c>
      <c r="AB197" s="80"/>
      <c r="AC197" s="77" t="s">
        <v>442</v>
      </c>
      <c r="AD197"/>
      <c r="AE197" s="2"/>
      <c r="AI197" s="3"/>
    </row>
    <row r="198" spans="1:35" ht="41.45" customHeight="1">
      <c r="A198" s="77" t="s">
        <v>196</v>
      </c>
      <c r="B198" s="77"/>
      <c r="C198" s="14"/>
      <c r="D198" s="82"/>
      <c r="E198" s="78"/>
      <c r="F198" s="14"/>
      <c r="G198" s="14"/>
      <c r="H198" s="77"/>
      <c r="I198" s="64"/>
      <c r="J198" s="64"/>
      <c r="K198" s="15"/>
      <c r="L198" s="83"/>
      <c r="M198" s="84">
        <v>4472.8212890625</v>
      </c>
      <c r="N198" s="84">
        <v>3541.865966796875</v>
      </c>
      <c r="O198" s="75"/>
      <c r="P198" s="85"/>
      <c r="Q198" s="85"/>
      <c r="R198" s="49">
        <v>2</v>
      </c>
      <c r="S198" s="86"/>
      <c r="T198" s="86"/>
      <c r="U198" s="50">
        <v>437.65623499999998</v>
      </c>
      <c r="V198" s="50">
        <v>9.1200000000000005E-4</v>
      </c>
      <c r="W198" s="50">
        <v>8.9470000000000001E-3</v>
      </c>
      <c r="X198" s="50">
        <v>0.63825699999999996</v>
      </c>
      <c r="Y198" s="50">
        <v>0</v>
      </c>
      <c r="Z198" s="50"/>
      <c r="AA198" s="80">
        <v>198</v>
      </c>
      <c r="AB198" s="80"/>
      <c r="AC198" s="77" t="s">
        <v>443</v>
      </c>
      <c r="AD198"/>
      <c r="AE198" s="2"/>
      <c r="AI198" s="3"/>
    </row>
    <row r="199" spans="1:35" ht="41.45" customHeight="1">
      <c r="A199" s="77" t="s">
        <v>534</v>
      </c>
      <c r="B199" s="77"/>
      <c r="C199" s="14"/>
      <c r="D199" s="82"/>
      <c r="E199" s="78"/>
      <c r="F199" s="14"/>
      <c r="G199" s="14"/>
      <c r="H199" s="77"/>
      <c r="I199" s="64"/>
      <c r="J199" s="64"/>
      <c r="K199" s="15"/>
      <c r="L199" s="83"/>
      <c r="M199" s="84"/>
      <c r="N199" s="84"/>
      <c r="O199" s="75"/>
      <c r="P199" s="85"/>
      <c r="Q199" s="85"/>
      <c r="R199" s="49"/>
      <c r="S199" s="86"/>
      <c r="T199" s="86"/>
      <c r="U199" s="50"/>
      <c r="V199" s="50"/>
      <c r="W199" s="50"/>
      <c r="X199" s="50"/>
      <c r="Y199" s="50"/>
      <c r="Z199" s="50"/>
      <c r="AA199" s="80">
        <v>199</v>
      </c>
      <c r="AB199" s="80"/>
      <c r="AC199" s="77" t="s">
        <v>442</v>
      </c>
      <c r="AD199"/>
      <c r="AE199" s="2"/>
      <c r="AI199" s="3"/>
    </row>
    <row r="200" spans="1:35" ht="41.45" customHeight="1">
      <c r="A200" s="77" t="s">
        <v>535</v>
      </c>
      <c r="B200" s="77"/>
      <c r="C200" s="14"/>
      <c r="D200" s="82"/>
      <c r="E200" s="78"/>
      <c r="F200" s="14"/>
      <c r="G200" s="14"/>
      <c r="H200" s="77"/>
      <c r="I200" s="64"/>
      <c r="J200" s="64"/>
      <c r="K200" s="15"/>
      <c r="L200" s="83"/>
      <c r="M200" s="84"/>
      <c r="N200" s="84"/>
      <c r="O200" s="75"/>
      <c r="P200" s="85"/>
      <c r="Q200" s="85"/>
      <c r="R200" s="49"/>
      <c r="S200" s="86"/>
      <c r="T200" s="86"/>
      <c r="U200" s="50"/>
      <c r="V200" s="50"/>
      <c r="W200" s="50"/>
      <c r="X200" s="50"/>
      <c r="Y200" s="50"/>
      <c r="Z200" s="50"/>
      <c r="AA200" s="80">
        <v>200</v>
      </c>
      <c r="AB200" s="80"/>
      <c r="AC200" s="77" t="s">
        <v>443</v>
      </c>
      <c r="AD200"/>
      <c r="AE200" s="2"/>
      <c r="AI200" s="3"/>
    </row>
    <row r="201" spans="1:35" ht="41.45" customHeight="1">
      <c r="A201" s="77" t="s">
        <v>300</v>
      </c>
      <c r="B201" s="77"/>
      <c r="C201" s="14"/>
      <c r="D201" s="82"/>
      <c r="E201" s="78"/>
      <c r="F201" s="14"/>
      <c r="G201" s="14"/>
      <c r="H201" s="77"/>
      <c r="I201" s="64"/>
      <c r="J201" s="64"/>
      <c r="K201" s="15"/>
      <c r="L201" s="83"/>
      <c r="M201" s="84">
        <v>6025.3115234375</v>
      </c>
      <c r="N201" s="84">
        <v>6364.5732421875</v>
      </c>
      <c r="O201" s="75"/>
      <c r="P201" s="85"/>
      <c r="Q201" s="85"/>
      <c r="R201" s="49">
        <v>1</v>
      </c>
      <c r="S201" s="86"/>
      <c r="T201" s="86"/>
      <c r="U201" s="50">
        <v>0</v>
      </c>
      <c r="V201" s="50">
        <v>6.29E-4</v>
      </c>
      <c r="W201" s="50">
        <v>3.1999999999999999E-5</v>
      </c>
      <c r="X201" s="50">
        <v>0.47769400000000001</v>
      </c>
      <c r="Y201" s="50">
        <v>0</v>
      </c>
      <c r="Z201" s="50"/>
      <c r="AA201" s="80">
        <v>201</v>
      </c>
      <c r="AB201" s="80"/>
      <c r="AC201" s="77" t="s">
        <v>442</v>
      </c>
      <c r="AD201"/>
      <c r="AE201" s="2"/>
      <c r="AI201" s="3"/>
    </row>
    <row r="202" spans="1:35" ht="41.45" customHeight="1">
      <c r="A202" s="77" t="s">
        <v>536</v>
      </c>
      <c r="B202" s="77"/>
      <c r="C202" s="14"/>
      <c r="D202" s="82"/>
      <c r="E202" s="78"/>
      <c r="F202" s="14"/>
      <c r="G202" s="14"/>
      <c r="H202" s="77"/>
      <c r="I202" s="64"/>
      <c r="J202" s="64"/>
      <c r="K202" s="15"/>
      <c r="L202" s="83"/>
      <c r="M202" s="84"/>
      <c r="N202" s="84"/>
      <c r="O202" s="75"/>
      <c r="P202" s="85"/>
      <c r="Q202" s="85"/>
      <c r="R202" s="49">
        <v>1</v>
      </c>
      <c r="S202" s="86"/>
      <c r="T202" s="86"/>
      <c r="U202" s="50">
        <v>0</v>
      </c>
      <c r="V202" s="50">
        <v>6.0300000000000002E-4</v>
      </c>
      <c r="W202" s="50">
        <v>7.9999999999999996E-6</v>
      </c>
      <c r="X202" s="50">
        <v>0.498224</v>
      </c>
      <c r="Y202" s="50">
        <v>0</v>
      </c>
      <c r="Z202" s="50"/>
      <c r="AA202" s="80">
        <v>202</v>
      </c>
      <c r="AB202" s="80"/>
      <c r="AC202" s="77" t="s">
        <v>442</v>
      </c>
      <c r="AD202"/>
      <c r="AE202" s="2"/>
      <c r="AI202" s="3"/>
    </row>
    <row r="203" spans="1:35" ht="41.45" customHeight="1">
      <c r="A203" s="77" t="s">
        <v>537</v>
      </c>
      <c r="B203" s="77"/>
      <c r="C203" s="14"/>
      <c r="D203" s="82"/>
      <c r="E203" s="78"/>
      <c r="F203" s="14"/>
      <c r="G203" s="14"/>
      <c r="H203" s="77"/>
      <c r="I203" s="64"/>
      <c r="J203" s="64"/>
      <c r="K203" s="15"/>
      <c r="L203" s="83"/>
      <c r="M203" s="84"/>
      <c r="N203" s="84"/>
      <c r="O203" s="75"/>
      <c r="P203" s="85"/>
      <c r="Q203" s="85"/>
      <c r="R203" s="49">
        <v>3</v>
      </c>
      <c r="S203" s="86"/>
      <c r="T203" s="86"/>
      <c r="U203" s="50">
        <v>70.065405999999996</v>
      </c>
      <c r="V203" s="50">
        <v>8.8900000000000003E-4</v>
      </c>
      <c r="W203" s="50">
        <v>1.5174999999999999E-2</v>
      </c>
      <c r="X203" s="50">
        <v>0.81495099999999998</v>
      </c>
      <c r="Y203" s="50">
        <v>0</v>
      </c>
      <c r="Z203" s="50"/>
      <c r="AA203" s="80">
        <v>203</v>
      </c>
      <c r="AB203" s="80"/>
      <c r="AC203" s="77" t="s">
        <v>443</v>
      </c>
      <c r="AD203"/>
      <c r="AE203" s="2"/>
      <c r="AI203" s="3"/>
    </row>
    <row r="204" spans="1:35" ht="41.45" customHeight="1">
      <c r="A204" s="77" t="s">
        <v>301</v>
      </c>
      <c r="B204" s="77"/>
      <c r="C204" s="14"/>
      <c r="D204" s="82"/>
      <c r="E204" s="78"/>
      <c r="F204" s="14"/>
      <c r="G204" s="14"/>
      <c r="H204" s="77"/>
      <c r="I204" s="64"/>
      <c r="J204" s="64"/>
      <c r="K204" s="15"/>
      <c r="L204" s="83"/>
      <c r="M204" s="84">
        <v>1711.7437744140625</v>
      </c>
      <c r="N204" s="84">
        <v>3925.0126953125</v>
      </c>
      <c r="O204" s="75"/>
      <c r="P204" s="85"/>
      <c r="Q204" s="85"/>
      <c r="R204" s="49"/>
      <c r="S204" s="86"/>
      <c r="T204" s="86"/>
      <c r="U204" s="50"/>
      <c r="V204" s="50"/>
      <c r="W204" s="50"/>
      <c r="X204" s="50"/>
      <c r="Y204" s="50"/>
      <c r="Z204" s="50"/>
      <c r="AA204" s="80">
        <v>204</v>
      </c>
      <c r="AB204" s="80"/>
      <c r="AC204" s="77" t="s">
        <v>443</v>
      </c>
      <c r="AD204"/>
      <c r="AE204" s="2"/>
      <c r="AI204" s="3"/>
    </row>
    <row r="205" spans="1:35" ht="41.45" customHeight="1">
      <c r="A205" s="77" t="s">
        <v>409</v>
      </c>
      <c r="B205" s="77"/>
      <c r="C205" s="14"/>
      <c r="D205" s="82"/>
      <c r="E205" s="78"/>
      <c r="F205" s="14"/>
      <c r="G205" s="14"/>
      <c r="H205" s="77"/>
      <c r="I205" s="64"/>
      <c r="J205" s="64"/>
      <c r="K205" s="15"/>
      <c r="L205" s="83"/>
      <c r="M205" s="84">
        <v>9791.73046875</v>
      </c>
      <c r="N205" s="84">
        <v>4745.55712890625</v>
      </c>
      <c r="O205" s="75"/>
      <c r="P205" s="85"/>
      <c r="Q205" s="85"/>
      <c r="R205" s="49">
        <v>1</v>
      </c>
      <c r="S205" s="86"/>
      <c r="T205" s="86"/>
      <c r="U205" s="50">
        <v>0</v>
      </c>
      <c r="V205" s="50">
        <v>0.33333299999999999</v>
      </c>
      <c r="W205" s="50">
        <v>0</v>
      </c>
      <c r="X205" s="50">
        <v>0.77026899999999998</v>
      </c>
      <c r="Y205" s="50">
        <v>0</v>
      </c>
      <c r="Z205" s="50"/>
      <c r="AA205" s="80">
        <v>205</v>
      </c>
      <c r="AB205" s="80"/>
      <c r="AC205" s="77" t="s">
        <v>442</v>
      </c>
      <c r="AD205"/>
      <c r="AE205" s="2"/>
      <c r="AI205" s="3"/>
    </row>
    <row r="206" spans="1:35" ht="41.45" customHeight="1">
      <c r="A206" s="77" t="s">
        <v>270</v>
      </c>
      <c r="B206" s="77"/>
      <c r="C206" s="14"/>
      <c r="D206" s="82"/>
      <c r="E206" s="78"/>
      <c r="F206" s="14"/>
      <c r="G206" s="14"/>
      <c r="H206" s="77"/>
      <c r="I206" s="64"/>
      <c r="J206" s="64"/>
      <c r="K206" s="15"/>
      <c r="L206" s="83"/>
      <c r="M206" s="84">
        <v>5389.900390625</v>
      </c>
      <c r="N206" s="84">
        <v>7023.1787109375</v>
      </c>
      <c r="O206" s="75"/>
      <c r="P206" s="85"/>
      <c r="Q206" s="85"/>
      <c r="R206" s="49"/>
      <c r="S206" s="86"/>
      <c r="T206" s="86"/>
      <c r="U206" s="50"/>
      <c r="V206" s="50"/>
      <c r="W206" s="50"/>
      <c r="X206" s="50"/>
      <c r="Y206" s="50"/>
      <c r="Z206" s="50"/>
      <c r="AA206" s="80">
        <v>206</v>
      </c>
      <c r="AB206" s="80"/>
      <c r="AC206" s="77" t="s">
        <v>442</v>
      </c>
      <c r="AD206"/>
      <c r="AE206" s="2"/>
      <c r="AI206" s="3"/>
    </row>
    <row r="207" spans="1:35" ht="41.45" customHeight="1">
      <c r="A207" s="77" t="s">
        <v>538</v>
      </c>
      <c r="B207" s="77"/>
      <c r="C207" s="14"/>
      <c r="D207" s="82"/>
      <c r="E207" s="78"/>
      <c r="F207" s="14"/>
      <c r="G207" s="14"/>
      <c r="H207" s="77"/>
      <c r="I207" s="64"/>
      <c r="J207" s="64"/>
      <c r="K207" s="15"/>
      <c r="L207" s="83"/>
      <c r="M207" s="84"/>
      <c r="N207" s="84"/>
      <c r="O207" s="75"/>
      <c r="P207" s="85"/>
      <c r="Q207" s="85"/>
      <c r="R207" s="49"/>
      <c r="S207" s="86"/>
      <c r="T207" s="86"/>
      <c r="U207" s="50"/>
      <c r="V207" s="50"/>
      <c r="W207" s="50"/>
      <c r="X207" s="50"/>
      <c r="Y207" s="50"/>
      <c r="Z207" s="50"/>
      <c r="AA207" s="80">
        <v>207</v>
      </c>
      <c r="AB207" s="80"/>
      <c r="AC207" s="77" t="s">
        <v>442</v>
      </c>
      <c r="AD207"/>
      <c r="AE207" s="2"/>
      <c r="AI207" s="3"/>
    </row>
    <row r="208" spans="1:35" ht="41.45" customHeight="1">
      <c r="A208" s="77" t="s">
        <v>437</v>
      </c>
      <c r="B208" s="77"/>
      <c r="C208" s="14"/>
      <c r="D208" s="82"/>
      <c r="E208" s="78"/>
      <c r="F208" s="14"/>
      <c r="G208" s="14"/>
      <c r="H208" s="77"/>
      <c r="I208" s="64"/>
      <c r="J208" s="64"/>
      <c r="K208" s="15"/>
      <c r="L208" s="83"/>
      <c r="M208" s="84">
        <v>3537.134033203125</v>
      </c>
      <c r="N208" s="84">
        <v>3643.51611328125</v>
      </c>
      <c r="O208" s="75"/>
      <c r="P208" s="85"/>
      <c r="Q208" s="85"/>
      <c r="R208" s="49">
        <v>3</v>
      </c>
      <c r="S208" s="86"/>
      <c r="T208" s="86"/>
      <c r="U208" s="50">
        <v>21.559629000000001</v>
      </c>
      <c r="V208" s="50">
        <v>7.7899999999999996E-4</v>
      </c>
      <c r="W208" s="50">
        <v>6.7650000000000002E-3</v>
      </c>
      <c r="X208" s="50">
        <v>0.81820400000000004</v>
      </c>
      <c r="Y208" s="50">
        <v>0</v>
      </c>
      <c r="Z208" s="50"/>
      <c r="AA208" s="80">
        <v>208</v>
      </c>
      <c r="AB208" s="80"/>
      <c r="AC208" s="77" t="s">
        <v>443</v>
      </c>
      <c r="AD208"/>
      <c r="AE208" s="2"/>
      <c r="AI208" s="3"/>
    </row>
    <row r="209" spans="1:35" ht="41.45" customHeight="1">
      <c r="A209" s="77" t="s">
        <v>539</v>
      </c>
      <c r="B209" s="77"/>
      <c r="C209" s="14"/>
      <c r="D209" s="82"/>
      <c r="E209" s="78"/>
      <c r="F209" s="14"/>
      <c r="G209" s="14"/>
      <c r="H209" s="77"/>
      <c r="I209" s="64"/>
      <c r="J209" s="64"/>
      <c r="K209" s="15"/>
      <c r="L209" s="83"/>
      <c r="M209" s="84"/>
      <c r="N209" s="84"/>
      <c r="O209" s="75"/>
      <c r="P209" s="85"/>
      <c r="Q209" s="85"/>
      <c r="R209" s="49"/>
      <c r="S209" s="86"/>
      <c r="T209" s="86"/>
      <c r="U209" s="50"/>
      <c r="V209" s="50"/>
      <c r="W209" s="50"/>
      <c r="X209" s="50"/>
      <c r="Y209" s="50"/>
      <c r="Z209" s="50"/>
      <c r="AA209" s="80">
        <v>209</v>
      </c>
      <c r="AB209" s="80"/>
      <c r="AC209" s="77" t="s">
        <v>443</v>
      </c>
      <c r="AD209"/>
      <c r="AE209" s="2"/>
      <c r="AI209" s="3"/>
    </row>
    <row r="210" spans="1:35" ht="41.45" customHeight="1">
      <c r="A210" s="77" t="s">
        <v>540</v>
      </c>
      <c r="B210" s="77"/>
      <c r="C210" s="14"/>
      <c r="D210" s="82"/>
      <c r="E210" s="78"/>
      <c r="F210" s="14"/>
      <c r="G210" s="14"/>
      <c r="H210" s="77"/>
      <c r="I210" s="64"/>
      <c r="J210" s="64"/>
      <c r="K210" s="15"/>
      <c r="L210" s="83"/>
      <c r="M210" s="84"/>
      <c r="N210" s="84"/>
      <c r="O210" s="75"/>
      <c r="P210" s="85"/>
      <c r="Q210" s="85"/>
      <c r="R210" s="49">
        <v>1</v>
      </c>
      <c r="S210" s="86"/>
      <c r="T210" s="86"/>
      <c r="U210" s="50">
        <v>0</v>
      </c>
      <c r="V210" s="50">
        <v>5.8299999999999997E-4</v>
      </c>
      <c r="W210" s="50">
        <v>3.0000000000000001E-6</v>
      </c>
      <c r="X210" s="50">
        <v>0.432251</v>
      </c>
      <c r="Y210" s="50">
        <v>0</v>
      </c>
      <c r="Z210" s="50"/>
      <c r="AA210" s="80">
        <v>210</v>
      </c>
      <c r="AB210" s="80"/>
      <c r="AC210" s="77" t="s">
        <v>442</v>
      </c>
      <c r="AD210"/>
      <c r="AE210" s="2"/>
      <c r="AI210" s="3"/>
    </row>
    <row r="211" spans="1:35" ht="41.45" customHeight="1">
      <c r="A211" s="77" t="s">
        <v>302</v>
      </c>
      <c r="B211" s="77"/>
      <c r="C211" s="14"/>
      <c r="D211" s="82"/>
      <c r="E211" s="78"/>
      <c r="F211" s="14"/>
      <c r="G211" s="14"/>
      <c r="H211" s="77"/>
      <c r="I211" s="64"/>
      <c r="J211" s="64"/>
      <c r="K211" s="15"/>
      <c r="L211" s="83"/>
      <c r="M211" s="84">
        <v>3448.590576171875</v>
      </c>
      <c r="N211" s="84">
        <v>7223.0849609375</v>
      </c>
      <c r="O211" s="75"/>
      <c r="P211" s="85"/>
      <c r="Q211" s="85"/>
      <c r="R211" s="49">
        <v>3</v>
      </c>
      <c r="S211" s="86"/>
      <c r="T211" s="86"/>
      <c r="U211" s="50">
        <v>1102.3872449999999</v>
      </c>
      <c r="V211" s="50">
        <v>8.5700000000000001E-4</v>
      </c>
      <c r="W211" s="50">
        <v>3.57E-4</v>
      </c>
      <c r="X211" s="50">
        <v>0.93642700000000001</v>
      </c>
      <c r="Y211" s="50">
        <v>0</v>
      </c>
      <c r="Z211" s="50"/>
      <c r="AA211" s="80">
        <v>211</v>
      </c>
      <c r="AB211" s="80"/>
      <c r="AC211" s="77" t="s">
        <v>442</v>
      </c>
      <c r="AD211"/>
      <c r="AE211" s="2"/>
      <c r="AI211" s="3"/>
    </row>
    <row r="212" spans="1:35" ht="41.45" customHeight="1">
      <c r="A212" s="77" t="s">
        <v>541</v>
      </c>
      <c r="B212" s="77"/>
      <c r="C212" s="14"/>
      <c r="D212" s="82"/>
      <c r="E212" s="78"/>
      <c r="F212" s="14"/>
      <c r="G212" s="14"/>
      <c r="H212" s="77"/>
      <c r="I212" s="64"/>
      <c r="J212" s="64"/>
      <c r="K212" s="15"/>
      <c r="L212" s="83"/>
      <c r="M212" s="84"/>
      <c r="N212" s="84"/>
      <c r="O212" s="75"/>
      <c r="P212" s="85"/>
      <c r="Q212" s="85"/>
      <c r="R212" s="49">
        <v>4</v>
      </c>
      <c r="S212" s="86"/>
      <c r="T212" s="86"/>
      <c r="U212" s="50">
        <v>762.79928900000004</v>
      </c>
      <c r="V212" s="50">
        <v>7.4299999999999995E-4</v>
      </c>
      <c r="W212" s="50">
        <v>4.8000000000000001E-5</v>
      </c>
      <c r="X212" s="50">
        <v>1.3086409999999999</v>
      </c>
      <c r="Y212" s="50">
        <v>0</v>
      </c>
      <c r="Z212" s="50"/>
      <c r="AA212" s="80">
        <v>212</v>
      </c>
      <c r="AB212" s="80"/>
      <c r="AC212" s="77" t="s">
        <v>443</v>
      </c>
      <c r="AD212"/>
      <c r="AE212" s="2"/>
      <c r="AI212" s="3"/>
    </row>
    <row r="213" spans="1:35" ht="41.45" customHeight="1">
      <c r="A213" s="77" t="s">
        <v>387</v>
      </c>
      <c r="B213" s="77"/>
      <c r="C213" s="14"/>
      <c r="D213" s="82"/>
      <c r="E213" s="78"/>
      <c r="F213" s="14"/>
      <c r="G213" s="14"/>
      <c r="H213" s="77"/>
      <c r="I213" s="64"/>
      <c r="J213" s="64"/>
      <c r="K213" s="15"/>
      <c r="L213" s="83"/>
      <c r="M213" s="84">
        <v>7480.50634765625</v>
      </c>
      <c r="N213" s="84">
        <v>921.97686767578125</v>
      </c>
      <c r="O213" s="75"/>
      <c r="P213" s="85"/>
      <c r="Q213" s="85"/>
      <c r="R213" s="49"/>
      <c r="S213" s="86"/>
      <c r="T213" s="86"/>
      <c r="U213" s="50"/>
      <c r="V213" s="50"/>
      <c r="W213" s="50"/>
      <c r="X213" s="50"/>
      <c r="Y213" s="50"/>
      <c r="Z213" s="50"/>
      <c r="AA213" s="80">
        <v>213</v>
      </c>
      <c r="AB213" s="80"/>
      <c r="AC213" s="77" t="s">
        <v>443</v>
      </c>
      <c r="AD213"/>
      <c r="AE213" s="2"/>
      <c r="AI213" s="3"/>
    </row>
    <row r="214" spans="1:35" ht="41.45" customHeight="1">
      <c r="A214" s="77" t="s">
        <v>303</v>
      </c>
      <c r="B214" s="77"/>
      <c r="C214" s="14"/>
      <c r="D214" s="82"/>
      <c r="E214" s="78"/>
      <c r="F214" s="14"/>
      <c r="G214" s="14"/>
      <c r="H214" s="77"/>
      <c r="I214" s="64"/>
      <c r="J214" s="64"/>
      <c r="K214" s="15"/>
      <c r="L214" s="83"/>
      <c r="M214" s="84">
        <v>5538.2275390625</v>
      </c>
      <c r="N214" s="84">
        <v>3752.252685546875</v>
      </c>
      <c r="O214" s="75"/>
      <c r="P214" s="85"/>
      <c r="Q214" s="85"/>
      <c r="R214" s="49"/>
      <c r="S214" s="86"/>
      <c r="T214" s="86"/>
      <c r="U214" s="50"/>
      <c r="V214" s="50"/>
      <c r="W214" s="50"/>
      <c r="X214" s="50"/>
      <c r="Y214" s="50"/>
      <c r="Z214" s="50"/>
      <c r="AA214" s="80">
        <v>214</v>
      </c>
      <c r="AB214" s="80"/>
      <c r="AC214" s="77" t="s">
        <v>443</v>
      </c>
      <c r="AD214"/>
      <c r="AE214" s="2"/>
      <c r="AI214" s="3"/>
    </row>
    <row r="215" spans="1:35" ht="41.45" customHeight="1">
      <c r="A215" s="77" t="s">
        <v>305</v>
      </c>
      <c r="B215" s="77"/>
      <c r="C215" s="14"/>
      <c r="D215" s="82"/>
      <c r="E215" s="78"/>
      <c r="F215" s="14"/>
      <c r="G215" s="14"/>
      <c r="H215" s="77"/>
      <c r="I215" s="64"/>
      <c r="J215" s="64"/>
      <c r="K215" s="15"/>
      <c r="L215" s="83"/>
      <c r="M215" s="84">
        <v>6674.2744140625</v>
      </c>
      <c r="N215" s="84">
        <v>2873.6953125</v>
      </c>
      <c r="O215" s="75"/>
      <c r="P215" s="85"/>
      <c r="Q215" s="85"/>
      <c r="R215" s="49">
        <v>2</v>
      </c>
      <c r="S215" s="86"/>
      <c r="T215" s="86"/>
      <c r="U215" s="50">
        <v>208.18930900000001</v>
      </c>
      <c r="V215" s="50">
        <v>7.6000000000000004E-4</v>
      </c>
      <c r="W215" s="50">
        <v>1.2E-4</v>
      </c>
      <c r="X215" s="50">
        <v>0.69842099999999996</v>
      </c>
      <c r="Y215" s="50">
        <v>0</v>
      </c>
      <c r="Z215" s="50"/>
      <c r="AA215" s="80">
        <v>215</v>
      </c>
      <c r="AB215" s="80"/>
      <c r="AC215" s="77" t="s">
        <v>443</v>
      </c>
      <c r="AD215"/>
      <c r="AE215" s="2"/>
      <c r="AI215" s="3"/>
    </row>
    <row r="216" spans="1:35" ht="41.45" customHeight="1">
      <c r="A216" s="77" t="s">
        <v>542</v>
      </c>
      <c r="B216" s="77"/>
      <c r="C216" s="14"/>
      <c r="D216" s="82"/>
      <c r="E216" s="78"/>
      <c r="F216" s="14"/>
      <c r="G216" s="14"/>
      <c r="H216" s="77"/>
      <c r="I216" s="64"/>
      <c r="J216" s="64"/>
      <c r="K216" s="15"/>
      <c r="L216" s="83"/>
      <c r="M216" s="84"/>
      <c r="N216" s="84"/>
      <c r="O216" s="75"/>
      <c r="P216" s="85"/>
      <c r="Q216" s="85"/>
      <c r="R216" s="49">
        <v>3</v>
      </c>
      <c r="S216" s="86"/>
      <c r="T216" s="86"/>
      <c r="U216" s="50">
        <v>465.58330599999999</v>
      </c>
      <c r="V216" s="50">
        <v>8.1499999999999997E-4</v>
      </c>
      <c r="W216" s="50">
        <v>1.9799999999999999E-4</v>
      </c>
      <c r="X216" s="50">
        <v>1.0210840000000001</v>
      </c>
      <c r="Y216" s="50">
        <v>0</v>
      </c>
      <c r="Z216" s="50"/>
      <c r="AA216" s="80">
        <v>216</v>
      </c>
      <c r="AB216" s="80"/>
      <c r="AC216" s="77" t="s">
        <v>442</v>
      </c>
      <c r="AD216"/>
      <c r="AE216" s="2"/>
      <c r="AI216" s="3"/>
    </row>
    <row r="217" spans="1:35" ht="41.45" customHeight="1">
      <c r="A217" s="77" t="s">
        <v>543</v>
      </c>
      <c r="B217" s="77"/>
      <c r="C217" s="14"/>
      <c r="D217" s="82"/>
      <c r="E217" s="78"/>
      <c r="F217" s="14"/>
      <c r="G217" s="14"/>
      <c r="H217" s="77"/>
      <c r="I217" s="64"/>
      <c r="J217" s="64"/>
      <c r="K217" s="15"/>
      <c r="L217" s="83"/>
      <c r="M217" s="84"/>
      <c r="N217" s="84"/>
      <c r="O217" s="75"/>
      <c r="P217" s="85"/>
      <c r="Q217" s="85"/>
      <c r="R217" s="49"/>
      <c r="S217" s="86"/>
      <c r="T217" s="86"/>
      <c r="U217" s="50"/>
      <c r="V217" s="50"/>
      <c r="W217" s="50"/>
      <c r="X217" s="50"/>
      <c r="Y217" s="50"/>
      <c r="Z217" s="50"/>
      <c r="AA217" s="80">
        <v>217</v>
      </c>
      <c r="AB217" s="80"/>
      <c r="AC217" s="77" t="s">
        <v>443</v>
      </c>
      <c r="AD217"/>
      <c r="AE217" s="2"/>
      <c r="AI217" s="3"/>
    </row>
    <row r="218" spans="1:35" ht="41.45" customHeight="1">
      <c r="A218" s="77" t="s">
        <v>306</v>
      </c>
      <c r="B218" s="77"/>
      <c r="C218" s="14"/>
      <c r="D218" s="82"/>
      <c r="E218" s="78"/>
      <c r="F218" s="14"/>
      <c r="G218" s="14"/>
      <c r="H218" s="77"/>
      <c r="I218" s="64"/>
      <c r="J218" s="64"/>
      <c r="K218" s="15"/>
      <c r="L218" s="83"/>
      <c r="M218" s="84">
        <v>4440.27978515625</v>
      </c>
      <c r="N218" s="84">
        <v>3264.0947265625</v>
      </c>
      <c r="O218" s="75"/>
      <c r="P218" s="85"/>
      <c r="Q218" s="85"/>
      <c r="R218" s="49"/>
      <c r="S218" s="86"/>
      <c r="T218" s="86"/>
      <c r="U218" s="50"/>
      <c r="V218" s="50"/>
      <c r="W218" s="50"/>
      <c r="X218" s="50"/>
      <c r="Y218" s="50"/>
      <c r="Z218" s="50"/>
      <c r="AA218" s="80">
        <v>218</v>
      </c>
      <c r="AB218" s="80"/>
      <c r="AC218" s="77" t="s">
        <v>442</v>
      </c>
      <c r="AD218"/>
      <c r="AE218" s="2"/>
      <c r="AI218" s="3"/>
    </row>
    <row r="219" spans="1:35" ht="41.45" customHeight="1">
      <c r="A219" s="77" t="s">
        <v>361</v>
      </c>
      <c r="B219" s="77"/>
      <c r="C219" s="14"/>
      <c r="D219" s="82"/>
      <c r="E219" s="78"/>
      <c r="F219" s="14"/>
      <c r="G219" s="14"/>
      <c r="H219" s="77"/>
      <c r="I219" s="64"/>
      <c r="J219" s="64"/>
      <c r="K219" s="15"/>
      <c r="L219" s="83"/>
      <c r="M219" s="84">
        <v>5335.02978515625</v>
      </c>
      <c r="N219" s="84">
        <v>3534.389892578125</v>
      </c>
      <c r="O219" s="75"/>
      <c r="P219" s="85"/>
      <c r="Q219" s="85"/>
      <c r="R219" s="49">
        <v>1</v>
      </c>
      <c r="S219" s="86"/>
      <c r="T219" s="86"/>
      <c r="U219" s="50">
        <v>0</v>
      </c>
      <c r="V219" s="50">
        <v>6.3500000000000004E-4</v>
      </c>
      <c r="W219" s="50">
        <v>1.2E-5</v>
      </c>
      <c r="X219" s="50">
        <v>0.42899999999999999</v>
      </c>
      <c r="Y219" s="50">
        <v>0</v>
      </c>
      <c r="Z219" s="50"/>
      <c r="AA219" s="80">
        <v>219</v>
      </c>
      <c r="AB219" s="80"/>
      <c r="AC219" s="77" t="s">
        <v>442</v>
      </c>
      <c r="AD219"/>
      <c r="AE219" s="2"/>
      <c r="AI219" s="3"/>
    </row>
    <row r="220" spans="1:35" ht="41.45" customHeight="1">
      <c r="A220" s="77" t="s">
        <v>544</v>
      </c>
      <c r="B220" s="77"/>
      <c r="C220" s="14"/>
      <c r="D220" s="82"/>
      <c r="E220" s="78"/>
      <c r="F220" s="14"/>
      <c r="G220" s="14"/>
      <c r="H220" s="77"/>
      <c r="I220" s="64"/>
      <c r="J220" s="64"/>
      <c r="K220" s="15"/>
      <c r="L220" s="83"/>
      <c r="M220" s="84"/>
      <c r="N220" s="84"/>
      <c r="O220" s="75"/>
      <c r="P220" s="85"/>
      <c r="Q220" s="85"/>
      <c r="R220" s="49"/>
      <c r="S220" s="86"/>
      <c r="T220" s="86"/>
      <c r="U220" s="50"/>
      <c r="V220" s="50"/>
      <c r="W220" s="50"/>
      <c r="X220" s="50"/>
      <c r="Y220" s="50"/>
      <c r="Z220" s="50"/>
      <c r="AA220" s="80">
        <v>220</v>
      </c>
      <c r="AB220" s="80"/>
      <c r="AC220" s="77" t="s">
        <v>443</v>
      </c>
      <c r="AD220"/>
      <c r="AE220" s="2"/>
      <c r="AI220" s="3"/>
    </row>
    <row r="221" spans="1:35" ht="41.45" customHeight="1">
      <c r="A221" s="77" t="s">
        <v>545</v>
      </c>
      <c r="B221" s="77"/>
      <c r="C221" s="14"/>
      <c r="D221" s="82"/>
      <c r="E221" s="78"/>
      <c r="F221" s="14"/>
      <c r="G221" s="14"/>
      <c r="H221" s="77"/>
      <c r="I221" s="64"/>
      <c r="J221" s="64"/>
      <c r="K221" s="15"/>
      <c r="L221" s="83"/>
      <c r="M221" s="84"/>
      <c r="N221" s="84"/>
      <c r="O221" s="75"/>
      <c r="P221" s="85"/>
      <c r="Q221" s="85"/>
      <c r="R221" s="49"/>
      <c r="S221" s="86"/>
      <c r="T221" s="86"/>
      <c r="U221" s="50"/>
      <c r="V221" s="50"/>
      <c r="W221" s="50"/>
      <c r="X221" s="50"/>
      <c r="Y221" s="50"/>
      <c r="Z221" s="50"/>
      <c r="AA221" s="80">
        <v>221</v>
      </c>
      <c r="AB221" s="80"/>
      <c r="AC221" s="77" t="s">
        <v>442</v>
      </c>
      <c r="AD221"/>
      <c r="AE221" s="2"/>
      <c r="AI221" s="3"/>
    </row>
    <row r="222" spans="1:35" ht="41.45" customHeight="1">
      <c r="A222" s="77" t="s">
        <v>375</v>
      </c>
      <c r="B222" s="77"/>
      <c r="C222" s="14"/>
      <c r="D222" s="82"/>
      <c r="E222" s="78"/>
      <c r="F222" s="14"/>
      <c r="G222" s="14"/>
      <c r="H222" s="77"/>
      <c r="I222" s="64"/>
      <c r="J222" s="64"/>
      <c r="K222" s="15"/>
      <c r="L222" s="83"/>
      <c r="M222" s="84">
        <v>7213.609375</v>
      </c>
      <c r="N222" s="84">
        <v>1359.592041015625</v>
      </c>
      <c r="O222" s="75"/>
      <c r="P222" s="85"/>
      <c r="Q222" s="85"/>
      <c r="R222" s="49">
        <v>1</v>
      </c>
      <c r="S222" s="86"/>
      <c r="T222" s="86"/>
      <c r="U222" s="50">
        <v>0</v>
      </c>
      <c r="V222" s="50">
        <v>7.36E-4</v>
      </c>
      <c r="W222" s="50">
        <v>2.7079999999999999E-3</v>
      </c>
      <c r="X222" s="50">
        <v>0.37143199999999998</v>
      </c>
      <c r="Y222" s="50">
        <v>0</v>
      </c>
      <c r="Z222" s="50"/>
      <c r="AA222" s="80">
        <v>222</v>
      </c>
      <c r="AB222" s="80"/>
      <c r="AC222" s="77" t="s">
        <v>443</v>
      </c>
      <c r="AD222"/>
      <c r="AE222" s="2"/>
      <c r="AI222" s="3"/>
    </row>
    <row r="223" spans="1:35" ht="41.45" customHeight="1">
      <c r="A223" s="77" t="s">
        <v>546</v>
      </c>
      <c r="B223" s="77"/>
      <c r="C223" s="14"/>
      <c r="D223" s="82"/>
      <c r="E223" s="78"/>
      <c r="F223" s="14"/>
      <c r="G223" s="14"/>
      <c r="H223" s="77"/>
      <c r="I223" s="64"/>
      <c r="J223" s="64"/>
      <c r="K223" s="15"/>
      <c r="L223" s="83"/>
      <c r="M223" s="84"/>
      <c r="N223" s="84"/>
      <c r="O223" s="75"/>
      <c r="P223" s="85"/>
      <c r="Q223" s="85"/>
      <c r="R223" s="49">
        <v>2</v>
      </c>
      <c r="S223" s="86"/>
      <c r="T223" s="86"/>
      <c r="U223" s="50">
        <v>68.903640999999993</v>
      </c>
      <c r="V223" s="50">
        <v>8.6200000000000003E-4</v>
      </c>
      <c r="W223" s="50">
        <v>9.2770000000000005E-3</v>
      </c>
      <c r="X223" s="50">
        <v>0.64349400000000001</v>
      </c>
      <c r="Y223" s="50">
        <v>0</v>
      </c>
      <c r="Z223" s="50"/>
      <c r="AA223" s="80">
        <v>223</v>
      </c>
      <c r="AB223" s="80"/>
      <c r="AC223" s="77" t="s">
        <v>442</v>
      </c>
      <c r="AD223"/>
      <c r="AE223" s="2"/>
      <c r="AI223" s="3"/>
    </row>
    <row r="224" spans="1:35" ht="41.45" customHeight="1">
      <c r="A224" s="77" t="s">
        <v>547</v>
      </c>
      <c r="B224" s="77"/>
      <c r="C224" s="14"/>
      <c r="D224" s="82"/>
      <c r="E224" s="78"/>
      <c r="F224" s="14"/>
      <c r="G224" s="14"/>
      <c r="H224" s="77"/>
      <c r="I224" s="64"/>
      <c r="J224" s="64"/>
      <c r="K224" s="15"/>
      <c r="L224" s="83"/>
      <c r="M224" s="84"/>
      <c r="N224" s="84"/>
      <c r="O224" s="75"/>
      <c r="P224" s="85"/>
      <c r="Q224" s="85"/>
      <c r="R224" s="49"/>
      <c r="S224" s="86"/>
      <c r="T224" s="86"/>
      <c r="U224" s="50"/>
      <c r="V224" s="50"/>
      <c r="W224" s="50"/>
      <c r="X224" s="50"/>
      <c r="Y224" s="50"/>
      <c r="Z224" s="50"/>
      <c r="AA224" s="80">
        <v>224</v>
      </c>
      <c r="AB224" s="80"/>
      <c r="AC224" s="77" t="s">
        <v>443</v>
      </c>
      <c r="AD224"/>
      <c r="AE224" s="2"/>
      <c r="AI224" s="3"/>
    </row>
    <row r="225" spans="1:35" ht="41.45" customHeight="1">
      <c r="A225" s="77" t="s">
        <v>315</v>
      </c>
      <c r="B225" s="77"/>
      <c r="C225" s="14"/>
      <c r="D225" s="82"/>
      <c r="E225" s="78"/>
      <c r="F225" s="14"/>
      <c r="G225" s="14"/>
      <c r="H225" s="77"/>
      <c r="I225" s="64"/>
      <c r="J225" s="64"/>
      <c r="K225" s="15"/>
      <c r="L225" s="83"/>
      <c r="M225" s="84">
        <v>5011.77001953125</v>
      </c>
      <c r="N225" s="84">
        <v>8439.830078125</v>
      </c>
      <c r="O225" s="75"/>
      <c r="P225" s="85"/>
      <c r="Q225" s="85"/>
      <c r="R225" s="49"/>
      <c r="S225" s="86"/>
      <c r="T225" s="86"/>
      <c r="U225" s="50"/>
      <c r="V225" s="50"/>
      <c r="W225" s="50"/>
      <c r="X225" s="50"/>
      <c r="Y225" s="50"/>
      <c r="Z225" s="50"/>
      <c r="AA225" s="80">
        <v>225</v>
      </c>
      <c r="AB225" s="80"/>
      <c r="AC225" s="77" t="s">
        <v>442</v>
      </c>
      <c r="AD225"/>
      <c r="AE225" s="2"/>
      <c r="AI225" s="3"/>
    </row>
    <row r="226" spans="1:35" ht="41.45" customHeight="1">
      <c r="A226" s="77" t="s">
        <v>259</v>
      </c>
      <c r="B226" s="77"/>
      <c r="C226" s="14"/>
      <c r="D226" s="82"/>
      <c r="E226" s="78"/>
      <c r="F226" s="14"/>
      <c r="G226" s="14"/>
      <c r="H226" s="77"/>
      <c r="I226" s="64"/>
      <c r="J226" s="64"/>
      <c r="K226" s="15"/>
      <c r="L226" s="83"/>
      <c r="M226" s="84">
        <v>4960.96484375</v>
      </c>
      <c r="N226" s="84">
        <v>6663.482421875</v>
      </c>
      <c r="O226" s="75"/>
      <c r="P226" s="85"/>
      <c r="Q226" s="85"/>
      <c r="R226" s="49"/>
      <c r="S226" s="86"/>
      <c r="T226" s="86"/>
      <c r="U226" s="50"/>
      <c r="V226" s="50"/>
      <c r="W226" s="50"/>
      <c r="X226" s="50"/>
      <c r="Y226" s="50"/>
      <c r="Z226" s="50"/>
      <c r="AA226" s="80">
        <v>226</v>
      </c>
      <c r="AB226" s="80"/>
      <c r="AC226" s="77" t="s">
        <v>442</v>
      </c>
      <c r="AD226"/>
      <c r="AE226" s="2"/>
      <c r="AI226" s="3"/>
    </row>
    <row r="227" spans="1:35" ht="41.45" customHeight="1">
      <c r="A227" s="77" t="s">
        <v>548</v>
      </c>
      <c r="B227" s="77"/>
      <c r="C227" s="14"/>
      <c r="D227" s="82"/>
      <c r="E227" s="78"/>
      <c r="F227" s="14"/>
      <c r="G227" s="14"/>
      <c r="H227" s="77"/>
      <c r="I227" s="64"/>
      <c r="J227" s="64"/>
      <c r="K227" s="15"/>
      <c r="L227" s="83"/>
      <c r="M227" s="84"/>
      <c r="N227" s="84"/>
      <c r="O227" s="75"/>
      <c r="P227" s="85"/>
      <c r="Q227" s="85"/>
      <c r="R227" s="49">
        <v>1</v>
      </c>
      <c r="S227" s="86"/>
      <c r="T227" s="86"/>
      <c r="U227" s="50">
        <v>0</v>
      </c>
      <c r="V227" s="50">
        <v>7.4200000000000004E-4</v>
      </c>
      <c r="W227" s="50">
        <v>1.601E-3</v>
      </c>
      <c r="X227" s="50">
        <v>0.40534599999999998</v>
      </c>
      <c r="Y227" s="50">
        <v>0</v>
      </c>
      <c r="Z227" s="50"/>
      <c r="AA227" s="80">
        <v>227</v>
      </c>
      <c r="AB227" s="80"/>
      <c r="AC227" s="77" t="s">
        <v>443</v>
      </c>
      <c r="AD227"/>
      <c r="AE227" s="2"/>
      <c r="AI227" s="3"/>
    </row>
    <row r="228" spans="1:35" ht="41.45" customHeight="1">
      <c r="A228" s="77" t="s">
        <v>549</v>
      </c>
      <c r="B228" s="77"/>
      <c r="C228" s="14"/>
      <c r="D228" s="82"/>
      <c r="E228" s="78"/>
      <c r="F228" s="14"/>
      <c r="G228" s="14"/>
      <c r="H228" s="77"/>
      <c r="I228" s="64"/>
      <c r="J228" s="64"/>
      <c r="K228" s="15"/>
      <c r="L228" s="83"/>
      <c r="M228" s="84"/>
      <c r="N228" s="84"/>
      <c r="O228" s="75"/>
      <c r="P228" s="85"/>
      <c r="Q228" s="85"/>
      <c r="R228" s="49">
        <v>6</v>
      </c>
      <c r="S228" s="86"/>
      <c r="T228" s="86"/>
      <c r="U228" s="50">
        <v>1124.2459550000001</v>
      </c>
      <c r="V228" s="50">
        <v>7.1299999999999998E-4</v>
      </c>
      <c r="W228" s="50">
        <v>2.5999999999999998E-5</v>
      </c>
      <c r="X228" s="50">
        <v>2.042732</v>
      </c>
      <c r="Y228" s="50">
        <v>0</v>
      </c>
      <c r="Z228" s="50"/>
      <c r="AA228" s="80">
        <v>228</v>
      </c>
      <c r="AB228" s="80"/>
      <c r="AC228" s="77" t="s">
        <v>442</v>
      </c>
      <c r="AD228"/>
      <c r="AE228" s="2"/>
      <c r="AI228" s="3"/>
    </row>
    <row r="229" spans="1:35" ht="41.45" customHeight="1">
      <c r="A229" s="77" t="s">
        <v>550</v>
      </c>
      <c r="B229" s="77"/>
      <c r="C229" s="14"/>
      <c r="D229" s="82"/>
      <c r="E229" s="78"/>
      <c r="F229" s="14"/>
      <c r="G229" s="14"/>
      <c r="H229" s="77"/>
      <c r="I229" s="64"/>
      <c r="J229" s="64"/>
      <c r="K229" s="15"/>
      <c r="L229" s="83"/>
      <c r="M229" s="84"/>
      <c r="N229" s="84"/>
      <c r="O229" s="75"/>
      <c r="P229" s="85"/>
      <c r="Q229" s="85"/>
      <c r="R229" s="49">
        <v>1</v>
      </c>
      <c r="S229" s="86"/>
      <c r="T229" s="86"/>
      <c r="U229" s="50">
        <v>0</v>
      </c>
      <c r="V229" s="50">
        <v>5.9500000000000004E-4</v>
      </c>
      <c r="W229" s="50">
        <v>2.0000000000000002E-5</v>
      </c>
      <c r="X229" s="50">
        <v>0.53056199999999998</v>
      </c>
      <c r="Y229" s="50">
        <v>0</v>
      </c>
      <c r="Z229" s="50"/>
      <c r="AA229" s="80">
        <v>229</v>
      </c>
      <c r="AB229" s="80"/>
      <c r="AC229" s="77" t="s">
        <v>443</v>
      </c>
      <c r="AD229"/>
      <c r="AE229" s="2"/>
      <c r="AI229" s="3"/>
    </row>
    <row r="230" spans="1:35" ht="41.45" customHeight="1">
      <c r="A230" s="77" t="s">
        <v>431</v>
      </c>
      <c r="B230" s="77"/>
      <c r="C230" s="14"/>
      <c r="D230" s="82"/>
      <c r="E230" s="78"/>
      <c r="F230" s="14"/>
      <c r="G230" s="14"/>
      <c r="H230" s="77"/>
      <c r="I230" s="64"/>
      <c r="J230" s="64"/>
      <c r="K230" s="15"/>
      <c r="L230" s="83"/>
      <c r="M230" s="84">
        <v>2669.7607421875</v>
      </c>
      <c r="N230" s="84">
        <v>5481.91845703125</v>
      </c>
      <c r="O230" s="75"/>
      <c r="P230" s="85"/>
      <c r="Q230" s="85"/>
      <c r="R230" s="49"/>
      <c r="S230" s="86"/>
      <c r="T230" s="86"/>
      <c r="U230" s="50"/>
      <c r="V230" s="50"/>
      <c r="W230" s="50"/>
      <c r="X230" s="50"/>
      <c r="Y230" s="50"/>
      <c r="Z230" s="50"/>
      <c r="AA230" s="80">
        <v>230</v>
      </c>
      <c r="AB230" s="80"/>
      <c r="AC230" s="77" t="s">
        <v>442</v>
      </c>
      <c r="AD230"/>
      <c r="AE230" s="2"/>
      <c r="AI230" s="3"/>
    </row>
    <row r="231" spans="1:35" ht="41.45" customHeight="1">
      <c r="A231" s="77" t="s">
        <v>229</v>
      </c>
      <c r="B231" s="77"/>
      <c r="C231" s="14"/>
      <c r="D231" s="82"/>
      <c r="E231" s="78"/>
      <c r="F231" s="14"/>
      <c r="G231" s="14"/>
      <c r="H231" s="77"/>
      <c r="I231" s="64"/>
      <c r="J231" s="64"/>
      <c r="K231" s="15"/>
      <c r="L231" s="83"/>
      <c r="M231" s="84">
        <v>4396.861328125</v>
      </c>
      <c r="N231" s="84">
        <v>1938.9052734375</v>
      </c>
      <c r="O231" s="75"/>
      <c r="P231" s="85"/>
      <c r="Q231" s="85"/>
      <c r="R231" s="49"/>
      <c r="S231" s="86"/>
      <c r="T231" s="86"/>
      <c r="U231" s="50"/>
      <c r="V231" s="50"/>
      <c r="W231" s="50"/>
      <c r="X231" s="50"/>
      <c r="Y231" s="50"/>
      <c r="Z231" s="50"/>
      <c r="AA231" s="80">
        <v>231</v>
      </c>
      <c r="AB231" s="80"/>
      <c r="AC231" s="77" t="s">
        <v>443</v>
      </c>
      <c r="AD231"/>
      <c r="AE231" s="2"/>
      <c r="AI231" s="3"/>
    </row>
    <row r="232" spans="1:35" ht="41.45" customHeight="1">
      <c r="A232" s="77" t="s">
        <v>308</v>
      </c>
      <c r="B232" s="77"/>
      <c r="C232" s="14"/>
      <c r="D232" s="82"/>
      <c r="E232" s="78"/>
      <c r="F232" s="14"/>
      <c r="G232" s="14"/>
      <c r="H232" s="77"/>
      <c r="I232" s="64"/>
      <c r="J232" s="64"/>
      <c r="K232" s="15"/>
      <c r="L232" s="83"/>
      <c r="M232" s="84">
        <v>1686.31103515625</v>
      </c>
      <c r="N232" s="84">
        <v>4209.23779296875</v>
      </c>
      <c r="O232" s="75"/>
      <c r="P232" s="85"/>
      <c r="Q232" s="85"/>
      <c r="R232" s="49">
        <v>1</v>
      </c>
      <c r="S232" s="86"/>
      <c r="T232" s="86"/>
      <c r="U232" s="50">
        <v>0</v>
      </c>
      <c r="V232" s="50">
        <v>7.6199999999999998E-4</v>
      </c>
      <c r="W232" s="50">
        <v>4.1609999999999998E-3</v>
      </c>
      <c r="X232" s="50">
        <v>0.38140000000000002</v>
      </c>
      <c r="Y232" s="50">
        <v>0</v>
      </c>
      <c r="Z232" s="50"/>
      <c r="AA232" s="80">
        <v>232</v>
      </c>
      <c r="AB232" s="80"/>
      <c r="AC232" s="77" t="s">
        <v>443</v>
      </c>
      <c r="AD232"/>
      <c r="AE232" s="2"/>
      <c r="AI232" s="3"/>
    </row>
    <row r="233" spans="1:35" ht="41.45" customHeight="1">
      <c r="A233" s="77" t="s">
        <v>551</v>
      </c>
      <c r="B233" s="77"/>
      <c r="C233" s="14"/>
      <c r="D233" s="82"/>
      <c r="E233" s="78"/>
      <c r="F233" s="14"/>
      <c r="G233" s="14"/>
      <c r="H233" s="77"/>
      <c r="I233" s="64"/>
      <c r="J233" s="64"/>
      <c r="K233" s="15"/>
      <c r="L233" s="83"/>
      <c r="M233" s="84"/>
      <c r="N233" s="84"/>
      <c r="O233" s="75"/>
      <c r="P233" s="85"/>
      <c r="Q233" s="85"/>
      <c r="R233" s="49"/>
      <c r="S233" s="86"/>
      <c r="T233" s="86"/>
      <c r="U233" s="50"/>
      <c r="V233" s="50"/>
      <c r="W233" s="50"/>
      <c r="X233" s="50"/>
      <c r="Y233" s="50"/>
      <c r="Z233" s="50"/>
      <c r="AA233" s="80">
        <v>233</v>
      </c>
      <c r="AB233" s="80"/>
      <c r="AC233" s="77" t="s">
        <v>443</v>
      </c>
      <c r="AD233"/>
      <c r="AE233" s="2"/>
      <c r="AI233" s="3"/>
    </row>
    <row r="234" spans="1:35" ht="41.45" customHeight="1">
      <c r="A234" s="77" t="s">
        <v>552</v>
      </c>
      <c r="B234" s="77"/>
      <c r="C234" s="14"/>
      <c r="D234" s="82"/>
      <c r="E234" s="78"/>
      <c r="F234" s="14"/>
      <c r="G234" s="14"/>
      <c r="H234" s="77"/>
      <c r="I234" s="64"/>
      <c r="J234" s="64"/>
      <c r="K234" s="15"/>
      <c r="L234" s="83"/>
      <c r="M234" s="84"/>
      <c r="N234" s="84"/>
      <c r="O234" s="75"/>
      <c r="P234" s="85"/>
      <c r="Q234" s="85"/>
      <c r="R234" s="49">
        <v>2</v>
      </c>
      <c r="S234" s="86"/>
      <c r="T234" s="86"/>
      <c r="U234" s="50">
        <v>301.32827800000001</v>
      </c>
      <c r="V234" s="50">
        <v>7.4100000000000001E-4</v>
      </c>
      <c r="W234" s="50">
        <v>1.9059999999999999E-3</v>
      </c>
      <c r="X234" s="50">
        <v>0.70176899999999998</v>
      </c>
      <c r="Y234" s="50">
        <v>0</v>
      </c>
      <c r="Z234" s="50"/>
      <c r="AA234" s="80">
        <v>234</v>
      </c>
      <c r="AB234" s="80"/>
      <c r="AC234" s="77" t="s">
        <v>443</v>
      </c>
      <c r="AD234"/>
      <c r="AE234" s="2"/>
      <c r="AI234" s="3"/>
    </row>
    <row r="235" spans="1:35" ht="41.45" customHeight="1">
      <c r="A235" s="77" t="s">
        <v>428</v>
      </c>
      <c r="B235" s="77"/>
      <c r="C235" s="14"/>
      <c r="D235" s="82"/>
      <c r="E235" s="78"/>
      <c r="F235" s="14"/>
      <c r="G235" s="14"/>
      <c r="H235" s="77"/>
      <c r="I235" s="64"/>
      <c r="J235" s="64"/>
      <c r="K235" s="15"/>
      <c r="L235" s="83"/>
      <c r="M235" s="84">
        <v>3129.809814453125</v>
      </c>
      <c r="N235" s="84">
        <v>6986.83251953125</v>
      </c>
      <c r="O235" s="75"/>
      <c r="P235" s="85"/>
      <c r="Q235" s="85"/>
      <c r="R235" s="49"/>
      <c r="S235" s="86"/>
      <c r="T235" s="86"/>
      <c r="U235" s="50"/>
      <c r="V235" s="50"/>
      <c r="W235" s="50"/>
      <c r="X235" s="50"/>
      <c r="Y235" s="50"/>
      <c r="Z235" s="50"/>
      <c r="AA235" s="80">
        <v>235</v>
      </c>
      <c r="AB235" s="80"/>
      <c r="AC235" s="77" t="s">
        <v>442</v>
      </c>
      <c r="AD235"/>
      <c r="AE235" s="2"/>
      <c r="AI235" s="3"/>
    </row>
    <row r="236" spans="1:35" ht="41.45" customHeight="1">
      <c r="A236" s="77" t="s">
        <v>553</v>
      </c>
      <c r="B236" s="77"/>
      <c r="C236" s="14"/>
      <c r="D236" s="82"/>
      <c r="E236" s="78"/>
      <c r="F236" s="14"/>
      <c r="G236" s="14"/>
      <c r="H236" s="77"/>
      <c r="I236" s="64"/>
      <c r="J236" s="64"/>
      <c r="K236" s="15"/>
      <c r="L236" s="83"/>
      <c r="M236" s="84"/>
      <c r="N236" s="84"/>
      <c r="O236" s="75"/>
      <c r="P236" s="85"/>
      <c r="Q236" s="85"/>
      <c r="R236" s="49"/>
      <c r="S236" s="86"/>
      <c r="T236" s="86"/>
      <c r="U236" s="50"/>
      <c r="V236" s="50"/>
      <c r="W236" s="50"/>
      <c r="X236" s="50"/>
      <c r="Y236" s="50"/>
      <c r="Z236" s="50"/>
      <c r="AA236" s="80">
        <v>236</v>
      </c>
      <c r="AB236" s="80"/>
      <c r="AC236" s="77" t="s">
        <v>443</v>
      </c>
      <c r="AD236"/>
      <c r="AE236" s="2"/>
      <c r="AI236" s="3"/>
    </row>
    <row r="237" spans="1:35" ht="41.45" customHeight="1">
      <c r="A237" s="77" t="s">
        <v>309</v>
      </c>
      <c r="B237" s="77"/>
      <c r="C237" s="14"/>
      <c r="D237" s="82"/>
      <c r="E237" s="78"/>
      <c r="F237" s="14"/>
      <c r="G237" s="14"/>
      <c r="H237" s="77"/>
      <c r="I237" s="64"/>
      <c r="J237" s="64"/>
      <c r="K237" s="15"/>
      <c r="L237" s="83"/>
      <c r="M237" s="84">
        <v>6738.41748046875</v>
      </c>
      <c r="N237" s="84">
        <v>8117.501953125</v>
      </c>
      <c r="O237" s="75"/>
      <c r="P237" s="85"/>
      <c r="Q237" s="85"/>
      <c r="R237" s="49"/>
      <c r="S237" s="86"/>
      <c r="T237" s="86"/>
      <c r="U237" s="50"/>
      <c r="V237" s="50"/>
      <c r="W237" s="50"/>
      <c r="X237" s="50"/>
      <c r="Y237" s="50"/>
      <c r="Z237" s="50"/>
      <c r="AA237" s="80">
        <v>237</v>
      </c>
      <c r="AB237" s="80"/>
      <c r="AC237" s="77" t="s">
        <v>442</v>
      </c>
      <c r="AD237"/>
      <c r="AE237" s="2"/>
      <c r="AI237" s="3"/>
    </row>
    <row r="238" spans="1:35" ht="41.45" customHeight="1">
      <c r="A238" s="77" t="s">
        <v>554</v>
      </c>
      <c r="B238" s="77"/>
      <c r="C238" s="14"/>
      <c r="D238" s="82"/>
      <c r="E238" s="78"/>
      <c r="F238" s="14"/>
      <c r="G238" s="14"/>
      <c r="H238" s="77"/>
      <c r="I238" s="64"/>
      <c r="J238" s="64"/>
      <c r="K238" s="15"/>
      <c r="L238" s="83"/>
      <c r="M238" s="84"/>
      <c r="N238" s="84"/>
      <c r="O238" s="75"/>
      <c r="P238" s="85"/>
      <c r="Q238" s="85"/>
      <c r="R238" s="49">
        <v>8</v>
      </c>
      <c r="S238" s="86"/>
      <c r="T238" s="86"/>
      <c r="U238" s="50">
        <v>755.05308000000002</v>
      </c>
      <c r="V238" s="50">
        <v>9.5100000000000002E-4</v>
      </c>
      <c r="W238" s="50">
        <v>2.3347E-2</v>
      </c>
      <c r="X238" s="50">
        <v>1.9542250000000001</v>
      </c>
      <c r="Y238" s="50">
        <v>7.1428571428571425E-2</v>
      </c>
      <c r="Z238" s="50"/>
      <c r="AA238" s="80">
        <v>238</v>
      </c>
      <c r="AB238" s="80"/>
      <c r="AC238" s="77" t="s">
        <v>443</v>
      </c>
      <c r="AD238"/>
      <c r="AE238" s="2"/>
      <c r="AI238" s="3"/>
    </row>
    <row r="239" spans="1:35" ht="41.45" customHeight="1">
      <c r="A239" s="77" t="s">
        <v>555</v>
      </c>
      <c r="B239" s="77"/>
      <c r="C239" s="14"/>
      <c r="D239" s="82"/>
      <c r="E239" s="78"/>
      <c r="F239" s="14"/>
      <c r="G239" s="14"/>
      <c r="H239" s="77"/>
      <c r="I239" s="64"/>
      <c r="J239" s="64"/>
      <c r="K239" s="15"/>
      <c r="L239" s="83"/>
      <c r="M239" s="84"/>
      <c r="N239" s="84"/>
      <c r="O239" s="75"/>
      <c r="P239" s="85"/>
      <c r="Q239" s="85"/>
      <c r="R239" s="49">
        <v>1</v>
      </c>
      <c r="S239" s="86"/>
      <c r="T239" s="86"/>
      <c r="U239" s="50">
        <v>0</v>
      </c>
      <c r="V239" s="50">
        <v>6.5200000000000002E-4</v>
      </c>
      <c r="W239" s="50">
        <v>6.4000000000000005E-4</v>
      </c>
      <c r="X239" s="50">
        <v>0.494029</v>
      </c>
      <c r="Y239" s="50">
        <v>0</v>
      </c>
      <c r="Z239" s="50"/>
      <c r="AA239" s="80">
        <v>239</v>
      </c>
      <c r="AB239" s="80"/>
      <c r="AC239" s="77" t="s">
        <v>443</v>
      </c>
      <c r="AD239"/>
      <c r="AE239" s="2"/>
      <c r="AI239" s="3"/>
    </row>
    <row r="240" spans="1:35" ht="41.45" customHeight="1">
      <c r="A240" s="77" t="s">
        <v>556</v>
      </c>
      <c r="B240" s="77"/>
      <c r="C240" s="14"/>
      <c r="D240" s="82"/>
      <c r="E240" s="78"/>
      <c r="F240" s="14"/>
      <c r="G240" s="14"/>
      <c r="H240" s="77"/>
      <c r="I240" s="64"/>
      <c r="J240" s="64"/>
      <c r="K240" s="15"/>
      <c r="L240" s="83"/>
      <c r="M240" s="84"/>
      <c r="N240" s="84"/>
      <c r="O240" s="75"/>
      <c r="P240" s="85"/>
      <c r="Q240" s="85"/>
      <c r="R240" s="49">
        <v>3</v>
      </c>
      <c r="S240" s="86"/>
      <c r="T240" s="86"/>
      <c r="U240" s="50">
        <v>568.34629399999994</v>
      </c>
      <c r="V240" s="50">
        <v>8.61E-4</v>
      </c>
      <c r="W240" s="50">
        <v>4.986E-3</v>
      </c>
      <c r="X240" s="50">
        <v>1.016702</v>
      </c>
      <c r="Y240" s="50">
        <v>0</v>
      </c>
      <c r="Z240" s="50"/>
      <c r="AA240" s="80">
        <v>240</v>
      </c>
      <c r="AB240" s="80"/>
      <c r="AC240" s="77" t="s">
        <v>443</v>
      </c>
      <c r="AD240"/>
      <c r="AE240" s="2"/>
      <c r="AI240" s="3"/>
    </row>
    <row r="241" spans="1:35" ht="41.45" customHeight="1">
      <c r="A241" s="77" t="s">
        <v>271</v>
      </c>
      <c r="B241" s="77"/>
      <c r="C241" s="14"/>
      <c r="D241" s="82"/>
      <c r="E241" s="78"/>
      <c r="F241" s="14"/>
      <c r="G241" s="14"/>
      <c r="H241" s="77"/>
      <c r="I241" s="64"/>
      <c r="J241" s="64"/>
      <c r="K241" s="15"/>
      <c r="L241" s="83"/>
      <c r="M241" s="84">
        <v>4525.591796875</v>
      </c>
      <c r="N241" s="84">
        <v>6372.39794921875</v>
      </c>
      <c r="O241" s="75"/>
      <c r="P241" s="85"/>
      <c r="Q241" s="85"/>
      <c r="R241" s="49"/>
      <c r="S241" s="86"/>
      <c r="T241" s="86"/>
      <c r="U241" s="50"/>
      <c r="V241" s="50"/>
      <c r="W241" s="50"/>
      <c r="X241" s="50"/>
      <c r="Y241" s="50"/>
      <c r="Z241" s="50"/>
      <c r="AA241" s="80">
        <v>241</v>
      </c>
      <c r="AB241" s="80"/>
      <c r="AC241" s="77" t="s">
        <v>442</v>
      </c>
      <c r="AD241"/>
      <c r="AE241" s="2"/>
      <c r="AI241" s="3"/>
    </row>
    <row r="242" spans="1:35" ht="41.45" customHeight="1">
      <c r="A242" s="77" t="s">
        <v>311</v>
      </c>
      <c r="B242" s="77"/>
      <c r="C242" s="14"/>
      <c r="D242" s="82"/>
      <c r="E242" s="78"/>
      <c r="F242" s="14"/>
      <c r="G242" s="14"/>
      <c r="H242" s="77"/>
      <c r="I242" s="64"/>
      <c r="J242" s="64"/>
      <c r="K242" s="15"/>
      <c r="L242" s="83"/>
      <c r="M242" s="84">
        <v>5820.7109375</v>
      </c>
      <c r="N242" s="84">
        <v>9248.5390625</v>
      </c>
      <c r="O242" s="75"/>
      <c r="P242" s="85"/>
      <c r="Q242" s="85"/>
      <c r="R242" s="49"/>
      <c r="S242" s="86"/>
      <c r="T242" s="86"/>
      <c r="U242" s="50"/>
      <c r="V242" s="50"/>
      <c r="W242" s="50"/>
      <c r="X242" s="50"/>
      <c r="Y242" s="50"/>
      <c r="Z242" s="50"/>
      <c r="AA242" s="80">
        <v>242</v>
      </c>
      <c r="AB242" s="80"/>
      <c r="AC242" s="77" t="s">
        <v>443</v>
      </c>
      <c r="AD242"/>
      <c r="AE242" s="2"/>
      <c r="AI242" s="3"/>
    </row>
    <row r="243" spans="1:35" ht="41.45" customHeight="1">
      <c r="A243" s="77" t="s">
        <v>312</v>
      </c>
      <c r="B243" s="77"/>
      <c r="C243" s="14"/>
      <c r="D243" s="82"/>
      <c r="E243" s="78"/>
      <c r="F243" s="14"/>
      <c r="G243" s="14"/>
      <c r="H243" s="77"/>
      <c r="I243" s="64"/>
      <c r="J243" s="64"/>
      <c r="K243" s="15"/>
      <c r="L243" s="83"/>
      <c r="M243" s="84">
        <v>6458.49365234375</v>
      </c>
      <c r="N243" s="84">
        <v>7081.01806640625</v>
      </c>
      <c r="O243" s="75"/>
      <c r="P243" s="85"/>
      <c r="Q243" s="85"/>
      <c r="R243" s="49">
        <v>1</v>
      </c>
      <c r="S243" s="86"/>
      <c r="T243" s="86"/>
      <c r="U243" s="50">
        <v>0</v>
      </c>
      <c r="V243" s="50">
        <v>7.6099999999999996E-4</v>
      </c>
      <c r="W243" s="50">
        <v>5.1460000000000004E-3</v>
      </c>
      <c r="X243" s="50">
        <v>0.37407200000000002</v>
      </c>
      <c r="Y243" s="50">
        <v>0</v>
      </c>
      <c r="Z243" s="50"/>
      <c r="AA243" s="80">
        <v>243</v>
      </c>
      <c r="AB243" s="80"/>
      <c r="AC243" s="77" t="s">
        <v>442</v>
      </c>
      <c r="AD243"/>
      <c r="AE243" s="2"/>
      <c r="AI243" s="3"/>
    </row>
    <row r="244" spans="1:35" ht="41.45" customHeight="1">
      <c r="A244" s="77" t="s">
        <v>557</v>
      </c>
      <c r="B244" s="77"/>
      <c r="C244" s="14"/>
      <c r="D244" s="82"/>
      <c r="E244" s="78"/>
      <c r="F244" s="14"/>
      <c r="G244" s="14"/>
      <c r="H244" s="77"/>
      <c r="I244" s="64"/>
      <c r="J244" s="64"/>
      <c r="K244" s="15"/>
      <c r="L244" s="83"/>
      <c r="M244" s="84"/>
      <c r="N244" s="84"/>
      <c r="O244" s="75"/>
      <c r="P244" s="85"/>
      <c r="Q244" s="85"/>
      <c r="R244" s="49"/>
      <c r="S244" s="86"/>
      <c r="T244" s="86"/>
      <c r="U244" s="50"/>
      <c r="V244" s="50"/>
      <c r="W244" s="50"/>
      <c r="X244" s="50"/>
      <c r="Y244" s="50"/>
      <c r="Z244" s="50"/>
      <c r="AA244" s="80">
        <v>244</v>
      </c>
      <c r="AB244" s="80"/>
      <c r="AC244" s="77" t="s">
        <v>442</v>
      </c>
      <c r="AD244"/>
      <c r="AE244" s="2"/>
      <c r="AI244" s="3"/>
    </row>
    <row r="245" spans="1:35" ht="41.45" customHeight="1">
      <c r="A245" s="77" t="s">
        <v>558</v>
      </c>
      <c r="B245" s="77"/>
      <c r="C245" s="14"/>
      <c r="D245" s="82"/>
      <c r="E245" s="78"/>
      <c r="F245" s="14"/>
      <c r="G245" s="14"/>
      <c r="H245" s="77"/>
      <c r="I245" s="64"/>
      <c r="J245" s="64"/>
      <c r="K245" s="15"/>
      <c r="L245" s="83"/>
      <c r="M245" s="84"/>
      <c r="N245" s="84"/>
      <c r="O245" s="75"/>
      <c r="P245" s="85"/>
      <c r="Q245" s="85"/>
      <c r="R245" s="49"/>
      <c r="S245" s="86"/>
      <c r="T245" s="86"/>
      <c r="U245" s="50"/>
      <c r="V245" s="50"/>
      <c r="W245" s="50"/>
      <c r="X245" s="50"/>
      <c r="Y245" s="50"/>
      <c r="Z245" s="50"/>
      <c r="AA245" s="80">
        <v>245</v>
      </c>
      <c r="AB245" s="80"/>
      <c r="AC245" s="77" t="s">
        <v>442</v>
      </c>
      <c r="AD245"/>
      <c r="AE245" s="2"/>
      <c r="AI245" s="3"/>
    </row>
    <row r="246" spans="1:35" ht="41.45" customHeight="1">
      <c r="A246" s="77" t="s">
        <v>313</v>
      </c>
      <c r="B246" s="77"/>
      <c r="C246" s="14"/>
      <c r="D246" s="82"/>
      <c r="E246" s="78"/>
      <c r="F246" s="14"/>
      <c r="G246" s="14"/>
      <c r="H246" s="77"/>
      <c r="I246" s="64"/>
      <c r="J246" s="64"/>
      <c r="K246" s="15"/>
      <c r="L246" s="83"/>
      <c r="M246" s="84">
        <v>4750.73388671875</v>
      </c>
      <c r="N246" s="84">
        <v>8207.1796875</v>
      </c>
      <c r="O246" s="75"/>
      <c r="P246" s="85"/>
      <c r="Q246" s="85"/>
      <c r="R246" s="49"/>
      <c r="S246" s="86"/>
      <c r="T246" s="86"/>
      <c r="U246" s="50"/>
      <c r="V246" s="50"/>
      <c r="W246" s="50"/>
      <c r="X246" s="50"/>
      <c r="Y246" s="50"/>
      <c r="Z246" s="50"/>
      <c r="AA246" s="80">
        <v>246</v>
      </c>
      <c r="AB246" s="80"/>
      <c r="AC246" s="77" t="s">
        <v>442</v>
      </c>
      <c r="AD246"/>
      <c r="AE246" s="2"/>
      <c r="AI246" s="3"/>
    </row>
    <row r="247" spans="1:35" ht="41.45" customHeight="1">
      <c r="A247" s="77" t="s">
        <v>559</v>
      </c>
      <c r="B247" s="77"/>
      <c r="C247" s="14"/>
      <c r="D247" s="82"/>
      <c r="E247" s="78"/>
      <c r="F247" s="14"/>
      <c r="G247" s="14"/>
      <c r="H247" s="77"/>
      <c r="I247" s="64"/>
      <c r="J247" s="64"/>
      <c r="K247" s="15"/>
      <c r="L247" s="83"/>
      <c r="M247" s="84"/>
      <c r="N247" s="84"/>
      <c r="O247" s="75"/>
      <c r="P247" s="85"/>
      <c r="Q247" s="85"/>
      <c r="R247" s="49"/>
      <c r="S247" s="86"/>
      <c r="T247" s="86"/>
      <c r="U247" s="50"/>
      <c r="V247" s="50"/>
      <c r="W247" s="50"/>
      <c r="X247" s="50"/>
      <c r="Y247" s="50"/>
      <c r="Z247" s="50"/>
      <c r="AA247" s="80">
        <v>247</v>
      </c>
      <c r="AB247" s="80"/>
      <c r="AC247" s="77" t="s">
        <v>442</v>
      </c>
      <c r="AD247"/>
      <c r="AE247" s="2"/>
      <c r="AI247" s="3"/>
    </row>
    <row r="248" spans="1:35" ht="41.45" customHeight="1">
      <c r="A248" s="77" t="s">
        <v>560</v>
      </c>
      <c r="B248" s="77"/>
      <c r="C248" s="14"/>
      <c r="D248" s="82"/>
      <c r="E248" s="78"/>
      <c r="F248" s="14"/>
      <c r="G248" s="14"/>
      <c r="H248" s="77"/>
      <c r="I248" s="64"/>
      <c r="J248" s="64"/>
      <c r="K248" s="15"/>
      <c r="L248" s="83"/>
      <c r="M248" s="84"/>
      <c r="N248" s="84"/>
      <c r="O248" s="75"/>
      <c r="P248" s="85"/>
      <c r="Q248" s="85"/>
      <c r="R248" s="49">
        <v>7</v>
      </c>
      <c r="S248" s="86"/>
      <c r="T248" s="86"/>
      <c r="U248" s="50">
        <v>825.79632300000003</v>
      </c>
      <c r="V248" s="50">
        <v>9.0799999999999995E-4</v>
      </c>
      <c r="W248" s="50">
        <v>1.8918999999999998E-2</v>
      </c>
      <c r="X248" s="50">
        <v>1.8235619999999999</v>
      </c>
      <c r="Y248" s="50">
        <v>4.7619047619047616E-2</v>
      </c>
      <c r="Z248" s="50"/>
      <c r="AA248" s="80">
        <v>248</v>
      </c>
      <c r="AB248" s="80"/>
      <c r="AC248" s="77" t="s">
        <v>442</v>
      </c>
      <c r="AD248"/>
      <c r="AE248" s="2"/>
      <c r="AI248" s="3"/>
    </row>
    <row r="249" spans="1:35" ht="41.45" customHeight="1">
      <c r="A249" s="77" t="s">
        <v>561</v>
      </c>
      <c r="B249" s="77"/>
      <c r="C249" s="14"/>
      <c r="D249" s="82"/>
      <c r="E249" s="78"/>
      <c r="F249" s="14"/>
      <c r="G249" s="14"/>
      <c r="H249" s="77"/>
      <c r="I249" s="64"/>
      <c r="J249" s="64"/>
      <c r="K249" s="15"/>
      <c r="L249" s="83"/>
      <c r="M249" s="84"/>
      <c r="N249" s="84"/>
      <c r="O249" s="75"/>
      <c r="P249" s="85"/>
      <c r="Q249" s="85"/>
      <c r="R249" s="49"/>
      <c r="S249" s="86"/>
      <c r="T249" s="86"/>
      <c r="U249" s="50"/>
      <c r="V249" s="50"/>
      <c r="W249" s="50"/>
      <c r="X249" s="50"/>
      <c r="Y249" s="50"/>
      <c r="Z249" s="50"/>
      <c r="AA249" s="80">
        <v>249</v>
      </c>
      <c r="AB249" s="80"/>
      <c r="AC249" s="77" t="s">
        <v>442</v>
      </c>
      <c r="AD249"/>
      <c r="AE249" s="2"/>
      <c r="AI249" s="3"/>
    </row>
    <row r="250" spans="1:35" ht="41.45" customHeight="1">
      <c r="A250" s="77" t="s">
        <v>562</v>
      </c>
      <c r="B250" s="77"/>
      <c r="C250" s="14"/>
      <c r="D250" s="82"/>
      <c r="E250" s="78"/>
      <c r="F250" s="14"/>
      <c r="G250" s="14"/>
      <c r="H250" s="77"/>
      <c r="I250" s="64"/>
      <c r="J250" s="64"/>
      <c r="K250" s="15"/>
      <c r="L250" s="83"/>
      <c r="M250" s="84"/>
      <c r="N250" s="84"/>
      <c r="O250" s="75"/>
      <c r="P250" s="85"/>
      <c r="Q250" s="85"/>
      <c r="R250" s="49">
        <v>1</v>
      </c>
      <c r="S250" s="86"/>
      <c r="T250" s="86"/>
      <c r="U250" s="50">
        <v>0</v>
      </c>
      <c r="V250" s="50">
        <v>7.3899999999999997E-4</v>
      </c>
      <c r="W250" s="50">
        <v>6.9999999999999994E-5</v>
      </c>
      <c r="X250" s="50">
        <v>0.41547899999999999</v>
      </c>
      <c r="Y250" s="50">
        <v>0</v>
      </c>
      <c r="Z250" s="50"/>
      <c r="AA250" s="80">
        <v>250</v>
      </c>
      <c r="AB250" s="80"/>
      <c r="AC250" s="77" t="s">
        <v>442</v>
      </c>
      <c r="AD250"/>
      <c r="AE250" s="2"/>
      <c r="AI250" s="3"/>
    </row>
    <row r="251" spans="1:35" ht="41.45" customHeight="1">
      <c r="A251" s="77" t="s">
        <v>314</v>
      </c>
      <c r="B251" s="77"/>
      <c r="C251" s="14"/>
      <c r="D251" s="82"/>
      <c r="E251" s="78"/>
      <c r="F251" s="14"/>
      <c r="G251" s="14"/>
      <c r="H251" s="77"/>
      <c r="I251" s="64"/>
      <c r="J251" s="64"/>
      <c r="K251" s="15"/>
      <c r="L251" s="83"/>
      <c r="M251" s="84">
        <v>5090.99853515625</v>
      </c>
      <c r="N251" s="84">
        <v>7214.63720703125</v>
      </c>
      <c r="O251" s="75"/>
      <c r="P251" s="85"/>
      <c r="Q251" s="85"/>
      <c r="R251" s="49"/>
      <c r="S251" s="86"/>
      <c r="T251" s="86"/>
      <c r="U251" s="50"/>
      <c r="V251" s="50"/>
      <c r="W251" s="50"/>
      <c r="X251" s="50"/>
      <c r="Y251" s="50"/>
      <c r="Z251" s="50"/>
      <c r="AA251" s="80">
        <v>251</v>
      </c>
      <c r="AB251" s="80"/>
      <c r="AC251" s="77" t="s">
        <v>442</v>
      </c>
      <c r="AD251"/>
      <c r="AE251" s="2"/>
      <c r="AI251" s="3"/>
    </row>
    <row r="252" spans="1:35" ht="41.45" customHeight="1">
      <c r="A252" s="77" t="s">
        <v>563</v>
      </c>
      <c r="B252" s="77"/>
      <c r="C252" s="14"/>
      <c r="D252" s="82"/>
      <c r="E252" s="78"/>
      <c r="F252" s="14"/>
      <c r="G252" s="14"/>
      <c r="H252" s="77"/>
      <c r="I252" s="64"/>
      <c r="J252" s="64"/>
      <c r="K252" s="15"/>
      <c r="L252" s="83"/>
      <c r="M252" s="84"/>
      <c r="N252" s="84"/>
      <c r="O252" s="75"/>
      <c r="P252" s="85"/>
      <c r="Q252" s="85"/>
      <c r="R252" s="49"/>
      <c r="S252" s="86"/>
      <c r="T252" s="86"/>
      <c r="U252" s="50"/>
      <c r="V252" s="50"/>
      <c r="W252" s="50"/>
      <c r="X252" s="50"/>
      <c r="Y252" s="50"/>
      <c r="Z252" s="50"/>
      <c r="AA252" s="80">
        <v>252</v>
      </c>
      <c r="AB252" s="80"/>
      <c r="AC252" s="77" t="s">
        <v>442</v>
      </c>
      <c r="AD252"/>
      <c r="AE252" s="2"/>
      <c r="AI252" s="3"/>
    </row>
    <row r="253" spans="1:35" ht="41.45" customHeight="1">
      <c r="A253" s="77" t="s">
        <v>362</v>
      </c>
      <c r="B253" s="77"/>
      <c r="C253" s="14"/>
      <c r="D253" s="82"/>
      <c r="E253" s="78"/>
      <c r="F253" s="14"/>
      <c r="G253" s="14"/>
      <c r="H253" s="77"/>
      <c r="I253" s="64"/>
      <c r="J253" s="64"/>
      <c r="K253" s="15"/>
      <c r="L253" s="83"/>
      <c r="M253" s="84">
        <v>4962.46875</v>
      </c>
      <c r="N253" s="84">
        <v>2730.599609375</v>
      </c>
      <c r="O253" s="75"/>
      <c r="P253" s="85"/>
      <c r="Q253" s="85"/>
      <c r="R253" s="49">
        <v>4</v>
      </c>
      <c r="S253" s="86"/>
      <c r="T253" s="86"/>
      <c r="U253" s="50">
        <v>539.16685099999995</v>
      </c>
      <c r="V253" s="50">
        <v>8.3900000000000001E-4</v>
      </c>
      <c r="W253" s="50">
        <v>5.7910000000000001E-3</v>
      </c>
      <c r="X253" s="50">
        <v>1.1028469999999999</v>
      </c>
      <c r="Y253" s="50">
        <v>0</v>
      </c>
      <c r="Z253" s="50"/>
      <c r="AA253" s="80">
        <v>253</v>
      </c>
      <c r="AB253" s="80"/>
      <c r="AC253" s="77" t="s">
        <v>443</v>
      </c>
      <c r="AD253"/>
      <c r="AE253" s="2"/>
      <c r="AI253" s="3"/>
    </row>
    <row r="254" spans="1:35" ht="41.45" customHeight="1">
      <c r="A254" s="77" t="s">
        <v>564</v>
      </c>
      <c r="B254" s="77"/>
      <c r="C254" s="14"/>
      <c r="D254" s="82"/>
      <c r="E254" s="78"/>
      <c r="F254" s="14"/>
      <c r="G254" s="14"/>
      <c r="H254" s="77"/>
      <c r="I254" s="64"/>
      <c r="J254" s="64"/>
      <c r="K254" s="15"/>
      <c r="L254" s="83"/>
      <c r="M254" s="84"/>
      <c r="N254" s="84"/>
      <c r="O254" s="75"/>
      <c r="P254" s="85"/>
      <c r="Q254" s="85"/>
      <c r="R254" s="49"/>
      <c r="S254" s="86"/>
      <c r="T254" s="86"/>
      <c r="U254" s="50"/>
      <c r="V254" s="50"/>
      <c r="W254" s="50"/>
      <c r="X254" s="50"/>
      <c r="Y254" s="50"/>
      <c r="Z254" s="50"/>
      <c r="AA254" s="80">
        <v>254</v>
      </c>
      <c r="AB254" s="80"/>
      <c r="AC254" s="77" t="s">
        <v>443</v>
      </c>
      <c r="AD254"/>
      <c r="AE254" s="2"/>
      <c r="AI254" s="3"/>
    </row>
    <row r="255" spans="1:35" ht="41.45" customHeight="1">
      <c r="A255" s="77" t="s">
        <v>565</v>
      </c>
      <c r="B255" s="77"/>
      <c r="C255" s="14"/>
      <c r="D255" s="82"/>
      <c r="E255" s="78"/>
      <c r="F255" s="14"/>
      <c r="G255" s="14"/>
      <c r="H255" s="77"/>
      <c r="I255" s="64"/>
      <c r="J255" s="64"/>
      <c r="K255" s="15"/>
      <c r="L255" s="83"/>
      <c r="M255" s="84"/>
      <c r="N255" s="84"/>
      <c r="O255" s="75"/>
      <c r="P255" s="85"/>
      <c r="Q255" s="85"/>
      <c r="R255" s="49"/>
      <c r="S255" s="86"/>
      <c r="T255" s="86"/>
      <c r="U255" s="50"/>
      <c r="V255" s="50"/>
      <c r="W255" s="50"/>
      <c r="X255" s="50"/>
      <c r="Y255" s="50"/>
      <c r="Z255" s="50"/>
      <c r="AA255" s="80">
        <v>255</v>
      </c>
      <c r="AB255" s="80"/>
      <c r="AC255" s="77" t="s">
        <v>442</v>
      </c>
      <c r="AD255"/>
      <c r="AE255" s="2"/>
      <c r="AI255" s="3"/>
    </row>
    <row r="256" spans="1:35" ht="41.45" customHeight="1">
      <c r="A256" s="77" t="s">
        <v>316</v>
      </c>
      <c r="B256" s="77"/>
      <c r="C256" s="14"/>
      <c r="D256" s="82"/>
      <c r="E256" s="78"/>
      <c r="F256" s="14"/>
      <c r="G256" s="14"/>
      <c r="H256" s="77"/>
      <c r="I256" s="64"/>
      <c r="J256" s="64"/>
      <c r="K256" s="15"/>
      <c r="L256" s="83"/>
      <c r="M256" s="84">
        <v>5900.31787109375</v>
      </c>
      <c r="N256" s="84">
        <v>7382.09521484375</v>
      </c>
      <c r="O256" s="75"/>
      <c r="P256" s="85"/>
      <c r="Q256" s="85"/>
      <c r="R256" s="49">
        <v>2</v>
      </c>
      <c r="S256" s="86"/>
      <c r="T256" s="86"/>
      <c r="U256" s="50">
        <v>257</v>
      </c>
      <c r="V256" s="50">
        <v>6.9700000000000003E-4</v>
      </c>
      <c r="W256" s="50">
        <v>1.3450000000000001E-3</v>
      </c>
      <c r="X256" s="50">
        <v>0.91454100000000005</v>
      </c>
      <c r="Y256" s="50">
        <v>0</v>
      </c>
      <c r="Z256" s="50"/>
      <c r="AA256" s="80">
        <v>256</v>
      </c>
      <c r="AB256" s="80"/>
      <c r="AC256" s="77" t="s">
        <v>442</v>
      </c>
      <c r="AD256"/>
      <c r="AE256" s="2"/>
      <c r="AI256" s="3"/>
    </row>
    <row r="257" spans="1:35" ht="41.45" customHeight="1">
      <c r="A257" s="77" t="s">
        <v>566</v>
      </c>
      <c r="B257" s="77"/>
      <c r="C257" s="14"/>
      <c r="D257" s="82"/>
      <c r="E257" s="78"/>
      <c r="F257" s="14"/>
      <c r="G257" s="14"/>
      <c r="H257" s="77"/>
      <c r="I257" s="64"/>
      <c r="J257" s="64"/>
      <c r="K257" s="15"/>
      <c r="L257" s="83"/>
      <c r="M257" s="84"/>
      <c r="N257" s="84"/>
      <c r="O257" s="75"/>
      <c r="P257" s="85"/>
      <c r="Q257" s="85"/>
      <c r="R257" s="49">
        <v>1</v>
      </c>
      <c r="S257" s="86"/>
      <c r="T257" s="86"/>
      <c r="U257" s="50">
        <v>0</v>
      </c>
      <c r="V257" s="50">
        <v>5.0900000000000001E-4</v>
      </c>
      <c r="W257" s="50">
        <v>2.5999999999999998E-5</v>
      </c>
      <c r="X257" s="50">
        <v>0.57446299999999995</v>
      </c>
      <c r="Y257" s="50">
        <v>0</v>
      </c>
      <c r="Z257" s="50"/>
      <c r="AA257" s="80">
        <v>257</v>
      </c>
      <c r="AB257" s="80"/>
      <c r="AC257" s="77" t="s">
        <v>443</v>
      </c>
      <c r="AD257"/>
      <c r="AE257" s="2"/>
      <c r="AI257" s="3"/>
    </row>
    <row r="258" spans="1:35" ht="41.45" customHeight="1">
      <c r="A258" s="77" t="s">
        <v>567</v>
      </c>
      <c r="B258" s="77"/>
      <c r="C258" s="14"/>
      <c r="D258" s="82"/>
      <c r="E258" s="78"/>
      <c r="F258" s="14"/>
      <c r="G258" s="14"/>
      <c r="H258" s="77"/>
      <c r="I258" s="64"/>
      <c r="J258" s="64"/>
      <c r="K258" s="15"/>
      <c r="L258" s="83"/>
      <c r="M258" s="84"/>
      <c r="N258" s="84"/>
      <c r="O258" s="75"/>
      <c r="P258" s="85"/>
      <c r="Q258" s="85"/>
      <c r="R258" s="49">
        <v>2</v>
      </c>
      <c r="S258" s="86"/>
      <c r="T258" s="86"/>
      <c r="U258" s="50">
        <v>0</v>
      </c>
      <c r="V258" s="50">
        <v>7.4399999999999998E-4</v>
      </c>
      <c r="W258" s="50">
        <v>7.4999999999999993E-5</v>
      </c>
      <c r="X258" s="50">
        <v>0.71800699999999995</v>
      </c>
      <c r="Y258" s="50">
        <v>1</v>
      </c>
      <c r="Z258" s="50"/>
      <c r="AA258" s="80">
        <v>258</v>
      </c>
      <c r="AB258" s="80"/>
      <c r="AC258" s="77" t="s">
        <v>443</v>
      </c>
      <c r="AD258"/>
      <c r="AE258" s="2"/>
      <c r="AI258" s="3"/>
    </row>
    <row r="259" spans="1:35" ht="41.45" customHeight="1">
      <c r="A259" s="77" t="s">
        <v>319</v>
      </c>
      <c r="B259" s="77"/>
      <c r="C259" s="14"/>
      <c r="D259" s="82"/>
      <c r="E259" s="78"/>
      <c r="F259" s="14"/>
      <c r="G259" s="14"/>
      <c r="H259" s="77"/>
      <c r="I259" s="64"/>
      <c r="J259" s="64"/>
      <c r="K259" s="15"/>
      <c r="L259" s="83"/>
      <c r="M259" s="84">
        <v>5916.6845703125</v>
      </c>
      <c r="N259" s="84">
        <v>8810.7177734375</v>
      </c>
      <c r="O259" s="75"/>
      <c r="P259" s="85"/>
      <c r="Q259" s="85"/>
      <c r="R259" s="49">
        <v>2</v>
      </c>
      <c r="S259" s="86"/>
      <c r="T259" s="86"/>
      <c r="U259" s="50">
        <v>513.42841299999998</v>
      </c>
      <c r="V259" s="50">
        <v>7.9900000000000001E-4</v>
      </c>
      <c r="W259" s="50">
        <v>3.2899999999999997E-4</v>
      </c>
      <c r="X259" s="50">
        <v>0.72336900000000004</v>
      </c>
      <c r="Y259" s="50">
        <v>0</v>
      </c>
      <c r="Z259" s="50"/>
      <c r="AA259" s="80">
        <v>259</v>
      </c>
      <c r="AB259" s="80"/>
      <c r="AC259" s="77" t="s">
        <v>442</v>
      </c>
      <c r="AD259"/>
      <c r="AE259" s="2"/>
      <c r="AI259" s="3"/>
    </row>
    <row r="260" spans="1:35" ht="41.45" customHeight="1">
      <c r="A260" s="77" t="s">
        <v>322</v>
      </c>
      <c r="B260" s="77"/>
      <c r="C260" s="14"/>
      <c r="D260" s="82"/>
      <c r="E260" s="78"/>
      <c r="F260" s="14"/>
      <c r="G260" s="14"/>
      <c r="H260" s="77"/>
      <c r="I260" s="64"/>
      <c r="J260" s="64"/>
      <c r="K260" s="15"/>
      <c r="L260" s="83"/>
      <c r="M260" s="84">
        <v>82.526481628417969</v>
      </c>
      <c r="N260" s="84">
        <v>7743.51513671875</v>
      </c>
      <c r="O260" s="75"/>
      <c r="P260" s="85"/>
      <c r="Q260" s="85"/>
      <c r="R260" s="49">
        <v>5</v>
      </c>
      <c r="S260" s="86"/>
      <c r="T260" s="86"/>
      <c r="U260" s="50">
        <v>303.56543900000003</v>
      </c>
      <c r="V260" s="50">
        <v>6.6500000000000001E-4</v>
      </c>
      <c r="W260" s="50">
        <v>1.2999999999999999E-5</v>
      </c>
      <c r="X260" s="50">
        <v>1.567528</v>
      </c>
      <c r="Y260" s="50">
        <v>0.1</v>
      </c>
      <c r="Z260" s="50"/>
      <c r="AA260" s="80">
        <v>260</v>
      </c>
      <c r="AB260" s="80"/>
      <c r="AC260" s="77" t="s">
        <v>443</v>
      </c>
      <c r="AD260"/>
      <c r="AE260" s="2"/>
      <c r="AI260" s="3"/>
    </row>
    <row r="261" spans="1:35" ht="41.45" customHeight="1">
      <c r="A261" s="77" t="s">
        <v>323</v>
      </c>
      <c r="B261" s="77"/>
      <c r="C261" s="14"/>
      <c r="D261" s="82"/>
      <c r="E261" s="78"/>
      <c r="F261" s="14"/>
      <c r="G261" s="14"/>
      <c r="H261" s="77"/>
      <c r="I261" s="64"/>
      <c r="J261" s="64"/>
      <c r="K261" s="15"/>
      <c r="L261" s="83"/>
      <c r="M261" s="84">
        <v>7869.49072265625</v>
      </c>
      <c r="N261" s="84">
        <v>3686.751953125</v>
      </c>
      <c r="O261" s="75"/>
      <c r="P261" s="85"/>
      <c r="Q261" s="85"/>
      <c r="R261" s="49"/>
      <c r="S261" s="86"/>
      <c r="T261" s="86"/>
      <c r="U261" s="50"/>
      <c r="V261" s="50"/>
      <c r="W261" s="50"/>
      <c r="X261" s="50"/>
      <c r="Y261" s="50"/>
      <c r="Z261" s="50"/>
      <c r="AA261" s="80">
        <v>261</v>
      </c>
      <c r="AB261" s="80"/>
      <c r="AC261" s="77" t="s">
        <v>443</v>
      </c>
      <c r="AD261"/>
      <c r="AE261" s="2"/>
      <c r="AI261" s="3"/>
    </row>
    <row r="262" spans="1:35" ht="41.45" customHeight="1">
      <c r="A262" s="77" t="s">
        <v>325</v>
      </c>
      <c r="B262" s="77"/>
      <c r="C262" s="14"/>
      <c r="D262" s="82"/>
      <c r="E262" s="78"/>
      <c r="F262" s="14"/>
      <c r="G262" s="14"/>
      <c r="H262" s="77"/>
      <c r="I262" s="64"/>
      <c r="J262" s="64"/>
      <c r="K262" s="15"/>
      <c r="L262" s="83"/>
      <c r="M262" s="84">
        <v>7684.3994140625</v>
      </c>
      <c r="N262" s="84">
        <v>4734.28125</v>
      </c>
      <c r="O262" s="75"/>
      <c r="P262" s="85"/>
      <c r="Q262" s="85"/>
      <c r="R262" s="49"/>
      <c r="S262" s="86"/>
      <c r="T262" s="86"/>
      <c r="U262" s="50"/>
      <c r="V262" s="50"/>
      <c r="W262" s="50"/>
      <c r="X262" s="50"/>
      <c r="Y262" s="50"/>
      <c r="Z262" s="50"/>
      <c r="AA262" s="80">
        <v>262</v>
      </c>
      <c r="AB262" s="80"/>
      <c r="AC262" s="77" t="s">
        <v>442</v>
      </c>
      <c r="AD262"/>
      <c r="AE262" s="2"/>
      <c r="AI262" s="3"/>
    </row>
    <row r="263" spans="1:35" ht="41.45" customHeight="1">
      <c r="A263" s="77" t="s">
        <v>279</v>
      </c>
      <c r="B263" s="77"/>
      <c r="C263" s="14"/>
      <c r="D263" s="82"/>
      <c r="E263" s="78"/>
      <c r="F263" s="14"/>
      <c r="G263" s="14"/>
      <c r="H263" s="77"/>
      <c r="I263" s="64"/>
      <c r="J263" s="64"/>
      <c r="K263" s="15"/>
      <c r="L263" s="83"/>
      <c r="M263" s="84">
        <v>5509.35107421875</v>
      </c>
      <c r="N263" s="84">
        <v>1389.17236328125</v>
      </c>
      <c r="O263" s="75"/>
      <c r="P263" s="85"/>
      <c r="Q263" s="85"/>
      <c r="R263" s="49"/>
      <c r="S263" s="86"/>
      <c r="T263" s="86"/>
      <c r="U263" s="50"/>
      <c r="V263" s="50"/>
      <c r="W263" s="50"/>
      <c r="X263" s="50"/>
      <c r="Y263" s="50"/>
      <c r="Z263" s="50"/>
      <c r="AA263" s="80">
        <v>263</v>
      </c>
      <c r="AB263" s="80"/>
      <c r="AC263" s="77" t="s">
        <v>443</v>
      </c>
      <c r="AD263"/>
      <c r="AE263" s="2"/>
      <c r="AI263" s="3"/>
    </row>
    <row r="264" spans="1:35" ht="41.45" customHeight="1">
      <c r="A264" s="77" t="s">
        <v>568</v>
      </c>
      <c r="B264" s="77"/>
      <c r="C264" s="14"/>
      <c r="D264" s="82"/>
      <c r="E264" s="78"/>
      <c r="F264" s="14"/>
      <c r="G264" s="14"/>
      <c r="H264" s="77"/>
      <c r="I264" s="64"/>
      <c r="J264" s="64"/>
      <c r="K264" s="15"/>
      <c r="L264" s="83"/>
      <c r="M264" s="84"/>
      <c r="N264" s="84"/>
      <c r="O264" s="75"/>
      <c r="P264" s="85"/>
      <c r="Q264" s="85"/>
      <c r="R264" s="49"/>
      <c r="S264" s="86"/>
      <c r="T264" s="86"/>
      <c r="U264" s="50"/>
      <c r="V264" s="50"/>
      <c r="W264" s="50"/>
      <c r="X264" s="50"/>
      <c r="Y264" s="50"/>
      <c r="Z264" s="50"/>
      <c r="AA264" s="80">
        <v>264</v>
      </c>
      <c r="AB264" s="80"/>
      <c r="AC264" s="77" t="s">
        <v>443</v>
      </c>
      <c r="AD264"/>
      <c r="AE264" s="2"/>
      <c r="AI264" s="3"/>
    </row>
    <row r="265" spans="1:35" ht="41.45" customHeight="1">
      <c r="A265" s="77" t="s">
        <v>569</v>
      </c>
      <c r="B265" s="77"/>
      <c r="C265" s="14"/>
      <c r="D265" s="82"/>
      <c r="E265" s="78"/>
      <c r="F265" s="14"/>
      <c r="G265" s="14"/>
      <c r="H265" s="77"/>
      <c r="I265" s="64"/>
      <c r="J265" s="64"/>
      <c r="K265" s="15"/>
      <c r="L265" s="83"/>
      <c r="M265" s="84"/>
      <c r="N265" s="84"/>
      <c r="O265" s="75"/>
      <c r="P265" s="85"/>
      <c r="Q265" s="85"/>
      <c r="R265" s="49"/>
      <c r="S265" s="86"/>
      <c r="T265" s="86"/>
      <c r="U265" s="50"/>
      <c r="V265" s="50"/>
      <c r="W265" s="50"/>
      <c r="X265" s="50"/>
      <c r="Y265" s="50"/>
      <c r="Z265" s="50"/>
      <c r="AA265" s="80">
        <v>265</v>
      </c>
      <c r="AB265" s="80"/>
      <c r="AC265" s="77" t="s">
        <v>443</v>
      </c>
      <c r="AD265"/>
      <c r="AE265" s="2"/>
      <c r="AI265" s="3"/>
    </row>
    <row r="266" spans="1:35" ht="41.45" customHeight="1">
      <c r="A266" s="77" t="s">
        <v>570</v>
      </c>
      <c r="B266" s="77"/>
      <c r="C266" s="14"/>
      <c r="D266" s="82"/>
      <c r="E266" s="78"/>
      <c r="F266" s="14"/>
      <c r="G266" s="14"/>
      <c r="H266" s="77"/>
      <c r="I266" s="64"/>
      <c r="J266" s="64"/>
      <c r="K266" s="15"/>
      <c r="L266" s="83"/>
      <c r="M266" s="84"/>
      <c r="N266" s="84"/>
      <c r="O266" s="75"/>
      <c r="P266" s="85"/>
      <c r="Q266" s="85"/>
      <c r="R266" s="49">
        <v>2</v>
      </c>
      <c r="S266" s="86"/>
      <c r="T266" s="86"/>
      <c r="U266" s="50">
        <v>28.021464999999999</v>
      </c>
      <c r="V266" s="50">
        <v>7.5600000000000005E-4</v>
      </c>
      <c r="W266" s="50">
        <v>2.4060000000000002E-3</v>
      </c>
      <c r="X266" s="50">
        <v>0.65616600000000003</v>
      </c>
      <c r="Y266" s="50">
        <v>0</v>
      </c>
      <c r="Z266" s="50"/>
      <c r="AA266" s="80">
        <v>266</v>
      </c>
      <c r="AB266" s="80"/>
      <c r="AC266" s="77" t="s">
        <v>443</v>
      </c>
      <c r="AD266"/>
      <c r="AE266" s="2"/>
      <c r="AI266" s="3"/>
    </row>
    <row r="267" spans="1:35" ht="41.45" customHeight="1">
      <c r="A267" s="77" t="s">
        <v>571</v>
      </c>
      <c r="B267" s="77"/>
      <c r="C267" s="14"/>
      <c r="D267" s="82"/>
      <c r="E267" s="78"/>
      <c r="F267" s="14"/>
      <c r="G267" s="14"/>
      <c r="H267" s="77"/>
      <c r="I267" s="64"/>
      <c r="J267" s="64"/>
      <c r="K267" s="15"/>
      <c r="L267" s="83"/>
      <c r="M267" s="84"/>
      <c r="N267" s="84"/>
      <c r="O267" s="75"/>
      <c r="P267" s="85"/>
      <c r="Q267" s="85"/>
      <c r="R267" s="49">
        <v>2</v>
      </c>
      <c r="S267" s="86"/>
      <c r="T267" s="86"/>
      <c r="U267" s="50">
        <v>257</v>
      </c>
      <c r="V267" s="50">
        <v>7.9299999999999998E-4</v>
      </c>
      <c r="W267" s="50">
        <v>1.3860000000000001E-3</v>
      </c>
      <c r="X267" s="50">
        <v>0.81866799999999995</v>
      </c>
      <c r="Y267" s="50">
        <v>0</v>
      </c>
      <c r="Z267" s="50"/>
      <c r="AA267" s="80">
        <v>267</v>
      </c>
      <c r="AB267" s="80"/>
      <c r="AC267" s="77" t="s">
        <v>442</v>
      </c>
      <c r="AD267"/>
      <c r="AE267" s="2"/>
      <c r="AI267" s="3"/>
    </row>
    <row r="268" spans="1:35" ht="41.45" customHeight="1">
      <c r="A268" s="77" t="s">
        <v>572</v>
      </c>
      <c r="B268" s="77"/>
      <c r="C268" s="14"/>
      <c r="D268" s="82"/>
      <c r="E268" s="78"/>
      <c r="F268" s="14"/>
      <c r="G268" s="14"/>
      <c r="H268" s="77"/>
      <c r="I268" s="64"/>
      <c r="J268" s="64"/>
      <c r="K268" s="15"/>
      <c r="L268" s="83"/>
      <c r="M268" s="84"/>
      <c r="N268" s="84"/>
      <c r="O268" s="75"/>
      <c r="P268" s="85"/>
      <c r="Q268" s="85"/>
      <c r="R268" s="49">
        <v>1</v>
      </c>
      <c r="S268" s="86"/>
      <c r="T268" s="86"/>
      <c r="U268" s="50">
        <v>0</v>
      </c>
      <c r="V268" s="50">
        <v>7.4399999999999998E-4</v>
      </c>
      <c r="W268" s="50">
        <v>1.6699999999999999E-4</v>
      </c>
      <c r="X268" s="50">
        <v>0.417209</v>
      </c>
      <c r="Y268" s="50">
        <v>0</v>
      </c>
      <c r="Z268" s="50"/>
      <c r="AA268" s="80">
        <v>268</v>
      </c>
      <c r="AB268" s="80"/>
      <c r="AC268" s="77" t="s">
        <v>443</v>
      </c>
      <c r="AD268"/>
      <c r="AE268" s="2"/>
      <c r="AI268" s="3"/>
    </row>
    <row r="269" spans="1:35" ht="41.45" customHeight="1">
      <c r="A269" s="77" t="s">
        <v>327</v>
      </c>
      <c r="B269" s="77"/>
      <c r="C269" s="14"/>
      <c r="D269" s="82"/>
      <c r="E269" s="78"/>
      <c r="F269" s="14"/>
      <c r="G269" s="14"/>
      <c r="H269" s="77"/>
      <c r="I269" s="64"/>
      <c r="J269" s="64"/>
      <c r="K269" s="15"/>
      <c r="L269" s="83"/>
      <c r="M269" s="84">
        <v>3017.845703125</v>
      </c>
      <c r="N269" s="84">
        <v>5399.15380859375</v>
      </c>
      <c r="O269" s="75"/>
      <c r="P269" s="85"/>
      <c r="Q269" s="85"/>
      <c r="R269" s="49"/>
      <c r="S269" s="86"/>
      <c r="T269" s="86"/>
      <c r="U269" s="50"/>
      <c r="V269" s="50"/>
      <c r="W269" s="50"/>
      <c r="X269" s="50"/>
      <c r="Y269" s="50"/>
      <c r="Z269" s="50"/>
      <c r="AA269" s="80">
        <v>269</v>
      </c>
      <c r="AB269" s="80"/>
      <c r="AC269" s="77" t="s">
        <v>442</v>
      </c>
      <c r="AD269"/>
      <c r="AE269" s="2"/>
      <c r="AI269" s="3"/>
    </row>
    <row r="270" spans="1:35" ht="41.45" customHeight="1">
      <c r="A270" s="77" t="s">
        <v>329</v>
      </c>
      <c r="B270" s="77"/>
      <c r="C270" s="14"/>
      <c r="D270" s="82"/>
      <c r="E270" s="78"/>
      <c r="F270" s="14"/>
      <c r="G270" s="14"/>
      <c r="H270" s="77"/>
      <c r="I270" s="64"/>
      <c r="J270" s="64"/>
      <c r="K270" s="15"/>
      <c r="L270" s="83"/>
      <c r="M270" s="84">
        <v>3133.212646484375</v>
      </c>
      <c r="N270" s="84">
        <v>4823.50341796875</v>
      </c>
      <c r="O270" s="75"/>
      <c r="P270" s="85"/>
      <c r="Q270" s="85"/>
      <c r="R270" s="49">
        <v>2</v>
      </c>
      <c r="S270" s="86"/>
      <c r="T270" s="86"/>
      <c r="U270" s="50">
        <v>165.99864299999999</v>
      </c>
      <c r="V270" s="50">
        <v>6.5399999999999996E-4</v>
      </c>
      <c r="W270" s="50">
        <v>1.0000000000000001E-5</v>
      </c>
      <c r="X270" s="50">
        <v>0.77190899999999996</v>
      </c>
      <c r="Y270" s="50">
        <v>0</v>
      </c>
      <c r="Z270" s="50"/>
      <c r="AA270" s="80">
        <v>270</v>
      </c>
      <c r="AB270" s="80"/>
      <c r="AC270" s="77" t="s">
        <v>442</v>
      </c>
      <c r="AD270"/>
      <c r="AE270" s="2"/>
      <c r="AI270" s="3"/>
    </row>
    <row r="271" spans="1:35" ht="41.45" customHeight="1">
      <c r="A271" s="77" t="s">
        <v>331</v>
      </c>
      <c r="B271" s="77"/>
      <c r="C271" s="14"/>
      <c r="D271" s="82"/>
      <c r="E271" s="78"/>
      <c r="F271" s="14"/>
      <c r="G271" s="14"/>
      <c r="H271" s="77"/>
      <c r="I271" s="64"/>
      <c r="J271" s="64"/>
      <c r="K271" s="15"/>
      <c r="L271" s="83"/>
      <c r="M271" s="84">
        <v>7916.23779296875</v>
      </c>
      <c r="N271" s="84">
        <v>5080.42626953125</v>
      </c>
      <c r="O271" s="75"/>
      <c r="P271" s="85"/>
      <c r="Q271" s="85"/>
      <c r="R271" s="49">
        <v>1</v>
      </c>
      <c r="S271" s="86"/>
      <c r="T271" s="86"/>
      <c r="U271" s="50">
        <v>0</v>
      </c>
      <c r="V271" s="50">
        <v>5.2999999999999998E-4</v>
      </c>
      <c r="W271" s="50">
        <v>7.9999999999999996E-6</v>
      </c>
      <c r="X271" s="50">
        <v>0.48958200000000002</v>
      </c>
      <c r="Y271" s="50">
        <v>0</v>
      </c>
      <c r="Z271" s="50"/>
      <c r="AA271" s="80">
        <v>271</v>
      </c>
      <c r="AB271" s="80"/>
      <c r="AC271" s="77" t="s">
        <v>443</v>
      </c>
      <c r="AD271"/>
      <c r="AE271" s="2"/>
      <c r="AI271" s="3"/>
    </row>
    <row r="272" spans="1:35" ht="41.45" customHeight="1">
      <c r="A272" s="77" t="s">
        <v>573</v>
      </c>
      <c r="B272" s="77"/>
      <c r="C272" s="14"/>
      <c r="D272" s="82"/>
      <c r="E272" s="78"/>
      <c r="F272" s="14"/>
      <c r="G272" s="14"/>
      <c r="H272" s="77"/>
      <c r="I272" s="64"/>
      <c r="J272" s="64"/>
      <c r="K272" s="15"/>
      <c r="L272" s="83"/>
      <c r="M272" s="84"/>
      <c r="N272" s="84"/>
      <c r="O272" s="75"/>
      <c r="P272" s="85"/>
      <c r="Q272" s="85"/>
      <c r="R272" s="49"/>
      <c r="S272" s="86"/>
      <c r="T272" s="86"/>
      <c r="U272" s="50"/>
      <c r="V272" s="50"/>
      <c r="W272" s="50"/>
      <c r="X272" s="50"/>
      <c r="Y272" s="50"/>
      <c r="Z272" s="50"/>
      <c r="AA272" s="80">
        <v>272</v>
      </c>
      <c r="AB272" s="80"/>
      <c r="AC272" s="77" t="s">
        <v>443</v>
      </c>
      <c r="AD272"/>
      <c r="AE272" s="2"/>
      <c r="AI272" s="3"/>
    </row>
    <row r="273" spans="1:35" ht="41.45" customHeight="1">
      <c r="A273" s="77" t="s">
        <v>280</v>
      </c>
      <c r="B273" s="77"/>
      <c r="C273" s="14"/>
      <c r="D273" s="82"/>
      <c r="E273" s="78"/>
      <c r="F273" s="14"/>
      <c r="G273" s="14"/>
      <c r="H273" s="77"/>
      <c r="I273" s="64"/>
      <c r="J273" s="64"/>
      <c r="K273" s="15"/>
      <c r="L273" s="83"/>
      <c r="M273" s="84">
        <v>8404.7666015625</v>
      </c>
      <c r="N273" s="84">
        <v>2427.32275390625</v>
      </c>
      <c r="O273" s="75"/>
      <c r="P273" s="85"/>
      <c r="Q273" s="85"/>
      <c r="R273" s="49"/>
      <c r="S273" s="86"/>
      <c r="T273" s="86"/>
      <c r="U273" s="50"/>
      <c r="V273" s="50"/>
      <c r="W273" s="50"/>
      <c r="X273" s="50"/>
      <c r="Y273" s="50"/>
      <c r="Z273" s="50"/>
      <c r="AA273" s="80">
        <v>273</v>
      </c>
      <c r="AB273" s="80"/>
      <c r="AC273" s="77" t="s">
        <v>443</v>
      </c>
      <c r="AD273"/>
      <c r="AE273" s="2"/>
      <c r="AI273" s="3"/>
    </row>
    <row r="274" spans="1:35" ht="41.45" customHeight="1">
      <c r="A274" s="77" t="s">
        <v>332</v>
      </c>
      <c r="B274" s="77"/>
      <c r="C274" s="14"/>
      <c r="D274" s="82"/>
      <c r="E274" s="78"/>
      <c r="F274" s="14"/>
      <c r="G274" s="14"/>
      <c r="H274" s="77"/>
      <c r="I274" s="64"/>
      <c r="J274" s="64"/>
      <c r="K274" s="15"/>
      <c r="L274" s="83"/>
      <c r="M274" s="84">
        <v>8744.3486328125</v>
      </c>
      <c r="N274" s="84">
        <v>9164.9072265625</v>
      </c>
      <c r="O274" s="75"/>
      <c r="P274" s="85"/>
      <c r="Q274" s="85"/>
      <c r="R274" s="49">
        <v>4</v>
      </c>
      <c r="S274" s="86"/>
      <c r="T274" s="86"/>
      <c r="U274" s="50">
        <v>451.93243699999999</v>
      </c>
      <c r="V274" s="50">
        <v>8.6600000000000002E-4</v>
      </c>
      <c r="W274" s="50">
        <v>5.62E-3</v>
      </c>
      <c r="X274" s="50">
        <v>1.180334</v>
      </c>
      <c r="Y274" s="50">
        <v>0</v>
      </c>
      <c r="Z274" s="50"/>
      <c r="AA274" s="80">
        <v>274</v>
      </c>
      <c r="AB274" s="80"/>
      <c r="AC274" s="77" t="s">
        <v>442</v>
      </c>
      <c r="AD274"/>
      <c r="AE274" s="2"/>
      <c r="AI274" s="3"/>
    </row>
    <row r="275" spans="1:35" ht="41.45" customHeight="1">
      <c r="A275" s="77" t="s">
        <v>574</v>
      </c>
      <c r="B275" s="77"/>
      <c r="C275" s="14"/>
      <c r="D275" s="82"/>
      <c r="E275" s="78"/>
      <c r="F275" s="14"/>
      <c r="G275" s="14"/>
      <c r="H275" s="77"/>
      <c r="I275" s="64"/>
      <c r="J275" s="64"/>
      <c r="K275" s="15"/>
      <c r="L275" s="83"/>
      <c r="M275" s="84"/>
      <c r="N275" s="84"/>
      <c r="O275" s="75"/>
      <c r="P275" s="85"/>
      <c r="Q275" s="85"/>
      <c r="R275" s="49"/>
      <c r="S275" s="86"/>
      <c r="T275" s="86"/>
      <c r="U275" s="50"/>
      <c r="V275" s="50"/>
      <c r="W275" s="50"/>
      <c r="X275" s="50"/>
      <c r="Y275" s="50"/>
      <c r="Z275" s="50"/>
      <c r="AA275" s="80">
        <v>275</v>
      </c>
      <c r="AB275" s="80"/>
      <c r="AC275" s="77" t="s">
        <v>443</v>
      </c>
      <c r="AD275"/>
      <c r="AE275" s="2"/>
      <c r="AI275" s="3"/>
    </row>
    <row r="276" spans="1:35" ht="41.45" customHeight="1">
      <c r="A276" s="77" t="s">
        <v>575</v>
      </c>
      <c r="B276" s="77"/>
      <c r="C276" s="14"/>
      <c r="D276" s="82"/>
      <c r="E276" s="78"/>
      <c r="F276" s="14"/>
      <c r="G276" s="14"/>
      <c r="H276" s="77"/>
      <c r="I276" s="64"/>
      <c r="J276" s="64"/>
      <c r="K276" s="15"/>
      <c r="L276" s="83"/>
      <c r="M276" s="84"/>
      <c r="N276" s="84"/>
      <c r="O276" s="75"/>
      <c r="P276" s="85"/>
      <c r="Q276" s="85"/>
      <c r="R276" s="49"/>
      <c r="S276" s="86"/>
      <c r="T276" s="86"/>
      <c r="U276" s="50"/>
      <c r="V276" s="50"/>
      <c r="W276" s="50"/>
      <c r="X276" s="50"/>
      <c r="Y276" s="50"/>
      <c r="Z276" s="50"/>
      <c r="AA276" s="80">
        <v>276</v>
      </c>
      <c r="AB276" s="80"/>
      <c r="AC276" s="77" t="s">
        <v>442</v>
      </c>
      <c r="AD276"/>
      <c r="AE276" s="2"/>
      <c r="AI276" s="3"/>
    </row>
    <row r="277" spans="1:35" ht="41.45" customHeight="1">
      <c r="A277" s="77" t="s">
        <v>328</v>
      </c>
      <c r="B277" s="77"/>
      <c r="C277" s="14"/>
      <c r="D277" s="82"/>
      <c r="E277" s="78"/>
      <c r="F277" s="14"/>
      <c r="G277" s="14"/>
      <c r="H277" s="77"/>
      <c r="I277" s="64"/>
      <c r="J277" s="64"/>
      <c r="K277" s="15"/>
      <c r="L277" s="83"/>
      <c r="M277" s="84">
        <v>3866.2568359375</v>
      </c>
      <c r="N277" s="84">
        <v>5632.5224609375</v>
      </c>
      <c r="O277" s="75"/>
      <c r="P277" s="85"/>
      <c r="Q277" s="85"/>
      <c r="R277" s="49"/>
      <c r="S277" s="86"/>
      <c r="T277" s="86"/>
      <c r="U277" s="50"/>
      <c r="V277" s="50"/>
      <c r="W277" s="50"/>
      <c r="X277" s="50"/>
      <c r="Y277" s="50"/>
      <c r="Z277" s="50"/>
      <c r="AA277" s="80">
        <v>277</v>
      </c>
      <c r="AB277" s="80"/>
      <c r="AC277" s="77" t="s">
        <v>442</v>
      </c>
      <c r="AD277"/>
      <c r="AE277" s="2"/>
      <c r="AI277" s="3"/>
    </row>
    <row r="278" spans="1:35" ht="41.45" customHeight="1">
      <c r="A278" s="77" t="s">
        <v>576</v>
      </c>
      <c r="B278" s="77"/>
      <c r="C278" s="14"/>
      <c r="D278" s="82"/>
      <c r="E278" s="78"/>
      <c r="F278" s="14"/>
      <c r="G278" s="14"/>
      <c r="H278" s="77"/>
      <c r="I278" s="64"/>
      <c r="J278" s="64"/>
      <c r="K278" s="15"/>
      <c r="L278" s="83"/>
      <c r="M278" s="84"/>
      <c r="N278" s="84"/>
      <c r="O278" s="75"/>
      <c r="P278" s="85"/>
      <c r="Q278" s="85"/>
      <c r="R278" s="49"/>
      <c r="S278" s="86"/>
      <c r="T278" s="86"/>
      <c r="U278" s="50"/>
      <c r="V278" s="50"/>
      <c r="W278" s="50"/>
      <c r="X278" s="50"/>
      <c r="Y278" s="50"/>
      <c r="Z278" s="50"/>
      <c r="AA278" s="80">
        <v>278</v>
      </c>
      <c r="AB278" s="80"/>
      <c r="AC278" s="77" t="s">
        <v>443</v>
      </c>
      <c r="AD278"/>
      <c r="AE278" s="2"/>
      <c r="AI278" s="3"/>
    </row>
    <row r="279" spans="1:35" ht="41.45" customHeight="1">
      <c r="A279" s="77" t="s">
        <v>577</v>
      </c>
      <c r="B279" s="77"/>
      <c r="C279" s="14"/>
      <c r="D279" s="82"/>
      <c r="E279" s="78"/>
      <c r="F279" s="14"/>
      <c r="G279" s="14"/>
      <c r="H279" s="77"/>
      <c r="I279" s="64"/>
      <c r="J279" s="64"/>
      <c r="K279" s="15"/>
      <c r="L279" s="83"/>
      <c r="M279" s="84"/>
      <c r="N279" s="84"/>
      <c r="O279" s="75"/>
      <c r="P279" s="85"/>
      <c r="Q279" s="85"/>
      <c r="R279" s="49"/>
      <c r="S279" s="86"/>
      <c r="T279" s="86"/>
      <c r="U279" s="50"/>
      <c r="V279" s="50"/>
      <c r="W279" s="50"/>
      <c r="X279" s="50"/>
      <c r="Y279" s="50"/>
      <c r="Z279" s="50"/>
      <c r="AA279" s="80">
        <v>279</v>
      </c>
      <c r="AB279" s="80"/>
      <c r="AC279" s="77" t="s">
        <v>443</v>
      </c>
      <c r="AD279"/>
      <c r="AE279" s="2"/>
      <c r="AI279" s="3"/>
    </row>
    <row r="280" spans="1:35" ht="41.45" customHeight="1">
      <c r="A280" s="77" t="s">
        <v>578</v>
      </c>
      <c r="B280" s="77"/>
      <c r="C280" s="14"/>
      <c r="D280" s="82"/>
      <c r="E280" s="78"/>
      <c r="F280" s="14"/>
      <c r="G280" s="14"/>
      <c r="H280" s="77"/>
      <c r="I280" s="64"/>
      <c r="J280" s="64"/>
      <c r="K280" s="15"/>
      <c r="L280" s="83"/>
      <c r="M280" s="84"/>
      <c r="N280" s="84"/>
      <c r="O280" s="75"/>
      <c r="P280" s="85"/>
      <c r="Q280" s="85"/>
      <c r="R280" s="49">
        <v>3</v>
      </c>
      <c r="S280" s="86"/>
      <c r="T280" s="86"/>
      <c r="U280" s="50">
        <v>402.01624700000002</v>
      </c>
      <c r="V280" s="50">
        <v>8.7299999999999997E-4</v>
      </c>
      <c r="W280" s="50">
        <v>9.3740000000000004E-3</v>
      </c>
      <c r="X280" s="50">
        <v>0.99389400000000006</v>
      </c>
      <c r="Y280" s="50">
        <v>0</v>
      </c>
      <c r="Z280" s="50"/>
      <c r="AA280" s="80">
        <v>280</v>
      </c>
      <c r="AB280" s="80"/>
      <c r="AC280" s="77" t="s">
        <v>443</v>
      </c>
      <c r="AD280"/>
      <c r="AE280" s="2"/>
      <c r="AI280" s="3"/>
    </row>
    <row r="281" spans="1:35" ht="41.45" customHeight="1">
      <c r="A281" s="77" t="s">
        <v>579</v>
      </c>
      <c r="B281" s="77"/>
      <c r="C281" s="14"/>
      <c r="D281" s="82"/>
      <c r="E281" s="78"/>
      <c r="F281" s="14"/>
      <c r="G281" s="14"/>
      <c r="H281" s="77"/>
      <c r="I281" s="64"/>
      <c r="J281" s="64"/>
      <c r="K281" s="15"/>
      <c r="L281" s="83"/>
      <c r="M281" s="84"/>
      <c r="N281" s="84"/>
      <c r="O281" s="75"/>
      <c r="P281" s="85"/>
      <c r="Q281" s="85"/>
      <c r="R281" s="49"/>
      <c r="S281" s="86"/>
      <c r="T281" s="86"/>
      <c r="U281" s="50"/>
      <c r="V281" s="50"/>
      <c r="W281" s="50"/>
      <c r="X281" s="50"/>
      <c r="Y281" s="50"/>
      <c r="Z281" s="50"/>
      <c r="AA281" s="80">
        <v>281</v>
      </c>
      <c r="AB281" s="80"/>
      <c r="AC281" s="77" t="s">
        <v>443</v>
      </c>
      <c r="AD281"/>
      <c r="AE281" s="2"/>
      <c r="AI281" s="3"/>
    </row>
    <row r="282" spans="1:35" ht="41.45" customHeight="1">
      <c r="A282" s="77" t="s">
        <v>580</v>
      </c>
      <c r="B282" s="77"/>
      <c r="C282" s="14"/>
      <c r="D282" s="82"/>
      <c r="E282" s="78"/>
      <c r="F282" s="14"/>
      <c r="G282" s="14"/>
      <c r="H282" s="77"/>
      <c r="I282" s="64"/>
      <c r="J282" s="64"/>
      <c r="K282" s="15"/>
      <c r="L282" s="83"/>
      <c r="M282" s="84"/>
      <c r="N282" s="84"/>
      <c r="O282" s="75"/>
      <c r="P282" s="85"/>
      <c r="Q282" s="85"/>
      <c r="R282" s="49"/>
      <c r="S282" s="86"/>
      <c r="T282" s="86"/>
      <c r="U282" s="50"/>
      <c r="V282" s="50"/>
      <c r="W282" s="50"/>
      <c r="X282" s="50"/>
      <c r="Y282" s="50"/>
      <c r="Z282" s="50"/>
      <c r="AA282" s="80">
        <v>282</v>
      </c>
      <c r="AB282" s="80"/>
      <c r="AC282" s="77" t="s">
        <v>443</v>
      </c>
      <c r="AD282"/>
      <c r="AE282" s="2"/>
      <c r="AI282" s="3"/>
    </row>
    <row r="283" spans="1:35" ht="41.45" customHeight="1">
      <c r="A283" s="77" t="s">
        <v>335</v>
      </c>
      <c r="B283" s="77"/>
      <c r="C283" s="14"/>
      <c r="D283" s="82"/>
      <c r="E283" s="78"/>
      <c r="F283" s="14"/>
      <c r="G283" s="14"/>
      <c r="H283" s="77"/>
      <c r="I283" s="64"/>
      <c r="J283" s="64"/>
      <c r="K283" s="15"/>
      <c r="L283" s="83"/>
      <c r="M283" s="84">
        <v>3807.241455078125</v>
      </c>
      <c r="N283" s="84">
        <v>6570.41552734375</v>
      </c>
      <c r="O283" s="75"/>
      <c r="P283" s="85"/>
      <c r="Q283" s="85"/>
      <c r="R283" s="49"/>
      <c r="S283" s="86"/>
      <c r="T283" s="86"/>
      <c r="U283" s="50"/>
      <c r="V283" s="50"/>
      <c r="W283" s="50"/>
      <c r="X283" s="50"/>
      <c r="Y283" s="50"/>
      <c r="Z283" s="50"/>
      <c r="AA283" s="80">
        <v>283</v>
      </c>
      <c r="AB283" s="80"/>
      <c r="AC283" s="77" t="s">
        <v>442</v>
      </c>
      <c r="AD283"/>
      <c r="AE283" s="2"/>
      <c r="AI283" s="3"/>
    </row>
    <row r="284" spans="1:35" ht="41.45" customHeight="1">
      <c r="A284" s="77" t="s">
        <v>581</v>
      </c>
      <c r="B284" s="77"/>
      <c r="C284" s="14"/>
      <c r="D284" s="82"/>
      <c r="E284" s="78"/>
      <c r="F284" s="14"/>
      <c r="G284" s="14"/>
      <c r="H284" s="77"/>
      <c r="I284" s="64"/>
      <c r="J284" s="64"/>
      <c r="K284" s="15"/>
      <c r="L284" s="83"/>
      <c r="M284" s="84"/>
      <c r="N284" s="84"/>
      <c r="O284" s="75"/>
      <c r="P284" s="85"/>
      <c r="Q284" s="85"/>
      <c r="R284" s="49"/>
      <c r="S284" s="86"/>
      <c r="T284" s="86"/>
      <c r="U284" s="50"/>
      <c r="V284" s="50"/>
      <c r="W284" s="50"/>
      <c r="X284" s="50"/>
      <c r="Y284" s="50"/>
      <c r="Z284" s="50"/>
      <c r="AA284" s="80">
        <v>284</v>
      </c>
      <c r="AB284" s="80"/>
      <c r="AC284" s="77" t="s">
        <v>442</v>
      </c>
      <c r="AD284"/>
      <c r="AE284" s="2"/>
      <c r="AI284" s="3"/>
    </row>
    <row r="285" spans="1:35" ht="41.45" customHeight="1">
      <c r="A285" s="77" t="s">
        <v>582</v>
      </c>
      <c r="B285" s="77"/>
      <c r="C285" s="14"/>
      <c r="D285" s="82"/>
      <c r="E285" s="78"/>
      <c r="F285" s="14"/>
      <c r="G285" s="14"/>
      <c r="H285" s="77"/>
      <c r="I285" s="64"/>
      <c r="J285" s="64"/>
      <c r="K285" s="15"/>
      <c r="L285" s="83"/>
      <c r="M285" s="84"/>
      <c r="N285" s="84"/>
      <c r="O285" s="75"/>
      <c r="P285" s="85"/>
      <c r="Q285" s="85"/>
      <c r="R285" s="49">
        <v>1</v>
      </c>
      <c r="S285" s="86"/>
      <c r="T285" s="86"/>
      <c r="U285" s="50">
        <v>0</v>
      </c>
      <c r="V285" s="50">
        <v>7.0100000000000002E-4</v>
      </c>
      <c r="W285" s="50">
        <v>3.0000000000000001E-5</v>
      </c>
      <c r="X285" s="50">
        <v>0.43772699999999998</v>
      </c>
      <c r="Y285" s="50">
        <v>0</v>
      </c>
      <c r="Z285" s="50"/>
      <c r="AA285" s="80">
        <v>285</v>
      </c>
      <c r="AB285" s="80"/>
      <c r="AC285" s="77" t="s">
        <v>442</v>
      </c>
      <c r="AD285"/>
      <c r="AE285" s="2"/>
      <c r="AI285" s="3"/>
    </row>
    <row r="286" spans="1:35" ht="41.45" customHeight="1">
      <c r="A286" s="77" t="s">
        <v>583</v>
      </c>
      <c r="B286" s="77"/>
      <c r="C286" s="14"/>
      <c r="D286" s="82"/>
      <c r="E286" s="78"/>
      <c r="F286" s="14"/>
      <c r="G286" s="14"/>
      <c r="H286" s="77"/>
      <c r="I286" s="64"/>
      <c r="J286" s="64"/>
      <c r="K286" s="15"/>
      <c r="L286" s="83"/>
      <c r="M286" s="84"/>
      <c r="N286" s="84"/>
      <c r="O286" s="75"/>
      <c r="P286" s="85"/>
      <c r="Q286" s="85"/>
      <c r="R286" s="49"/>
      <c r="S286" s="86"/>
      <c r="T286" s="86"/>
      <c r="U286" s="50"/>
      <c r="V286" s="50"/>
      <c r="W286" s="50"/>
      <c r="X286" s="50"/>
      <c r="Y286" s="50"/>
      <c r="Z286" s="50"/>
      <c r="AA286" s="80">
        <v>286</v>
      </c>
      <c r="AB286" s="80"/>
      <c r="AC286" s="77" t="s">
        <v>442</v>
      </c>
      <c r="AD286"/>
      <c r="AE286" s="2"/>
      <c r="AI286" s="3"/>
    </row>
    <row r="287" spans="1:35" ht="41.45" customHeight="1">
      <c r="A287" s="77" t="s">
        <v>584</v>
      </c>
      <c r="B287" s="77"/>
      <c r="C287" s="14"/>
      <c r="D287" s="82"/>
      <c r="E287" s="78"/>
      <c r="F287" s="14"/>
      <c r="G287" s="14"/>
      <c r="H287" s="77"/>
      <c r="I287" s="64"/>
      <c r="J287" s="64"/>
      <c r="K287" s="15"/>
      <c r="L287" s="83"/>
      <c r="M287" s="84"/>
      <c r="N287" s="84"/>
      <c r="O287" s="75"/>
      <c r="P287" s="85"/>
      <c r="Q287" s="85"/>
      <c r="R287" s="49">
        <v>1</v>
      </c>
      <c r="S287" s="86"/>
      <c r="T287" s="86"/>
      <c r="U287" s="50">
        <v>0</v>
      </c>
      <c r="V287" s="50">
        <v>7.0100000000000002E-4</v>
      </c>
      <c r="W287" s="50">
        <v>3.0000000000000001E-5</v>
      </c>
      <c r="X287" s="50">
        <v>0.43772699999999998</v>
      </c>
      <c r="Y287" s="50">
        <v>0</v>
      </c>
      <c r="Z287" s="50"/>
      <c r="AA287" s="80">
        <v>287</v>
      </c>
      <c r="AB287" s="80"/>
      <c r="AC287" s="77" t="s">
        <v>442</v>
      </c>
      <c r="AD287"/>
      <c r="AE287" s="2"/>
      <c r="AI287" s="3"/>
    </row>
    <row r="288" spans="1:35" ht="41.45" customHeight="1">
      <c r="A288" s="77" t="s">
        <v>336</v>
      </c>
      <c r="B288" s="77"/>
      <c r="C288" s="14"/>
      <c r="D288" s="82"/>
      <c r="E288" s="78"/>
      <c r="F288" s="14"/>
      <c r="G288" s="14"/>
      <c r="H288" s="77"/>
      <c r="I288" s="64"/>
      <c r="J288" s="64"/>
      <c r="K288" s="15"/>
      <c r="L288" s="83"/>
      <c r="M288" s="84">
        <v>7082.06884765625</v>
      </c>
      <c r="N288" s="84">
        <v>2231.513671875</v>
      </c>
      <c r="O288" s="75"/>
      <c r="P288" s="85"/>
      <c r="Q288" s="85"/>
      <c r="R288" s="49">
        <v>4</v>
      </c>
      <c r="S288" s="86"/>
      <c r="T288" s="86"/>
      <c r="U288" s="50">
        <v>1151.574965</v>
      </c>
      <c r="V288" s="50">
        <v>7.27E-4</v>
      </c>
      <c r="W288" s="50">
        <v>3.4200000000000002E-4</v>
      </c>
      <c r="X288" s="50">
        <v>1.377874</v>
      </c>
      <c r="Y288" s="50">
        <v>0.16666666666666666</v>
      </c>
      <c r="Z288" s="50"/>
      <c r="AA288" s="80">
        <v>288</v>
      </c>
      <c r="AB288" s="80"/>
      <c r="AC288" s="77" t="s">
        <v>443</v>
      </c>
      <c r="AD288"/>
      <c r="AE288" s="2"/>
      <c r="AI288" s="3"/>
    </row>
    <row r="289" spans="1:35" ht="41.45" customHeight="1">
      <c r="A289" s="77" t="s">
        <v>585</v>
      </c>
      <c r="B289" s="77"/>
      <c r="C289" s="14"/>
      <c r="D289" s="82"/>
      <c r="E289" s="78"/>
      <c r="F289" s="14"/>
      <c r="G289" s="14"/>
      <c r="H289" s="77"/>
      <c r="I289" s="64"/>
      <c r="J289" s="64"/>
      <c r="K289" s="15"/>
      <c r="L289" s="83"/>
      <c r="M289" s="84"/>
      <c r="N289" s="84"/>
      <c r="O289" s="75"/>
      <c r="P289" s="85"/>
      <c r="Q289" s="85"/>
      <c r="R289" s="49">
        <v>5</v>
      </c>
      <c r="S289" s="86"/>
      <c r="T289" s="86"/>
      <c r="U289" s="50">
        <v>896.3741</v>
      </c>
      <c r="V289" s="50">
        <v>8.12E-4</v>
      </c>
      <c r="W289" s="50">
        <v>2.4899999999999998E-4</v>
      </c>
      <c r="X289" s="50">
        <v>1.738343</v>
      </c>
      <c r="Y289" s="50">
        <v>0</v>
      </c>
      <c r="Z289" s="50"/>
      <c r="AA289" s="80">
        <v>289</v>
      </c>
      <c r="AB289" s="80"/>
      <c r="AC289" s="77" t="s">
        <v>443</v>
      </c>
      <c r="AD289"/>
      <c r="AE289" s="2"/>
      <c r="AI289" s="3"/>
    </row>
    <row r="290" spans="1:35" ht="41.45" customHeight="1">
      <c r="A290" s="77" t="s">
        <v>337</v>
      </c>
      <c r="B290" s="77"/>
      <c r="C290" s="14"/>
      <c r="D290" s="82"/>
      <c r="E290" s="78"/>
      <c r="F290" s="14"/>
      <c r="G290" s="14"/>
      <c r="H290" s="77"/>
      <c r="I290" s="64"/>
      <c r="J290" s="64"/>
      <c r="K290" s="15"/>
      <c r="L290" s="83"/>
      <c r="M290" s="84">
        <v>7345.22509765625</v>
      </c>
      <c r="N290" s="84">
        <v>2337.437255859375</v>
      </c>
      <c r="O290" s="75"/>
      <c r="P290" s="85"/>
      <c r="Q290" s="85"/>
      <c r="R290" s="49"/>
      <c r="S290" s="86"/>
      <c r="T290" s="86"/>
      <c r="U290" s="50"/>
      <c r="V290" s="50"/>
      <c r="W290" s="50"/>
      <c r="X290" s="50"/>
      <c r="Y290" s="50"/>
      <c r="Z290" s="50"/>
      <c r="AA290" s="80">
        <v>290</v>
      </c>
      <c r="AB290" s="80"/>
      <c r="AC290" s="77" t="s">
        <v>443</v>
      </c>
      <c r="AD290"/>
      <c r="AE290" s="2"/>
      <c r="AI290" s="3"/>
    </row>
    <row r="291" spans="1:35" ht="41.45" customHeight="1">
      <c r="A291" s="77" t="s">
        <v>338</v>
      </c>
      <c r="B291" s="77"/>
      <c r="C291" s="14"/>
      <c r="D291" s="82"/>
      <c r="E291" s="78"/>
      <c r="F291" s="14"/>
      <c r="G291" s="14"/>
      <c r="H291" s="77"/>
      <c r="I291" s="64"/>
      <c r="J291" s="64"/>
      <c r="K291" s="15"/>
      <c r="L291" s="83"/>
      <c r="M291" s="84">
        <v>8300.765625</v>
      </c>
      <c r="N291" s="84">
        <v>7434.84033203125</v>
      </c>
      <c r="O291" s="75"/>
      <c r="P291" s="85"/>
      <c r="Q291" s="85"/>
      <c r="R291" s="49">
        <v>2</v>
      </c>
      <c r="S291" s="86"/>
      <c r="T291" s="86"/>
      <c r="U291" s="50">
        <v>56.130789999999998</v>
      </c>
      <c r="V291" s="50">
        <v>8.0800000000000002E-4</v>
      </c>
      <c r="W291" s="50">
        <v>5.117E-3</v>
      </c>
      <c r="X291" s="50">
        <v>0.60872700000000002</v>
      </c>
      <c r="Y291" s="50">
        <v>0</v>
      </c>
      <c r="Z291" s="50"/>
      <c r="AA291" s="80">
        <v>291</v>
      </c>
      <c r="AB291" s="80"/>
      <c r="AC291" s="77" t="s">
        <v>442</v>
      </c>
      <c r="AD291"/>
      <c r="AE291" s="2"/>
      <c r="AI291" s="3"/>
    </row>
    <row r="292" spans="1:35" ht="41.45" customHeight="1">
      <c r="A292" s="77" t="s">
        <v>299</v>
      </c>
      <c r="B292" s="77"/>
      <c r="C292" s="14"/>
      <c r="D292" s="82"/>
      <c r="E292" s="78"/>
      <c r="F292" s="14"/>
      <c r="G292" s="14"/>
      <c r="H292" s="77"/>
      <c r="I292" s="64"/>
      <c r="J292" s="64"/>
      <c r="K292" s="15"/>
      <c r="L292" s="83"/>
      <c r="M292" s="84">
        <v>6986.35009765625</v>
      </c>
      <c r="N292" s="84">
        <v>3938.93212890625</v>
      </c>
      <c r="O292" s="75"/>
      <c r="P292" s="85"/>
      <c r="Q292" s="85"/>
      <c r="R292" s="49">
        <v>2</v>
      </c>
      <c r="S292" s="86"/>
      <c r="T292" s="86"/>
      <c r="U292" s="50">
        <v>257</v>
      </c>
      <c r="V292" s="50">
        <v>6.9200000000000002E-4</v>
      </c>
      <c r="W292" s="50">
        <v>2.6280000000000001E-3</v>
      </c>
      <c r="X292" s="50">
        <v>0.81672500000000003</v>
      </c>
      <c r="Y292" s="50">
        <v>0</v>
      </c>
      <c r="Z292" s="50"/>
      <c r="AA292" s="80">
        <v>292</v>
      </c>
      <c r="AB292" s="80"/>
      <c r="AC292" s="77" t="s">
        <v>443</v>
      </c>
      <c r="AD292"/>
      <c r="AE292" s="2"/>
      <c r="AI292" s="3"/>
    </row>
    <row r="293" spans="1:35" ht="41.45" customHeight="1">
      <c r="A293" s="77" t="s">
        <v>586</v>
      </c>
      <c r="B293" s="77"/>
      <c r="C293" s="14"/>
      <c r="D293" s="82"/>
      <c r="E293" s="78"/>
      <c r="F293" s="14"/>
      <c r="G293" s="14"/>
      <c r="H293" s="77"/>
      <c r="I293" s="64"/>
      <c r="J293" s="64"/>
      <c r="K293" s="15"/>
      <c r="L293" s="83"/>
      <c r="M293" s="84"/>
      <c r="N293" s="84"/>
      <c r="O293" s="75"/>
      <c r="P293" s="85"/>
      <c r="Q293" s="85"/>
      <c r="R293" s="49">
        <v>1</v>
      </c>
      <c r="S293" s="86"/>
      <c r="T293" s="86"/>
      <c r="U293" s="50">
        <v>0</v>
      </c>
      <c r="V293" s="50">
        <v>5.8399999999999999E-4</v>
      </c>
      <c r="W293" s="50">
        <v>1.6899999999999999E-4</v>
      </c>
      <c r="X293" s="50">
        <v>0.53259400000000001</v>
      </c>
      <c r="Y293" s="50">
        <v>0</v>
      </c>
      <c r="Z293" s="50"/>
      <c r="AA293" s="80">
        <v>293</v>
      </c>
      <c r="AB293" s="80"/>
      <c r="AC293" s="77" t="s">
        <v>443</v>
      </c>
      <c r="AD293"/>
      <c r="AE293" s="2"/>
      <c r="AI293" s="3"/>
    </row>
    <row r="294" spans="1:35" ht="41.45" customHeight="1">
      <c r="A294" s="77" t="s">
        <v>317</v>
      </c>
      <c r="B294" s="77"/>
      <c r="C294" s="14"/>
      <c r="D294" s="82"/>
      <c r="E294" s="78"/>
      <c r="F294" s="14"/>
      <c r="G294" s="14"/>
      <c r="H294" s="77"/>
      <c r="I294" s="64"/>
      <c r="J294" s="64"/>
      <c r="K294" s="15"/>
      <c r="L294" s="83"/>
      <c r="M294" s="84">
        <v>5806.91455078125</v>
      </c>
      <c r="N294" s="84">
        <v>7708.765625</v>
      </c>
      <c r="O294" s="75"/>
      <c r="P294" s="85"/>
      <c r="Q294" s="85"/>
      <c r="R294" s="49"/>
      <c r="S294" s="86"/>
      <c r="T294" s="86"/>
      <c r="U294" s="50"/>
      <c r="V294" s="50"/>
      <c r="W294" s="50"/>
      <c r="X294" s="50"/>
      <c r="Y294" s="50"/>
      <c r="Z294" s="50"/>
      <c r="AA294" s="80">
        <v>294</v>
      </c>
      <c r="AB294" s="80"/>
      <c r="AC294" s="77" t="s">
        <v>442</v>
      </c>
      <c r="AD294"/>
      <c r="AE294" s="2"/>
      <c r="AI294" s="3"/>
    </row>
    <row r="295" spans="1:35" ht="41.45" customHeight="1">
      <c r="A295" s="77" t="s">
        <v>342</v>
      </c>
      <c r="B295" s="77"/>
      <c r="C295" s="14"/>
      <c r="D295" s="82"/>
      <c r="E295" s="78"/>
      <c r="F295" s="14"/>
      <c r="G295" s="14"/>
      <c r="H295" s="77"/>
      <c r="I295" s="64"/>
      <c r="J295" s="64"/>
      <c r="K295" s="15"/>
      <c r="L295" s="83"/>
      <c r="M295" s="84">
        <v>4077.08740234375</v>
      </c>
      <c r="N295" s="84">
        <v>8795.265625</v>
      </c>
      <c r="O295" s="75"/>
      <c r="P295" s="85"/>
      <c r="Q295" s="85"/>
      <c r="R295" s="49">
        <v>2</v>
      </c>
      <c r="S295" s="86"/>
      <c r="T295" s="86"/>
      <c r="U295" s="50">
        <v>96.992050000000006</v>
      </c>
      <c r="V295" s="50">
        <v>6.5799999999999995E-4</v>
      </c>
      <c r="W295" s="50">
        <v>9.0000000000000002E-6</v>
      </c>
      <c r="X295" s="50">
        <v>0.70476799999999995</v>
      </c>
      <c r="Y295" s="50">
        <v>0</v>
      </c>
      <c r="Z295" s="50"/>
      <c r="AA295" s="80">
        <v>295</v>
      </c>
      <c r="AB295" s="80"/>
      <c r="AC295" s="77" t="s">
        <v>442</v>
      </c>
      <c r="AD295"/>
      <c r="AE295" s="2"/>
      <c r="AI295" s="3"/>
    </row>
    <row r="296" spans="1:35" ht="41.45" customHeight="1">
      <c r="A296" s="77" t="s">
        <v>287</v>
      </c>
      <c r="B296" s="77"/>
      <c r="C296" s="14"/>
      <c r="D296" s="82"/>
      <c r="E296" s="78"/>
      <c r="F296" s="14"/>
      <c r="G296" s="14"/>
      <c r="H296" s="77"/>
      <c r="I296" s="64"/>
      <c r="J296" s="64"/>
      <c r="K296" s="15"/>
      <c r="L296" s="83"/>
      <c r="M296" s="84">
        <v>1631.764404296875</v>
      </c>
      <c r="N296" s="84">
        <v>8738.0771484375</v>
      </c>
      <c r="O296" s="75"/>
      <c r="P296" s="85"/>
      <c r="Q296" s="85"/>
      <c r="R296" s="49">
        <v>2</v>
      </c>
      <c r="S296" s="86"/>
      <c r="T296" s="86"/>
      <c r="U296" s="50">
        <v>7.459524</v>
      </c>
      <c r="V296" s="50">
        <v>8.7600000000000004E-4</v>
      </c>
      <c r="W296" s="50">
        <v>1.1693E-2</v>
      </c>
      <c r="X296" s="50">
        <v>0.57591899999999996</v>
      </c>
      <c r="Y296" s="50">
        <v>0</v>
      </c>
      <c r="Z296" s="50"/>
      <c r="AA296" s="80">
        <v>296</v>
      </c>
      <c r="AB296" s="80"/>
      <c r="AC296" s="77" t="s">
        <v>443</v>
      </c>
      <c r="AD296"/>
      <c r="AE296" s="2"/>
      <c r="AI296" s="3"/>
    </row>
    <row r="297" spans="1:35" ht="41.45" customHeight="1">
      <c r="A297" s="77" t="s">
        <v>587</v>
      </c>
      <c r="B297" s="77"/>
      <c r="C297" s="14"/>
      <c r="D297" s="82"/>
      <c r="E297" s="78"/>
      <c r="F297" s="14"/>
      <c r="G297" s="14"/>
      <c r="H297" s="77"/>
      <c r="I297" s="64"/>
      <c r="J297" s="64"/>
      <c r="K297" s="15"/>
      <c r="L297" s="83"/>
      <c r="M297" s="84"/>
      <c r="N297" s="84"/>
      <c r="O297" s="75"/>
      <c r="P297" s="85"/>
      <c r="Q297" s="85"/>
      <c r="R297" s="49"/>
      <c r="S297" s="86"/>
      <c r="T297" s="86"/>
      <c r="U297" s="50"/>
      <c r="V297" s="50"/>
      <c r="W297" s="50"/>
      <c r="X297" s="50"/>
      <c r="Y297" s="50"/>
      <c r="Z297" s="50"/>
      <c r="AA297" s="80">
        <v>297</v>
      </c>
      <c r="AB297" s="80"/>
      <c r="AC297" s="77" t="s">
        <v>443</v>
      </c>
      <c r="AD297"/>
      <c r="AE297" s="2"/>
      <c r="AI297" s="3"/>
    </row>
    <row r="298" spans="1:35" ht="41.45" customHeight="1">
      <c r="A298" s="77" t="s">
        <v>344</v>
      </c>
      <c r="B298" s="77"/>
      <c r="C298" s="14"/>
      <c r="D298" s="82"/>
      <c r="E298" s="78"/>
      <c r="F298" s="14"/>
      <c r="G298" s="14"/>
      <c r="H298" s="77"/>
      <c r="I298" s="64"/>
      <c r="J298" s="64"/>
      <c r="K298" s="15"/>
      <c r="L298" s="83"/>
      <c r="M298" s="84">
        <v>5174.75537109375</v>
      </c>
      <c r="N298" s="84">
        <v>1833.748779296875</v>
      </c>
      <c r="O298" s="75"/>
      <c r="P298" s="85"/>
      <c r="Q298" s="85"/>
      <c r="R298" s="49">
        <v>3</v>
      </c>
      <c r="S298" s="86"/>
      <c r="T298" s="86"/>
      <c r="U298" s="50">
        <v>1320.295932</v>
      </c>
      <c r="V298" s="50">
        <v>9.41E-4</v>
      </c>
      <c r="W298" s="50">
        <v>9.0270000000000003E-3</v>
      </c>
      <c r="X298" s="50">
        <v>0.87685400000000002</v>
      </c>
      <c r="Y298" s="50">
        <v>0.33333333333333331</v>
      </c>
      <c r="Z298" s="50"/>
      <c r="AA298" s="80">
        <v>298</v>
      </c>
      <c r="AB298" s="80"/>
      <c r="AC298" s="77" t="s">
        <v>442</v>
      </c>
      <c r="AD298"/>
      <c r="AE298" s="2"/>
      <c r="AI298" s="3"/>
    </row>
    <row r="299" spans="1:35" ht="41.45" customHeight="1">
      <c r="A299" s="77" t="s">
        <v>345</v>
      </c>
      <c r="B299" s="77"/>
      <c r="C299" s="14"/>
      <c r="D299" s="82"/>
      <c r="E299" s="78"/>
      <c r="F299" s="14"/>
      <c r="G299" s="14"/>
      <c r="H299" s="77"/>
      <c r="I299" s="64"/>
      <c r="J299" s="64"/>
      <c r="K299" s="15"/>
      <c r="L299" s="83"/>
      <c r="M299" s="84">
        <v>5144.61865234375</v>
      </c>
      <c r="N299" s="84">
        <v>6690.99609375</v>
      </c>
      <c r="O299" s="75"/>
      <c r="P299" s="85"/>
      <c r="Q299" s="85"/>
      <c r="R299" s="49"/>
      <c r="S299" s="86"/>
      <c r="T299" s="86"/>
      <c r="U299" s="50"/>
      <c r="V299" s="50"/>
      <c r="W299" s="50"/>
      <c r="X299" s="50"/>
      <c r="Y299" s="50"/>
      <c r="Z299" s="50"/>
      <c r="AA299" s="80">
        <v>299</v>
      </c>
      <c r="AB299" s="80"/>
      <c r="AC299" s="77" t="s">
        <v>442</v>
      </c>
      <c r="AD299"/>
      <c r="AE299" s="2"/>
      <c r="AI299" s="3"/>
    </row>
    <row r="300" spans="1:35" ht="41.45" customHeight="1">
      <c r="A300" s="77" t="s">
        <v>588</v>
      </c>
      <c r="B300" s="77"/>
      <c r="C300" s="14"/>
      <c r="D300" s="82"/>
      <c r="E300" s="78"/>
      <c r="F300" s="14"/>
      <c r="G300" s="14"/>
      <c r="H300" s="77"/>
      <c r="I300" s="64"/>
      <c r="J300" s="64"/>
      <c r="K300" s="15"/>
      <c r="L300" s="83"/>
      <c r="M300" s="84"/>
      <c r="N300" s="84"/>
      <c r="O300" s="75"/>
      <c r="P300" s="85"/>
      <c r="Q300" s="85"/>
      <c r="R300" s="49">
        <v>5</v>
      </c>
      <c r="S300" s="86"/>
      <c r="T300" s="86"/>
      <c r="U300" s="50">
        <v>1097.367416</v>
      </c>
      <c r="V300" s="50">
        <v>8.4800000000000001E-4</v>
      </c>
      <c r="W300" s="50">
        <v>9.2049999999999996E-3</v>
      </c>
      <c r="X300" s="50">
        <v>1.803904</v>
      </c>
      <c r="Y300" s="50">
        <v>0</v>
      </c>
      <c r="Z300" s="50"/>
      <c r="AA300" s="80">
        <v>300</v>
      </c>
      <c r="AB300" s="80"/>
      <c r="AC300" s="77" t="s">
        <v>443</v>
      </c>
      <c r="AD300"/>
      <c r="AE300" s="2"/>
      <c r="AI300" s="3"/>
    </row>
    <row r="301" spans="1:35" ht="41.45" customHeight="1">
      <c r="A301" s="77" t="s">
        <v>346</v>
      </c>
      <c r="B301" s="77"/>
      <c r="C301" s="14"/>
      <c r="D301" s="82"/>
      <c r="E301" s="78"/>
      <c r="F301" s="14"/>
      <c r="G301" s="14"/>
      <c r="H301" s="77"/>
      <c r="I301" s="64"/>
      <c r="J301" s="64"/>
      <c r="K301" s="15"/>
      <c r="L301" s="83"/>
      <c r="M301" s="84">
        <v>5866.46240234375</v>
      </c>
      <c r="N301" s="84">
        <v>6000.197265625</v>
      </c>
      <c r="O301" s="75"/>
      <c r="P301" s="85"/>
      <c r="Q301" s="85"/>
      <c r="R301" s="49">
        <v>2</v>
      </c>
      <c r="S301" s="86"/>
      <c r="T301" s="86"/>
      <c r="U301" s="50">
        <v>152.50362999999999</v>
      </c>
      <c r="V301" s="50">
        <v>6.7500000000000004E-4</v>
      </c>
      <c r="W301" s="50">
        <v>2.8E-5</v>
      </c>
      <c r="X301" s="50">
        <v>0.75205299999999997</v>
      </c>
      <c r="Y301" s="50">
        <v>0</v>
      </c>
      <c r="Z301" s="50"/>
      <c r="AA301" s="80">
        <v>301</v>
      </c>
      <c r="AB301" s="80"/>
      <c r="AC301" s="77" t="s">
        <v>442</v>
      </c>
      <c r="AD301"/>
      <c r="AE301" s="2"/>
      <c r="AI301" s="3"/>
    </row>
    <row r="302" spans="1:35" ht="41.45" customHeight="1">
      <c r="A302" s="77" t="s">
        <v>589</v>
      </c>
      <c r="B302" s="77"/>
      <c r="C302" s="14"/>
      <c r="D302" s="82"/>
      <c r="E302" s="78"/>
      <c r="F302" s="14"/>
      <c r="G302" s="14"/>
      <c r="H302" s="77"/>
      <c r="I302" s="64"/>
      <c r="J302" s="64"/>
      <c r="K302" s="15"/>
      <c r="L302" s="83"/>
      <c r="M302" s="84"/>
      <c r="N302" s="84"/>
      <c r="O302" s="75"/>
      <c r="P302" s="85"/>
      <c r="Q302" s="85"/>
      <c r="R302" s="49">
        <v>4</v>
      </c>
      <c r="S302" s="86"/>
      <c r="T302" s="86"/>
      <c r="U302" s="50">
        <v>1748.8292879999999</v>
      </c>
      <c r="V302" s="50">
        <v>8.7600000000000004E-4</v>
      </c>
      <c r="W302" s="50">
        <v>1.869E-3</v>
      </c>
      <c r="X302" s="50">
        <v>1.1734800000000001</v>
      </c>
      <c r="Y302" s="50">
        <v>0</v>
      </c>
      <c r="Z302" s="50"/>
      <c r="AA302" s="80">
        <v>302</v>
      </c>
      <c r="AB302" s="80"/>
      <c r="AC302" s="77" t="s">
        <v>443</v>
      </c>
      <c r="AD302"/>
      <c r="AE302" s="2"/>
      <c r="AI302" s="3"/>
    </row>
    <row r="303" spans="1:35" ht="41.45" customHeight="1">
      <c r="A303" s="77" t="s">
        <v>321</v>
      </c>
      <c r="B303" s="77"/>
      <c r="C303" s="14"/>
      <c r="D303" s="82"/>
      <c r="E303" s="78"/>
      <c r="F303" s="14"/>
      <c r="G303" s="14"/>
      <c r="H303" s="77"/>
      <c r="I303" s="64"/>
      <c r="J303" s="64"/>
      <c r="K303" s="15"/>
      <c r="L303" s="83"/>
      <c r="M303" s="84">
        <v>5341.53369140625</v>
      </c>
      <c r="N303" s="84">
        <v>7667.76806640625</v>
      </c>
      <c r="O303" s="75"/>
      <c r="P303" s="85"/>
      <c r="Q303" s="85"/>
      <c r="R303" s="49">
        <v>3</v>
      </c>
      <c r="S303" s="86"/>
      <c r="T303" s="86"/>
      <c r="U303" s="50">
        <v>513</v>
      </c>
      <c r="V303" s="50">
        <v>6.8000000000000005E-4</v>
      </c>
      <c r="W303" s="50">
        <v>1.1400000000000001E-4</v>
      </c>
      <c r="X303" s="50">
        <v>1.376244</v>
      </c>
      <c r="Y303" s="50">
        <v>0</v>
      </c>
      <c r="Z303" s="50"/>
      <c r="AA303" s="80">
        <v>303</v>
      </c>
      <c r="AB303" s="80"/>
      <c r="AC303" s="77" t="s">
        <v>442</v>
      </c>
      <c r="AD303"/>
      <c r="AE303" s="2"/>
      <c r="AI303" s="3"/>
    </row>
    <row r="304" spans="1:35" ht="41.45" customHeight="1">
      <c r="A304" s="77" t="s">
        <v>348</v>
      </c>
      <c r="B304" s="77"/>
      <c r="C304" s="14"/>
      <c r="D304" s="82"/>
      <c r="E304" s="78"/>
      <c r="F304" s="14"/>
      <c r="G304" s="14"/>
      <c r="H304" s="77"/>
      <c r="I304" s="64"/>
      <c r="J304" s="64"/>
      <c r="K304" s="15"/>
      <c r="L304" s="83"/>
      <c r="M304" s="84">
        <v>3569.260498046875</v>
      </c>
      <c r="N304" s="84">
        <v>2263.0947265625</v>
      </c>
      <c r="O304" s="75"/>
      <c r="P304" s="85"/>
      <c r="Q304" s="85"/>
      <c r="R304" s="49">
        <v>3</v>
      </c>
      <c r="S304" s="86"/>
      <c r="T304" s="86"/>
      <c r="U304" s="50">
        <v>787.563537</v>
      </c>
      <c r="V304" s="50">
        <v>7.5699999999999997E-4</v>
      </c>
      <c r="W304" s="50">
        <v>7.3999999999999996E-5</v>
      </c>
      <c r="X304" s="50">
        <v>1.0173669999999999</v>
      </c>
      <c r="Y304" s="50">
        <v>0</v>
      </c>
      <c r="Z304" s="50"/>
      <c r="AA304" s="80">
        <v>304</v>
      </c>
      <c r="AB304" s="80"/>
      <c r="AC304" s="77" t="s">
        <v>443</v>
      </c>
      <c r="AD304"/>
      <c r="AE304" s="2"/>
      <c r="AI304" s="3"/>
    </row>
    <row r="305" spans="1:35" ht="41.45" customHeight="1">
      <c r="A305" s="77" t="s">
        <v>318</v>
      </c>
      <c r="B305" s="77"/>
      <c r="C305" s="14"/>
      <c r="D305" s="82"/>
      <c r="E305" s="78"/>
      <c r="F305" s="14"/>
      <c r="G305" s="14"/>
      <c r="H305" s="77"/>
      <c r="I305" s="64"/>
      <c r="J305" s="64"/>
      <c r="K305" s="15"/>
      <c r="L305" s="83"/>
      <c r="M305" s="84">
        <v>6996.73681640625</v>
      </c>
      <c r="N305" s="84">
        <v>6453.5888671875</v>
      </c>
      <c r="O305" s="75"/>
      <c r="P305" s="85"/>
      <c r="Q305" s="85"/>
      <c r="R305" s="49"/>
      <c r="S305" s="86"/>
      <c r="T305" s="86"/>
      <c r="U305" s="50"/>
      <c r="V305" s="50"/>
      <c r="W305" s="50"/>
      <c r="X305" s="50"/>
      <c r="Y305" s="50"/>
      <c r="Z305" s="50"/>
      <c r="AA305" s="80">
        <v>305</v>
      </c>
      <c r="AB305" s="80"/>
      <c r="AC305" s="77" t="s">
        <v>442</v>
      </c>
      <c r="AD305"/>
      <c r="AE305" s="2"/>
      <c r="AI305" s="3"/>
    </row>
    <row r="306" spans="1:35" ht="41.45" customHeight="1">
      <c r="A306" s="77" t="s">
        <v>350</v>
      </c>
      <c r="B306" s="77"/>
      <c r="C306" s="14"/>
      <c r="D306" s="82"/>
      <c r="E306" s="78"/>
      <c r="F306" s="14"/>
      <c r="G306" s="14"/>
      <c r="H306" s="77"/>
      <c r="I306" s="64"/>
      <c r="J306" s="64"/>
      <c r="K306" s="15"/>
      <c r="L306" s="83"/>
      <c r="M306" s="84">
        <v>2718.193115234375</v>
      </c>
      <c r="N306" s="84">
        <v>4378.62646484375</v>
      </c>
      <c r="O306" s="75"/>
      <c r="P306" s="85"/>
      <c r="Q306" s="85"/>
      <c r="R306" s="49">
        <v>1</v>
      </c>
      <c r="S306" s="86"/>
      <c r="T306" s="86"/>
      <c r="U306" s="50">
        <v>0</v>
      </c>
      <c r="V306" s="50">
        <v>8.61E-4</v>
      </c>
      <c r="W306" s="50">
        <v>8.3510000000000008E-3</v>
      </c>
      <c r="X306" s="50">
        <v>0.36828300000000003</v>
      </c>
      <c r="Y306" s="50">
        <v>0</v>
      </c>
      <c r="Z306" s="50"/>
      <c r="AA306" s="80">
        <v>306</v>
      </c>
      <c r="AB306" s="80"/>
      <c r="AC306" s="77" t="s">
        <v>443</v>
      </c>
      <c r="AD306"/>
      <c r="AE306" s="2"/>
      <c r="AI306" s="3"/>
    </row>
    <row r="307" spans="1:35" ht="41.45" customHeight="1">
      <c r="A307" s="77" t="s">
        <v>353</v>
      </c>
      <c r="B307" s="77"/>
      <c r="C307" s="14"/>
      <c r="D307" s="82"/>
      <c r="E307" s="78"/>
      <c r="F307" s="14"/>
      <c r="G307" s="14"/>
      <c r="H307" s="77"/>
      <c r="I307" s="64"/>
      <c r="J307" s="64"/>
      <c r="K307" s="15"/>
      <c r="L307" s="83"/>
      <c r="M307" s="84">
        <v>3946.264892578125</v>
      </c>
      <c r="N307" s="84">
        <v>2803.61962890625</v>
      </c>
      <c r="O307" s="75"/>
      <c r="P307" s="85"/>
      <c r="Q307" s="85"/>
      <c r="R307" s="49"/>
      <c r="S307" s="86"/>
      <c r="T307" s="86"/>
      <c r="U307" s="50"/>
      <c r="V307" s="50"/>
      <c r="W307" s="50"/>
      <c r="X307" s="50"/>
      <c r="Y307" s="50"/>
      <c r="Z307" s="50"/>
      <c r="AA307" s="80">
        <v>307</v>
      </c>
      <c r="AB307" s="80"/>
      <c r="AC307" s="77" t="s">
        <v>443</v>
      </c>
      <c r="AD307"/>
      <c r="AE307" s="2"/>
      <c r="AI307" s="3"/>
    </row>
    <row r="308" spans="1:35" ht="41.45" customHeight="1">
      <c r="A308" s="77" t="s">
        <v>590</v>
      </c>
      <c r="B308" s="77"/>
      <c r="C308" s="14"/>
      <c r="D308" s="82"/>
      <c r="E308" s="78"/>
      <c r="F308" s="14"/>
      <c r="G308" s="14"/>
      <c r="H308" s="77"/>
      <c r="I308" s="64"/>
      <c r="J308" s="64"/>
      <c r="K308" s="15"/>
      <c r="L308" s="83"/>
      <c r="M308" s="84"/>
      <c r="N308" s="84"/>
      <c r="O308" s="75"/>
      <c r="P308" s="85"/>
      <c r="Q308" s="85"/>
      <c r="R308" s="49">
        <v>2</v>
      </c>
      <c r="S308" s="86"/>
      <c r="T308" s="86"/>
      <c r="U308" s="50">
        <v>15.756935</v>
      </c>
      <c r="V308" s="50">
        <v>6.4000000000000005E-4</v>
      </c>
      <c r="W308" s="50">
        <v>1.5E-5</v>
      </c>
      <c r="X308" s="50">
        <v>0.69278399999999996</v>
      </c>
      <c r="Y308" s="50">
        <v>0</v>
      </c>
      <c r="Z308" s="50"/>
      <c r="AA308" s="80">
        <v>308</v>
      </c>
      <c r="AB308" s="80"/>
      <c r="AC308" s="77" t="s">
        <v>442</v>
      </c>
      <c r="AD308"/>
      <c r="AE308" s="2"/>
      <c r="AI308" s="3"/>
    </row>
    <row r="309" spans="1:35" ht="41.45" customHeight="1">
      <c r="A309" s="77" t="s">
        <v>260</v>
      </c>
      <c r="B309" s="77"/>
      <c r="C309" s="14"/>
      <c r="D309" s="82"/>
      <c r="E309" s="78"/>
      <c r="F309" s="14"/>
      <c r="G309" s="14"/>
      <c r="H309" s="77"/>
      <c r="I309" s="64"/>
      <c r="J309" s="64"/>
      <c r="K309" s="15"/>
      <c r="L309" s="83"/>
      <c r="M309" s="84">
        <v>5370.38525390625</v>
      </c>
      <c r="N309" s="84">
        <v>6451.376953125</v>
      </c>
      <c r="O309" s="75"/>
      <c r="P309" s="85"/>
      <c r="Q309" s="85"/>
      <c r="R309" s="49"/>
      <c r="S309" s="86"/>
      <c r="T309" s="86"/>
      <c r="U309" s="50"/>
      <c r="V309" s="50"/>
      <c r="W309" s="50"/>
      <c r="X309" s="50"/>
      <c r="Y309" s="50"/>
      <c r="Z309" s="50"/>
      <c r="AA309" s="80">
        <v>309</v>
      </c>
      <c r="AB309" s="80"/>
      <c r="AC309" s="77" t="s">
        <v>442</v>
      </c>
      <c r="AD309"/>
      <c r="AE309" s="2"/>
      <c r="AI309" s="3"/>
    </row>
    <row r="310" spans="1:35" ht="41.45" customHeight="1">
      <c r="A310" s="77" t="s">
        <v>591</v>
      </c>
      <c r="B310" s="77"/>
      <c r="C310" s="14"/>
      <c r="D310" s="82"/>
      <c r="E310" s="78"/>
      <c r="F310" s="14"/>
      <c r="G310" s="14"/>
      <c r="H310" s="77"/>
      <c r="I310" s="64"/>
      <c r="J310" s="64"/>
      <c r="K310" s="15"/>
      <c r="L310" s="83"/>
      <c r="M310" s="84"/>
      <c r="N310" s="84"/>
      <c r="O310" s="75"/>
      <c r="P310" s="85"/>
      <c r="Q310" s="85"/>
      <c r="R310" s="49"/>
      <c r="S310" s="86"/>
      <c r="T310" s="86"/>
      <c r="U310" s="50"/>
      <c r="V310" s="50"/>
      <c r="W310" s="50"/>
      <c r="X310" s="50"/>
      <c r="Y310" s="50"/>
      <c r="Z310" s="50"/>
      <c r="AA310" s="80">
        <v>310</v>
      </c>
      <c r="AB310" s="80"/>
      <c r="AC310" s="77" t="s">
        <v>443</v>
      </c>
      <c r="AD310"/>
      <c r="AE310" s="2"/>
      <c r="AI310" s="3"/>
    </row>
    <row r="311" spans="1:35" ht="41.45" customHeight="1">
      <c r="A311" s="77" t="s">
        <v>354</v>
      </c>
      <c r="B311" s="77"/>
      <c r="C311" s="14"/>
      <c r="D311" s="82"/>
      <c r="E311" s="78"/>
      <c r="F311" s="14"/>
      <c r="G311" s="14"/>
      <c r="H311" s="77"/>
      <c r="I311" s="64"/>
      <c r="J311" s="64"/>
      <c r="K311" s="15"/>
      <c r="L311" s="83"/>
      <c r="M311" s="84">
        <v>5776.03759765625</v>
      </c>
      <c r="N311" s="84">
        <v>1112.9710693359375</v>
      </c>
      <c r="O311" s="75"/>
      <c r="P311" s="85"/>
      <c r="Q311" s="85"/>
      <c r="R311" s="49">
        <v>1</v>
      </c>
      <c r="S311" s="86"/>
      <c r="T311" s="86"/>
      <c r="U311" s="50">
        <v>0</v>
      </c>
      <c r="V311" s="50">
        <v>5.6800000000000004E-4</v>
      </c>
      <c r="W311" s="50">
        <v>1.9999999999999999E-6</v>
      </c>
      <c r="X311" s="50">
        <v>0.44521100000000002</v>
      </c>
      <c r="Y311" s="50">
        <v>0</v>
      </c>
      <c r="Z311" s="50"/>
      <c r="AA311" s="80">
        <v>311</v>
      </c>
      <c r="AB311" s="80"/>
      <c r="AC311" s="77" t="s">
        <v>443</v>
      </c>
      <c r="AD311"/>
      <c r="AE311" s="2"/>
      <c r="AI311" s="3"/>
    </row>
    <row r="312" spans="1:35" ht="41.45" customHeight="1">
      <c r="A312" s="77" t="s">
        <v>592</v>
      </c>
      <c r="B312" s="77"/>
      <c r="C312" s="14"/>
      <c r="D312" s="82"/>
      <c r="E312" s="78"/>
      <c r="F312" s="14"/>
      <c r="G312" s="14"/>
      <c r="H312" s="77"/>
      <c r="I312" s="64"/>
      <c r="J312" s="64"/>
      <c r="K312" s="15"/>
      <c r="L312" s="83"/>
      <c r="M312" s="84"/>
      <c r="N312" s="84"/>
      <c r="O312" s="75"/>
      <c r="P312" s="85"/>
      <c r="Q312" s="85"/>
      <c r="R312" s="49">
        <v>4</v>
      </c>
      <c r="S312" s="86"/>
      <c r="T312" s="86"/>
      <c r="U312" s="50">
        <v>1493.287861</v>
      </c>
      <c r="V312" s="50">
        <v>9.1799999999999998E-4</v>
      </c>
      <c r="W312" s="50">
        <v>1.8710000000000001E-3</v>
      </c>
      <c r="X312" s="50">
        <v>1.245544</v>
      </c>
      <c r="Y312" s="50">
        <v>0</v>
      </c>
      <c r="Z312" s="50"/>
      <c r="AA312" s="80">
        <v>312</v>
      </c>
      <c r="AB312" s="80"/>
      <c r="AC312" s="77" t="s">
        <v>442</v>
      </c>
      <c r="AD312"/>
      <c r="AE312" s="2"/>
      <c r="AI312" s="3"/>
    </row>
    <row r="313" spans="1:35" ht="41.45" customHeight="1">
      <c r="A313" s="77" t="s">
        <v>593</v>
      </c>
      <c r="B313" s="77"/>
      <c r="C313" s="14"/>
      <c r="D313" s="82"/>
      <c r="E313" s="78"/>
      <c r="F313" s="14"/>
      <c r="G313" s="14"/>
      <c r="H313" s="77"/>
      <c r="I313" s="64"/>
      <c r="J313" s="64"/>
      <c r="K313" s="15"/>
      <c r="L313" s="83"/>
      <c r="M313" s="84"/>
      <c r="N313" s="84"/>
      <c r="O313" s="75"/>
      <c r="P313" s="85"/>
      <c r="Q313" s="85"/>
      <c r="R313" s="49">
        <v>6</v>
      </c>
      <c r="S313" s="86"/>
      <c r="T313" s="86"/>
      <c r="U313" s="50">
        <v>1706.6587320000001</v>
      </c>
      <c r="V313" s="50">
        <v>8.12E-4</v>
      </c>
      <c r="W313" s="50">
        <v>1.5899999999999999E-4</v>
      </c>
      <c r="X313" s="50">
        <v>1.9578949999999999</v>
      </c>
      <c r="Y313" s="50">
        <v>6.6666666666666666E-2</v>
      </c>
      <c r="Z313" s="50"/>
      <c r="AA313" s="80">
        <v>313</v>
      </c>
      <c r="AB313" s="80"/>
      <c r="AC313" s="77" t="s">
        <v>442</v>
      </c>
      <c r="AD313"/>
      <c r="AE313" s="2"/>
      <c r="AI313" s="3"/>
    </row>
    <row r="314" spans="1:35" ht="41.45" customHeight="1">
      <c r="A314" s="77" t="s">
        <v>281</v>
      </c>
      <c r="B314" s="77"/>
      <c r="C314" s="14"/>
      <c r="D314" s="82"/>
      <c r="E314" s="78"/>
      <c r="F314" s="14"/>
      <c r="G314" s="14"/>
      <c r="H314" s="77"/>
      <c r="I314" s="64"/>
      <c r="J314" s="64"/>
      <c r="K314" s="15"/>
      <c r="L314" s="83"/>
      <c r="M314" s="84">
        <v>6933.29345703125</v>
      </c>
      <c r="N314" s="84">
        <v>468.7125244140625</v>
      </c>
      <c r="O314" s="75"/>
      <c r="P314" s="85"/>
      <c r="Q314" s="85"/>
      <c r="R314" s="49"/>
      <c r="S314" s="86"/>
      <c r="T314" s="86"/>
      <c r="U314" s="50"/>
      <c r="V314" s="50"/>
      <c r="W314" s="50"/>
      <c r="X314" s="50"/>
      <c r="Y314" s="50"/>
      <c r="Z314" s="50"/>
      <c r="AA314" s="80">
        <v>314</v>
      </c>
      <c r="AB314" s="80"/>
      <c r="AC314" s="77" t="s">
        <v>443</v>
      </c>
      <c r="AD314"/>
      <c r="AE314" s="2"/>
      <c r="AI314" s="3"/>
    </row>
    <row r="315" spans="1:35" ht="41.45" customHeight="1">
      <c r="A315" s="77" t="s">
        <v>356</v>
      </c>
      <c r="B315" s="77"/>
      <c r="C315" s="14"/>
      <c r="D315" s="82"/>
      <c r="E315" s="78"/>
      <c r="F315" s="14"/>
      <c r="G315" s="14"/>
      <c r="H315" s="77"/>
      <c r="I315" s="64"/>
      <c r="J315" s="64"/>
      <c r="K315" s="15"/>
      <c r="L315" s="83"/>
      <c r="M315" s="84">
        <v>5368.07861328125</v>
      </c>
      <c r="N315" s="84">
        <v>4860.65234375</v>
      </c>
      <c r="O315" s="75"/>
      <c r="P315" s="85"/>
      <c r="Q315" s="85"/>
      <c r="R315" s="49"/>
      <c r="S315" s="86"/>
      <c r="T315" s="86"/>
      <c r="U315" s="50"/>
      <c r="V315" s="50"/>
      <c r="W315" s="50"/>
      <c r="X315" s="50"/>
      <c r="Y315" s="50"/>
      <c r="Z315" s="50"/>
      <c r="AA315" s="80">
        <v>315</v>
      </c>
      <c r="AB315" s="80"/>
      <c r="AC315" s="77" t="s">
        <v>442</v>
      </c>
      <c r="AD315"/>
      <c r="AE315" s="2"/>
      <c r="AI315" s="3"/>
    </row>
    <row r="316" spans="1:35" ht="41.45" customHeight="1">
      <c r="A316" s="77" t="s">
        <v>293</v>
      </c>
      <c r="B316" s="77"/>
      <c r="C316" s="14"/>
      <c r="D316" s="82"/>
      <c r="E316" s="78"/>
      <c r="F316" s="14"/>
      <c r="G316" s="14"/>
      <c r="H316" s="77"/>
      <c r="I316" s="64"/>
      <c r="J316" s="64"/>
      <c r="K316" s="15"/>
      <c r="L316" s="83"/>
      <c r="M316" s="84">
        <v>6875.9072265625</v>
      </c>
      <c r="N316" s="84">
        <v>3429.148681640625</v>
      </c>
      <c r="O316" s="75"/>
      <c r="P316" s="85"/>
      <c r="Q316" s="85"/>
      <c r="R316" s="49"/>
      <c r="S316" s="86"/>
      <c r="T316" s="86"/>
      <c r="U316" s="50"/>
      <c r="V316" s="50"/>
      <c r="W316" s="50"/>
      <c r="X316" s="50"/>
      <c r="Y316" s="50"/>
      <c r="Z316" s="50"/>
      <c r="AA316" s="80">
        <v>316</v>
      </c>
      <c r="AB316" s="80"/>
      <c r="AC316" s="77" t="s">
        <v>443</v>
      </c>
      <c r="AD316"/>
      <c r="AE316" s="2"/>
      <c r="AI316" s="3"/>
    </row>
    <row r="317" spans="1:35" ht="41.45" customHeight="1">
      <c r="A317" s="77" t="s">
        <v>594</v>
      </c>
      <c r="B317" s="77"/>
      <c r="C317" s="14"/>
      <c r="D317" s="82"/>
      <c r="E317" s="78"/>
      <c r="F317" s="14"/>
      <c r="G317" s="14"/>
      <c r="H317" s="77"/>
      <c r="I317" s="64"/>
      <c r="J317" s="64"/>
      <c r="K317" s="15"/>
      <c r="L317" s="83"/>
      <c r="M317" s="84"/>
      <c r="N317" s="84"/>
      <c r="O317" s="75"/>
      <c r="P317" s="85"/>
      <c r="Q317" s="85"/>
      <c r="R317" s="49">
        <v>1</v>
      </c>
      <c r="S317" s="86"/>
      <c r="T317" s="86"/>
      <c r="U317" s="50">
        <v>0</v>
      </c>
      <c r="V317" s="50">
        <v>6.96E-4</v>
      </c>
      <c r="W317" s="50">
        <v>1.3179999999999999E-3</v>
      </c>
      <c r="X317" s="50">
        <v>0.45666400000000001</v>
      </c>
      <c r="Y317" s="50">
        <v>0</v>
      </c>
      <c r="Z317" s="50"/>
      <c r="AA317" s="80">
        <v>317</v>
      </c>
      <c r="AB317" s="80"/>
      <c r="AC317" s="77" t="s">
        <v>443</v>
      </c>
      <c r="AD317"/>
      <c r="AE317" s="2"/>
      <c r="AI317" s="3"/>
    </row>
    <row r="318" spans="1:35" ht="41.45" customHeight="1">
      <c r="A318" s="77" t="s">
        <v>595</v>
      </c>
      <c r="B318" s="77"/>
      <c r="C318" s="14"/>
      <c r="D318" s="82"/>
      <c r="E318" s="78"/>
      <c r="F318" s="14"/>
      <c r="G318" s="14"/>
      <c r="H318" s="77"/>
      <c r="I318" s="64"/>
      <c r="J318" s="64"/>
      <c r="K318" s="15"/>
      <c r="L318" s="83"/>
      <c r="M318" s="84"/>
      <c r="N318" s="84"/>
      <c r="O318" s="75"/>
      <c r="P318" s="85"/>
      <c r="Q318" s="85"/>
      <c r="R318" s="49">
        <v>14</v>
      </c>
      <c r="S318" s="86"/>
      <c r="T318" s="86"/>
      <c r="U318" s="50">
        <v>2580.339438</v>
      </c>
      <c r="V318" s="50">
        <v>9.77E-4</v>
      </c>
      <c r="W318" s="50">
        <v>2.9951999999999999E-2</v>
      </c>
      <c r="X318" s="50">
        <v>3.695541</v>
      </c>
      <c r="Y318" s="50">
        <v>5.4945054945054944E-2</v>
      </c>
      <c r="Z318" s="50"/>
      <c r="AA318" s="80">
        <v>318</v>
      </c>
      <c r="AB318" s="80"/>
      <c r="AC318" s="77" t="s">
        <v>442</v>
      </c>
      <c r="AD318"/>
      <c r="AE318" s="2"/>
      <c r="AI318" s="3"/>
    </row>
    <row r="319" spans="1:35" ht="41.45" customHeight="1">
      <c r="A319" s="77" t="s">
        <v>596</v>
      </c>
      <c r="B319" s="77"/>
      <c r="C319" s="14"/>
      <c r="D319" s="82"/>
      <c r="E319" s="78"/>
      <c r="F319" s="14"/>
      <c r="G319" s="14"/>
      <c r="H319" s="77"/>
      <c r="I319" s="64"/>
      <c r="J319" s="64"/>
      <c r="K319" s="15"/>
      <c r="L319" s="83"/>
      <c r="M319" s="84"/>
      <c r="N319" s="84"/>
      <c r="O319" s="75"/>
      <c r="P319" s="85"/>
      <c r="Q319" s="85"/>
      <c r="R319" s="49">
        <v>14</v>
      </c>
      <c r="S319" s="86"/>
      <c r="T319" s="86"/>
      <c r="U319" s="50">
        <v>4446.2083220000004</v>
      </c>
      <c r="V319" s="50">
        <v>9.1200000000000005E-4</v>
      </c>
      <c r="W319" s="50">
        <v>4.8799999999999999E-4</v>
      </c>
      <c r="X319" s="50">
        <v>4.3726000000000003</v>
      </c>
      <c r="Y319" s="50">
        <v>0</v>
      </c>
      <c r="Z319" s="50"/>
      <c r="AA319" s="80">
        <v>319</v>
      </c>
      <c r="AB319" s="80"/>
      <c r="AC319" s="77" t="s">
        <v>442</v>
      </c>
      <c r="AD319"/>
      <c r="AE319" s="2"/>
      <c r="AI319" s="3"/>
    </row>
    <row r="320" spans="1:35" ht="41.45" customHeight="1">
      <c r="A320" s="77" t="s">
        <v>357</v>
      </c>
      <c r="B320" s="77"/>
      <c r="C320" s="14"/>
      <c r="D320" s="82"/>
      <c r="E320" s="78"/>
      <c r="F320" s="14"/>
      <c r="G320" s="14"/>
      <c r="H320" s="77"/>
      <c r="I320" s="64"/>
      <c r="J320" s="64"/>
      <c r="K320" s="15"/>
      <c r="L320" s="83"/>
      <c r="M320" s="84">
        <v>5608.60693359375</v>
      </c>
      <c r="N320" s="84">
        <v>8824.455078125</v>
      </c>
      <c r="O320" s="75"/>
      <c r="P320" s="85"/>
      <c r="Q320" s="85"/>
      <c r="R320" s="49"/>
      <c r="S320" s="86"/>
      <c r="T320" s="86"/>
      <c r="U320" s="50"/>
      <c r="V320" s="50"/>
      <c r="W320" s="50"/>
      <c r="X320" s="50"/>
      <c r="Y320" s="50"/>
      <c r="Z320" s="50"/>
      <c r="AA320" s="80">
        <v>320</v>
      </c>
      <c r="AB320" s="80"/>
      <c r="AC320" s="77" t="s">
        <v>442</v>
      </c>
      <c r="AD320"/>
      <c r="AE320" s="2"/>
      <c r="AI320" s="3"/>
    </row>
    <row r="321" spans="1:35" ht="41.45" customHeight="1">
      <c r="A321" s="77" t="s">
        <v>243</v>
      </c>
      <c r="B321" s="77"/>
      <c r="C321" s="14"/>
      <c r="D321" s="82"/>
      <c r="E321" s="78"/>
      <c r="F321" s="14"/>
      <c r="G321" s="14"/>
      <c r="H321" s="77"/>
      <c r="I321" s="64"/>
      <c r="J321" s="64"/>
      <c r="K321" s="15"/>
      <c r="L321" s="83"/>
      <c r="M321" s="84">
        <v>5229.42626953125</v>
      </c>
      <c r="N321" s="84">
        <v>6903.375</v>
      </c>
      <c r="O321" s="75"/>
      <c r="P321" s="85"/>
      <c r="Q321" s="85"/>
      <c r="R321" s="49"/>
      <c r="S321" s="86"/>
      <c r="T321" s="86"/>
      <c r="U321" s="50"/>
      <c r="V321" s="50"/>
      <c r="W321" s="50"/>
      <c r="X321" s="50"/>
      <c r="Y321" s="50"/>
      <c r="Z321" s="50"/>
      <c r="AA321" s="80">
        <v>321</v>
      </c>
      <c r="AB321" s="80"/>
      <c r="AC321" s="77" t="s">
        <v>442</v>
      </c>
      <c r="AD321"/>
      <c r="AE321" s="2"/>
      <c r="AI321" s="3"/>
    </row>
    <row r="322" spans="1:35" ht="41.45" customHeight="1">
      <c r="A322" s="77" t="s">
        <v>359</v>
      </c>
      <c r="B322" s="77"/>
      <c r="C322" s="14"/>
      <c r="D322" s="82"/>
      <c r="E322" s="78"/>
      <c r="F322" s="14"/>
      <c r="G322" s="14"/>
      <c r="H322" s="77"/>
      <c r="I322" s="64"/>
      <c r="J322" s="64"/>
      <c r="K322" s="15"/>
      <c r="L322" s="83"/>
      <c r="M322" s="84">
        <v>5625.35302734375</v>
      </c>
      <c r="N322" s="84">
        <v>3384.179443359375</v>
      </c>
      <c r="O322" s="75"/>
      <c r="P322" s="85"/>
      <c r="Q322" s="85"/>
      <c r="R322" s="49"/>
      <c r="S322" s="86"/>
      <c r="T322" s="86"/>
      <c r="U322" s="50"/>
      <c r="V322" s="50"/>
      <c r="W322" s="50"/>
      <c r="X322" s="50"/>
      <c r="Y322" s="50"/>
      <c r="Z322" s="50"/>
      <c r="AA322" s="80">
        <v>322</v>
      </c>
      <c r="AB322" s="80"/>
      <c r="AC322" s="77" t="s">
        <v>443</v>
      </c>
      <c r="AD322"/>
      <c r="AE322" s="2"/>
      <c r="AI322" s="3"/>
    </row>
    <row r="323" spans="1:35" ht="41.45" customHeight="1">
      <c r="A323" s="77" t="s">
        <v>597</v>
      </c>
      <c r="B323" s="77"/>
      <c r="C323" s="14"/>
      <c r="D323" s="82"/>
      <c r="E323" s="78"/>
      <c r="F323" s="14"/>
      <c r="G323" s="14"/>
      <c r="H323" s="77"/>
      <c r="I323" s="64"/>
      <c r="J323" s="64"/>
      <c r="K323" s="15"/>
      <c r="L323" s="83"/>
      <c r="M323" s="84"/>
      <c r="N323" s="84"/>
      <c r="O323" s="75"/>
      <c r="P323" s="85"/>
      <c r="Q323" s="85"/>
      <c r="R323" s="49">
        <v>1</v>
      </c>
      <c r="S323" s="86"/>
      <c r="T323" s="86"/>
      <c r="U323" s="50">
        <v>0</v>
      </c>
      <c r="V323" s="50">
        <v>7.8100000000000001E-4</v>
      </c>
      <c r="W323" s="50">
        <v>4.2880000000000001E-3</v>
      </c>
      <c r="X323" s="50">
        <v>0.37437199999999998</v>
      </c>
      <c r="Y323" s="50">
        <v>0</v>
      </c>
      <c r="Z323" s="50"/>
      <c r="AA323" s="80">
        <v>323</v>
      </c>
      <c r="AB323" s="80"/>
      <c r="AC323" s="77" t="s">
        <v>442</v>
      </c>
      <c r="AD323"/>
      <c r="AE323" s="2"/>
      <c r="AI323" s="3"/>
    </row>
    <row r="324" spans="1:35" ht="41.45" customHeight="1">
      <c r="A324" s="77" t="s">
        <v>598</v>
      </c>
      <c r="B324" s="77"/>
      <c r="C324" s="14"/>
      <c r="D324" s="82"/>
      <c r="E324" s="78"/>
      <c r="F324" s="14"/>
      <c r="G324" s="14"/>
      <c r="H324" s="77"/>
      <c r="I324" s="64"/>
      <c r="J324" s="64"/>
      <c r="K324" s="15"/>
      <c r="L324" s="83"/>
      <c r="M324" s="84"/>
      <c r="N324" s="84"/>
      <c r="O324" s="75"/>
      <c r="P324" s="85"/>
      <c r="Q324" s="85"/>
      <c r="R324" s="49">
        <v>4</v>
      </c>
      <c r="S324" s="86"/>
      <c r="T324" s="86"/>
      <c r="U324" s="50">
        <v>768</v>
      </c>
      <c r="V324" s="50">
        <v>5.8600000000000004E-4</v>
      </c>
      <c r="W324" s="50">
        <v>1.8100000000000001E-4</v>
      </c>
      <c r="X324" s="50">
        <v>1.9974749999999999</v>
      </c>
      <c r="Y324" s="50">
        <v>0</v>
      </c>
      <c r="Z324" s="50"/>
      <c r="AA324" s="80">
        <v>324</v>
      </c>
      <c r="AB324" s="80"/>
      <c r="AC324" s="77" t="s">
        <v>442</v>
      </c>
      <c r="AD324"/>
      <c r="AE324" s="2"/>
      <c r="AI324" s="3"/>
    </row>
    <row r="325" spans="1:35" ht="41.45" customHeight="1">
      <c r="A325" s="77" t="s">
        <v>599</v>
      </c>
      <c r="B325" s="77"/>
      <c r="C325" s="14"/>
      <c r="D325" s="82"/>
      <c r="E325" s="78"/>
      <c r="F325" s="14"/>
      <c r="G325" s="14"/>
      <c r="H325" s="77"/>
      <c r="I325" s="64"/>
      <c r="J325" s="64"/>
      <c r="K325" s="15"/>
      <c r="L325" s="83"/>
      <c r="M325" s="84"/>
      <c r="N325" s="84"/>
      <c r="O325" s="75"/>
      <c r="P325" s="85"/>
      <c r="Q325" s="85"/>
      <c r="R325" s="49">
        <v>6</v>
      </c>
      <c r="S325" s="86"/>
      <c r="T325" s="86"/>
      <c r="U325" s="50">
        <v>826.76586399999997</v>
      </c>
      <c r="V325" s="50">
        <v>8.4000000000000003E-4</v>
      </c>
      <c r="W325" s="50">
        <v>1.7982000000000001E-2</v>
      </c>
      <c r="X325" s="50">
        <v>1.7236469999999999</v>
      </c>
      <c r="Y325" s="50">
        <v>0.13333333333333333</v>
      </c>
      <c r="Z325" s="50"/>
      <c r="AA325" s="80">
        <v>325</v>
      </c>
      <c r="AB325" s="80"/>
      <c r="AC325" s="77" t="s">
        <v>443</v>
      </c>
      <c r="AD325"/>
      <c r="AE325" s="2"/>
      <c r="AI325" s="3"/>
    </row>
    <row r="326" spans="1:35" ht="41.45" customHeight="1">
      <c r="A326" s="77" t="s">
        <v>369</v>
      </c>
      <c r="B326" s="77"/>
      <c r="C326" s="14"/>
      <c r="D326" s="82"/>
      <c r="E326" s="78"/>
      <c r="F326" s="14"/>
      <c r="G326" s="14"/>
      <c r="H326" s="77"/>
      <c r="I326" s="64"/>
      <c r="J326" s="64"/>
      <c r="K326" s="15"/>
      <c r="L326" s="83"/>
      <c r="M326" s="84">
        <v>5539.2978515625</v>
      </c>
      <c r="N326" s="84">
        <v>7932.77880859375</v>
      </c>
      <c r="O326" s="75"/>
      <c r="P326" s="85"/>
      <c r="Q326" s="85"/>
      <c r="R326" s="49">
        <v>2</v>
      </c>
      <c r="S326" s="86"/>
      <c r="T326" s="86"/>
      <c r="U326" s="50">
        <v>109.925505</v>
      </c>
      <c r="V326" s="50">
        <v>6.5099999999999999E-4</v>
      </c>
      <c r="W326" s="50">
        <v>2.5000000000000001E-5</v>
      </c>
      <c r="X326" s="50">
        <v>0.82607600000000003</v>
      </c>
      <c r="Y326" s="50">
        <v>0</v>
      </c>
      <c r="Z326" s="50"/>
      <c r="AA326" s="80">
        <v>326</v>
      </c>
      <c r="AB326" s="80"/>
      <c r="AC326" s="77" t="s">
        <v>443</v>
      </c>
      <c r="AD326"/>
      <c r="AE326" s="2"/>
      <c r="AI326" s="3"/>
    </row>
    <row r="327" spans="1:35" ht="41.45" customHeight="1">
      <c r="A327" s="77" t="s">
        <v>288</v>
      </c>
      <c r="B327" s="77"/>
      <c r="C327" s="14"/>
      <c r="D327" s="82"/>
      <c r="E327" s="78"/>
      <c r="F327" s="14"/>
      <c r="G327" s="14"/>
      <c r="H327" s="77"/>
      <c r="I327" s="64"/>
      <c r="J327" s="64"/>
      <c r="K327" s="15"/>
      <c r="L327" s="83"/>
      <c r="M327" s="84">
        <v>1105.8201904296875</v>
      </c>
      <c r="N327" s="84">
        <v>8039.11572265625</v>
      </c>
      <c r="O327" s="75"/>
      <c r="P327" s="85"/>
      <c r="Q327" s="85"/>
      <c r="R327" s="49"/>
      <c r="S327" s="86"/>
      <c r="T327" s="86"/>
      <c r="U327" s="50"/>
      <c r="V327" s="50"/>
      <c r="W327" s="50"/>
      <c r="X327" s="50"/>
      <c r="Y327" s="50"/>
      <c r="Z327" s="50"/>
      <c r="AA327" s="80">
        <v>327</v>
      </c>
      <c r="AB327" s="80"/>
      <c r="AC327" s="77" t="s">
        <v>442</v>
      </c>
      <c r="AD327"/>
      <c r="AE327" s="2"/>
      <c r="AI327" s="3"/>
    </row>
    <row r="328" spans="1:35" ht="41.45" customHeight="1">
      <c r="A328" s="77" t="s">
        <v>272</v>
      </c>
      <c r="B328" s="77"/>
      <c r="C328" s="14"/>
      <c r="D328" s="82"/>
      <c r="E328" s="78"/>
      <c r="F328" s="14"/>
      <c r="G328" s="14"/>
      <c r="H328" s="77"/>
      <c r="I328" s="64"/>
      <c r="J328" s="64"/>
      <c r="K328" s="15"/>
      <c r="L328" s="83"/>
      <c r="M328" s="84">
        <v>4423.45947265625</v>
      </c>
      <c r="N328" s="84">
        <v>7596.52783203125</v>
      </c>
      <c r="O328" s="75"/>
      <c r="P328" s="85"/>
      <c r="Q328" s="85"/>
      <c r="R328" s="49">
        <v>1</v>
      </c>
      <c r="S328" s="86"/>
      <c r="T328" s="86"/>
      <c r="U328" s="50">
        <v>0</v>
      </c>
      <c r="V328" s="50">
        <v>7.2599999999999997E-4</v>
      </c>
      <c r="W328" s="50">
        <v>2.0830000000000002E-3</v>
      </c>
      <c r="X328" s="50">
        <v>0.37334099999999998</v>
      </c>
      <c r="Y328" s="50">
        <v>0</v>
      </c>
      <c r="Z328" s="50"/>
      <c r="AA328" s="80">
        <v>328</v>
      </c>
      <c r="AB328" s="80"/>
      <c r="AC328" s="77" t="s">
        <v>442</v>
      </c>
      <c r="AD328"/>
      <c r="AE328" s="2"/>
      <c r="AI328" s="3"/>
    </row>
    <row r="329" spans="1:35" ht="41.45" customHeight="1">
      <c r="A329" s="77" t="s">
        <v>371</v>
      </c>
      <c r="B329" s="77"/>
      <c r="C329" s="14"/>
      <c r="D329" s="82"/>
      <c r="E329" s="78"/>
      <c r="F329" s="14"/>
      <c r="G329" s="14"/>
      <c r="H329" s="77"/>
      <c r="I329" s="64"/>
      <c r="J329" s="64"/>
      <c r="K329" s="15"/>
      <c r="L329" s="83"/>
      <c r="M329" s="84">
        <v>8452.8203125</v>
      </c>
      <c r="N329" s="84">
        <v>3744.072998046875</v>
      </c>
      <c r="O329" s="75"/>
      <c r="P329" s="85"/>
      <c r="Q329" s="85"/>
      <c r="R329" s="49"/>
      <c r="S329" s="86"/>
      <c r="T329" s="86"/>
      <c r="U329" s="50"/>
      <c r="V329" s="50"/>
      <c r="W329" s="50"/>
      <c r="X329" s="50"/>
      <c r="Y329" s="50"/>
      <c r="Z329" s="50"/>
      <c r="AA329" s="80">
        <v>329</v>
      </c>
      <c r="AB329" s="80"/>
      <c r="AC329" s="77" t="s">
        <v>443</v>
      </c>
      <c r="AD329"/>
      <c r="AE329" s="2"/>
      <c r="AI329" s="3"/>
    </row>
    <row r="330" spans="1:35" ht="41.45" customHeight="1">
      <c r="A330" s="77" t="s">
        <v>600</v>
      </c>
      <c r="B330" s="77"/>
      <c r="C330" s="14"/>
      <c r="D330" s="82"/>
      <c r="E330" s="78"/>
      <c r="F330" s="14"/>
      <c r="G330" s="14"/>
      <c r="H330" s="77"/>
      <c r="I330" s="64"/>
      <c r="J330" s="64"/>
      <c r="K330" s="15"/>
      <c r="L330" s="83"/>
      <c r="M330" s="84"/>
      <c r="N330" s="84"/>
      <c r="O330" s="75"/>
      <c r="P330" s="85"/>
      <c r="Q330" s="85"/>
      <c r="R330" s="49">
        <v>8</v>
      </c>
      <c r="S330" s="86"/>
      <c r="T330" s="86"/>
      <c r="U330" s="50">
        <v>1343.5527830000001</v>
      </c>
      <c r="V330" s="50">
        <v>7.5900000000000002E-4</v>
      </c>
      <c r="W330" s="50">
        <v>8.2000000000000001E-5</v>
      </c>
      <c r="X330" s="50">
        <v>2.6258849999999998</v>
      </c>
      <c r="Y330" s="50">
        <v>3.5714285714285712E-2</v>
      </c>
      <c r="Z330" s="50"/>
      <c r="AA330" s="80">
        <v>330</v>
      </c>
      <c r="AB330" s="80"/>
      <c r="AC330" s="77" t="s">
        <v>442</v>
      </c>
      <c r="AD330"/>
      <c r="AE330" s="2"/>
      <c r="AI330" s="3"/>
    </row>
    <row r="331" spans="1:35" ht="41.45" customHeight="1">
      <c r="A331" s="77" t="s">
        <v>434</v>
      </c>
      <c r="B331" s="77"/>
      <c r="C331" s="14"/>
      <c r="D331" s="82"/>
      <c r="E331" s="78"/>
      <c r="F331" s="14"/>
      <c r="G331" s="14"/>
      <c r="H331" s="77"/>
      <c r="I331" s="64"/>
      <c r="J331" s="64"/>
      <c r="K331" s="15"/>
      <c r="L331" s="83"/>
      <c r="M331" s="84">
        <v>2405.884033203125</v>
      </c>
      <c r="N331" s="84">
        <v>6545.0390625</v>
      </c>
      <c r="O331" s="75"/>
      <c r="P331" s="85"/>
      <c r="Q331" s="85"/>
      <c r="R331" s="49"/>
      <c r="S331" s="86"/>
      <c r="T331" s="86"/>
      <c r="U331" s="50"/>
      <c r="V331" s="50"/>
      <c r="W331" s="50"/>
      <c r="X331" s="50"/>
      <c r="Y331" s="50"/>
      <c r="Z331" s="50"/>
      <c r="AA331" s="80">
        <v>331</v>
      </c>
      <c r="AB331" s="80"/>
      <c r="AC331" s="77" t="s">
        <v>442</v>
      </c>
      <c r="AD331"/>
      <c r="AE331" s="2"/>
      <c r="AI331" s="3"/>
    </row>
    <row r="332" spans="1:35" ht="41.45" customHeight="1">
      <c r="A332" s="77" t="s">
        <v>601</v>
      </c>
      <c r="B332" s="77"/>
      <c r="C332" s="14"/>
      <c r="D332" s="82"/>
      <c r="E332" s="78"/>
      <c r="F332" s="14"/>
      <c r="G332" s="14"/>
      <c r="H332" s="77"/>
      <c r="I332" s="64"/>
      <c r="J332" s="64"/>
      <c r="K332" s="15"/>
      <c r="L332" s="83"/>
      <c r="M332" s="84"/>
      <c r="N332" s="84"/>
      <c r="O332" s="75"/>
      <c r="P332" s="85"/>
      <c r="Q332" s="85"/>
      <c r="R332" s="49">
        <v>1</v>
      </c>
      <c r="S332" s="86"/>
      <c r="T332" s="86"/>
      <c r="U332" s="50">
        <v>0</v>
      </c>
      <c r="V332" s="50">
        <v>7.0100000000000002E-4</v>
      </c>
      <c r="W332" s="50">
        <v>3.0000000000000001E-5</v>
      </c>
      <c r="X332" s="50">
        <v>0.43772699999999998</v>
      </c>
      <c r="Y332" s="50">
        <v>0</v>
      </c>
      <c r="Z332" s="50"/>
      <c r="AA332" s="80">
        <v>332</v>
      </c>
      <c r="AB332" s="80"/>
      <c r="AC332" s="77" t="s">
        <v>442</v>
      </c>
      <c r="AD332"/>
      <c r="AE332" s="2"/>
      <c r="AI332" s="3"/>
    </row>
    <row r="333" spans="1:35" ht="41.45" customHeight="1">
      <c r="A333" s="77" t="s">
        <v>374</v>
      </c>
      <c r="B333" s="77"/>
      <c r="C333" s="14"/>
      <c r="D333" s="82"/>
      <c r="E333" s="78"/>
      <c r="F333" s="14"/>
      <c r="G333" s="14"/>
      <c r="H333" s="77"/>
      <c r="I333" s="64"/>
      <c r="J333" s="64"/>
      <c r="K333" s="15"/>
      <c r="L333" s="83"/>
      <c r="M333" s="84">
        <v>6433.10791015625</v>
      </c>
      <c r="N333" s="84">
        <v>2302.49755859375</v>
      </c>
      <c r="O333" s="75"/>
      <c r="P333" s="85"/>
      <c r="Q333" s="85"/>
      <c r="R333" s="49">
        <v>1</v>
      </c>
      <c r="S333" s="86"/>
      <c r="T333" s="86"/>
      <c r="U333" s="50">
        <v>0</v>
      </c>
      <c r="V333" s="50">
        <v>7.1299999999999998E-4</v>
      </c>
      <c r="W333" s="50">
        <v>1.3420000000000001E-3</v>
      </c>
      <c r="X333" s="50">
        <v>0.43160300000000001</v>
      </c>
      <c r="Y333" s="50">
        <v>0</v>
      </c>
      <c r="Z333" s="50"/>
      <c r="AA333" s="80">
        <v>333</v>
      </c>
      <c r="AB333" s="80"/>
      <c r="AC333" s="77" t="s">
        <v>443</v>
      </c>
      <c r="AD333"/>
      <c r="AE333" s="2"/>
      <c r="AI333" s="3"/>
    </row>
    <row r="334" spans="1:35" ht="41.45" customHeight="1">
      <c r="A334" s="77" t="s">
        <v>602</v>
      </c>
      <c r="B334" s="77"/>
      <c r="C334" s="14"/>
      <c r="D334" s="82"/>
      <c r="E334" s="78"/>
      <c r="F334" s="14"/>
      <c r="G334" s="14"/>
      <c r="H334" s="77"/>
      <c r="I334" s="64"/>
      <c r="J334" s="64"/>
      <c r="K334" s="15"/>
      <c r="L334" s="83"/>
      <c r="M334" s="84"/>
      <c r="N334" s="84"/>
      <c r="O334" s="75"/>
      <c r="P334" s="85"/>
      <c r="Q334" s="85"/>
      <c r="R334" s="49"/>
      <c r="S334" s="86"/>
      <c r="T334" s="86"/>
      <c r="U334" s="50"/>
      <c r="V334" s="50"/>
      <c r="W334" s="50"/>
      <c r="X334" s="50"/>
      <c r="Y334" s="50"/>
      <c r="Z334" s="50"/>
      <c r="AA334" s="80">
        <v>334</v>
      </c>
      <c r="AB334" s="80"/>
      <c r="AC334" s="77" t="s">
        <v>442</v>
      </c>
      <c r="AD334"/>
      <c r="AE334" s="2"/>
      <c r="AI334" s="3"/>
    </row>
    <row r="335" spans="1:35" ht="41.45" customHeight="1">
      <c r="A335" s="77" t="s">
        <v>378</v>
      </c>
      <c r="B335" s="77"/>
      <c r="C335" s="14"/>
      <c r="D335" s="82"/>
      <c r="E335" s="78"/>
      <c r="F335" s="14"/>
      <c r="G335" s="14"/>
      <c r="H335" s="77"/>
      <c r="I335" s="64"/>
      <c r="J335" s="64"/>
      <c r="K335" s="15"/>
      <c r="L335" s="83"/>
      <c r="M335" s="84">
        <v>7235.439453125</v>
      </c>
      <c r="N335" s="84">
        <v>2245.414306640625</v>
      </c>
      <c r="O335" s="75"/>
      <c r="P335" s="85"/>
      <c r="Q335" s="85"/>
      <c r="R335" s="49">
        <v>2</v>
      </c>
      <c r="S335" s="86"/>
      <c r="T335" s="86"/>
      <c r="U335" s="50">
        <v>116.087782</v>
      </c>
      <c r="V335" s="50">
        <v>7.3700000000000002E-4</v>
      </c>
      <c r="W335" s="50">
        <v>6.3999999999999997E-5</v>
      </c>
      <c r="X335" s="50">
        <v>0.73482499999999995</v>
      </c>
      <c r="Y335" s="50">
        <v>0</v>
      </c>
      <c r="Z335" s="50"/>
      <c r="AA335" s="80">
        <v>335</v>
      </c>
      <c r="AB335" s="80"/>
      <c r="AC335" s="77" t="s">
        <v>443</v>
      </c>
      <c r="AD335"/>
      <c r="AE335" s="2"/>
      <c r="AI335" s="3"/>
    </row>
    <row r="336" spans="1:35" ht="41.45" customHeight="1">
      <c r="A336" s="77" t="s">
        <v>379</v>
      </c>
      <c r="B336" s="77"/>
      <c r="C336" s="14"/>
      <c r="D336" s="82"/>
      <c r="E336" s="78"/>
      <c r="F336" s="14"/>
      <c r="G336" s="14"/>
      <c r="H336" s="77"/>
      <c r="I336" s="64"/>
      <c r="J336" s="64"/>
      <c r="K336" s="15"/>
      <c r="L336" s="83"/>
      <c r="M336" s="84">
        <v>2282.14990234375</v>
      </c>
      <c r="N336" s="84">
        <v>6799.61279296875</v>
      </c>
      <c r="O336" s="75"/>
      <c r="P336" s="85"/>
      <c r="Q336" s="85"/>
      <c r="R336" s="49">
        <v>3</v>
      </c>
      <c r="S336" s="86"/>
      <c r="T336" s="86"/>
      <c r="U336" s="50">
        <v>357.737302</v>
      </c>
      <c r="V336" s="50">
        <v>8.7000000000000001E-4</v>
      </c>
      <c r="W336" s="50">
        <v>6.0460000000000002E-3</v>
      </c>
      <c r="X336" s="50">
        <v>0.86074300000000004</v>
      </c>
      <c r="Y336" s="50">
        <v>0.33333333333333331</v>
      </c>
      <c r="Z336" s="50"/>
      <c r="AA336" s="80">
        <v>336</v>
      </c>
      <c r="AB336" s="80"/>
      <c r="AC336" s="77" t="s">
        <v>442</v>
      </c>
      <c r="AD336"/>
      <c r="AE336" s="2"/>
      <c r="AI336" s="3"/>
    </row>
    <row r="337" spans="1:35" ht="41.45" customHeight="1">
      <c r="A337" s="77" t="s">
        <v>603</v>
      </c>
      <c r="B337" s="77"/>
      <c r="C337" s="14"/>
      <c r="D337" s="82"/>
      <c r="E337" s="78"/>
      <c r="F337" s="14"/>
      <c r="G337" s="14"/>
      <c r="H337" s="77"/>
      <c r="I337" s="64"/>
      <c r="J337" s="64"/>
      <c r="K337" s="15"/>
      <c r="L337" s="83"/>
      <c r="M337" s="84"/>
      <c r="N337" s="84"/>
      <c r="O337" s="75"/>
      <c r="P337" s="85"/>
      <c r="Q337" s="85"/>
      <c r="R337" s="49"/>
      <c r="S337" s="86"/>
      <c r="T337" s="86"/>
      <c r="U337" s="50"/>
      <c r="V337" s="50"/>
      <c r="W337" s="50"/>
      <c r="X337" s="50"/>
      <c r="Y337" s="50"/>
      <c r="Z337" s="50"/>
      <c r="AA337" s="80">
        <v>337</v>
      </c>
      <c r="AB337" s="80"/>
      <c r="AC337" s="77" t="s">
        <v>442</v>
      </c>
      <c r="AD337"/>
      <c r="AE337" s="2"/>
      <c r="AI337" s="3"/>
    </row>
    <row r="338" spans="1:35" ht="41.45" customHeight="1">
      <c r="A338" s="77" t="s">
        <v>340</v>
      </c>
      <c r="B338" s="77"/>
      <c r="C338" s="14"/>
      <c r="D338" s="82"/>
      <c r="E338" s="78"/>
      <c r="F338" s="14"/>
      <c r="G338" s="14"/>
      <c r="H338" s="77"/>
      <c r="I338" s="64"/>
      <c r="J338" s="64"/>
      <c r="K338" s="15"/>
      <c r="L338" s="83"/>
      <c r="M338" s="84">
        <v>6720.09130859375</v>
      </c>
      <c r="N338" s="84">
        <v>3308.5244140625</v>
      </c>
      <c r="O338" s="75"/>
      <c r="P338" s="85"/>
      <c r="Q338" s="85"/>
      <c r="R338" s="49">
        <v>2</v>
      </c>
      <c r="S338" s="86"/>
      <c r="T338" s="86"/>
      <c r="U338" s="50">
        <v>430.41787900000003</v>
      </c>
      <c r="V338" s="50">
        <v>7.2400000000000003E-4</v>
      </c>
      <c r="W338" s="50">
        <v>4.5000000000000003E-5</v>
      </c>
      <c r="X338" s="50">
        <v>0.699515</v>
      </c>
      <c r="Y338" s="50">
        <v>0</v>
      </c>
      <c r="Z338" s="50"/>
      <c r="AA338" s="80">
        <v>338</v>
      </c>
      <c r="AB338" s="80"/>
      <c r="AC338" s="77" t="s">
        <v>443</v>
      </c>
      <c r="AD338"/>
      <c r="AE338" s="2"/>
      <c r="AI338" s="3"/>
    </row>
    <row r="339" spans="1:35" ht="41.45" customHeight="1">
      <c r="A339" s="77" t="s">
        <v>244</v>
      </c>
      <c r="B339" s="77"/>
      <c r="C339" s="14"/>
      <c r="D339" s="82"/>
      <c r="E339" s="78"/>
      <c r="F339" s="14"/>
      <c r="G339" s="14"/>
      <c r="H339" s="77"/>
      <c r="I339" s="64"/>
      <c r="J339" s="64"/>
      <c r="K339" s="15"/>
      <c r="L339" s="83"/>
      <c r="M339" s="84">
        <v>6325.14794921875</v>
      </c>
      <c r="N339" s="84">
        <v>6989.349609375</v>
      </c>
      <c r="O339" s="75"/>
      <c r="P339" s="85"/>
      <c r="Q339" s="85"/>
      <c r="R339" s="49">
        <v>1</v>
      </c>
      <c r="S339" s="86"/>
      <c r="T339" s="86"/>
      <c r="U339" s="50">
        <v>0</v>
      </c>
      <c r="V339" s="50">
        <v>7.3099999999999999E-4</v>
      </c>
      <c r="W339" s="50">
        <v>2.92E-4</v>
      </c>
      <c r="X339" s="50">
        <v>0.41101199999999999</v>
      </c>
      <c r="Y339" s="50">
        <v>0</v>
      </c>
      <c r="Z339" s="50"/>
      <c r="AA339" s="80">
        <v>339</v>
      </c>
      <c r="AB339" s="80"/>
      <c r="AC339" s="77" t="s">
        <v>442</v>
      </c>
      <c r="AD339"/>
      <c r="AE339" s="2"/>
      <c r="AI339" s="3"/>
    </row>
    <row r="340" spans="1:35" ht="41.45" customHeight="1">
      <c r="A340" s="77" t="s">
        <v>604</v>
      </c>
      <c r="B340" s="77"/>
      <c r="C340" s="14"/>
      <c r="D340" s="82"/>
      <c r="E340" s="78"/>
      <c r="F340" s="14"/>
      <c r="G340" s="14"/>
      <c r="H340" s="77"/>
      <c r="I340" s="64"/>
      <c r="J340" s="64"/>
      <c r="K340" s="15"/>
      <c r="L340" s="83"/>
      <c r="M340" s="84"/>
      <c r="N340" s="84"/>
      <c r="O340" s="75"/>
      <c r="P340" s="85"/>
      <c r="Q340" s="85"/>
      <c r="R340" s="49"/>
      <c r="S340" s="86"/>
      <c r="T340" s="86"/>
      <c r="U340" s="50"/>
      <c r="V340" s="50"/>
      <c r="W340" s="50"/>
      <c r="X340" s="50"/>
      <c r="Y340" s="50"/>
      <c r="Z340" s="50"/>
      <c r="AA340" s="80">
        <v>340</v>
      </c>
      <c r="AB340" s="80"/>
      <c r="AC340" s="77" t="s">
        <v>442</v>
      </c>
      <c r="AD340"/>
      <c r="AE340" s="2"/>
      <c r="AI340" s="3"/>
    </row>
    <row r="341" spans="1:35" ht="41.45" customHeight="1">
      <c r="A341" s="77" t="s">
        <v>380</v>
      </c>
      <c r="B341" s="77"/>
      <c r="C341" s="14"/>
      <c r="D341" s="82"/>
      <c r="E341" s="78"/>
      <c r="F341" s="14"/>
      <c r="G341" s="14"/>
      <c r="H341" s="77"/>
      <c r="I341" s="64"/>
      <c r="J341" s="64"/>
      <c r="K341" s="15"/>
      <c r="L341" s="83"/>
      <c r="M341" s="84">
        <v>4175.93505859375</v>
      </c>
      <c r="N341" s="84">
        <v>2980.591064453125</v>
      </c>
      <c r="O341" s="75"/>
      <c r="P341" s="85"/>
      <c r="Q341" s="85"/>
      <c r="R341" s="49">
        <v>4</v>
      </c>
      <c r="S341" s="86"/>
      <c r="T341" s="86"/>
      <c r="U341" s="50">
        <v>534.50286100000005</v>
      </c>
      <c r="V341" s="50">
        <v>8.6200000000000003E-4</v>
      </c>
      <c r="W341" s="50">
        <v>1.18E-2</v>
      </c>
      <c r="X341" s="50">
        <v>1.3119000000000001</v>
      </c>
      <c r="Y341" s="50">
        <v>0</v>
      </c>
      <c r="Z341" s="50"/>
      <c r="AA341" s="80">
        <v>341</v>
      </c>
      <c r="AB341" s="80"/>
      <c r="AC341" s="77" t="s">
        <v>443</v>
      </c>
      <c r="AD341"/>
      <c r="AE341" s="2"/>
      <c r="AI341" s="3"/>
    </row>
    <row r="342" spans="1:35" ht="41.45" customHeight="1">
      <c r="A342" s="77" t="s">
        <v>381</v>
      </c>
      <c r="B342" s="77"/>
      <c r="C342" s="14"/>
      <c r="D342" s="82"/>
      <c r="E342" s="78"/>
      <c r="F342" s="14"/>
      <c r="G342" s="14"/>
      <c r="H342" s="77"/>
      <c r="I342" s="64"/>
      <c r="J342" s="64"/>
      <c r="K342" s="15"/>
      <c r="L342" s="83"/>
      <c r="M342" s="84">
        <v>8709.6064453125</v>
      </c>
      <c r="N342" s="84">
        <v>5641.435546875</v>
      </c>
      <c r="O342" s="75"/>
      <c r="P342" s="85"/>
      <c r="Q342" s="85"/>
      <c r="R342" s="49"/>
      <c r="S342" s="86"/>
      <c r="T342" s="86"/>
      <c r="U342" s="50"/>
      <c r="V342" s="50"/>
      <c r="W342" s="50"/>
      <c r="X342" s="50"/>
      <c r="Y342" s="50"/>
      <c r="Z342" s="50"/>
      <c r="AA342" s="80">
        <v>342</v>
      </c>
      <c r="AB342" s="80"/>
      <c r="AC342" s="77" t="s">
        <v>442</v>
      </c>
      <c r="AD342"/>
      <c r="AE342" s="2"/>
      <c r="AI342" s="3"/>
    </row>
    <row r="343" spans="1:35" ht="41.45" customHeight="1">
      <c r="A343" s="77" t="s">
        <v>605</v>
      </c>
      <c r="B343" s="77"/>
      <c r="C343" s="14"/>
      <c r="D343" s="82"/>
      <c r="E343" s="78"/>
      <c r="F343" s="14"/>
      <c r="G343" s="14"/>
      <c r="H343" s="77"/>
      <c r="I343" s="64"/>
      <c r="J343" s="64"/>
      <c r="K343" s="15"/>
      <c r="L343" s="83"/>
      <c r="M343" s="84"/>
      <c r="N343" s="84"/>
      <c r="O343" s="75"/>
      <c r="P343" s="85"/>
      <c r="Q343" s="85"/>
      <c r="R343" s="49"/>
      <c r="S343" s="86"/>
      <c r="T343" s="86"/>
      <c r="U343" s="50"/>
      <c r="V343" s="50"/>
      <c r="W343" s="50"/>
      <c r="X343" s="50"/>
      <c r="Y343" s="50"/>
      <c r="Z343" s="50"/>
      <c r="AA343" s="80">
        <v>343</v>
      </c>
      <c r="AB343" s="80"/>
      <c r="AC343" s="77" t="s">
        <v>442</v>
      </c>
      <c r="AD343"/>
      <c r="AE343" s="2"/>
      <c r="AI343" s="3"/>
    </row>
    <row r="344" spans="1:35" ht="41.45" customHeight="1">
      <c r="A344" s="77" t="s">
        <v>382</v>
      </c>
      <c r="B344" s="77"/>
      <c r="C344" s="14"/>
      <c r="D344" s="82"/>
      <c r="E344" s="78"/>
      <c r="F344" s="14"/>
      <c r="G344" s="14"/>
      <c r="H344" s="77"/>
      <c r="I344" s="64"/>
      <c r="J344" s="64"/>
      <c r="K344" s="15"/>
      <c r="L344" s="83"/>
      <c r="M344" s="84">
        <v>3965.33203125</v>
      </c>
      <c r="N344" s="84">
        <v>7061.9697265625</v>
      </c>
      <c r="O344" s="75"/>
      <c r="P344" s="85"/>
      <c r="Q344" s="85"/>
      <c r="R344" s="49"/>
      <c r="S344" s="86"/>
      <c r="T344" s="86"/>
      <c r="U344" s="50"/>
      <c r="V344" s="50"/>
      <c r="W344" s="50"/>
      <c r="X344" s="50"/>
      <c r="Y344" s="50"/>
      <c r="Z344" s="50"/>
      <c r="AA344" s="80">
        <v>344</v>
      </c>
      <c r="AB344" s="80"/>
      <c r="AC344" s="77" t="s">
        <v>442</v>
      </c>
      <c r="AD344"/>
      <c r="AE344" s="2"/>
      <c r="AI344" s="3"/>
    </row>
    <row r="345" spans="1:35" ht="41.45" customHeight="1">
      <c r="A345" s="77" t="s">
        <v>606</v>
      </c>
      <c r="B345" s="77"/>
      <c r="C345" s="14"/>
      <c r="D345" s="82"/>
      <c r="E345" s="78"/>
      <c r="F345" s="14"/>
      <c r="G345" s="14"/>
      <c r="H345" s="77"/>
      <c r="I345" s="64"/>
      <c r="J345" s="64"/>
      <c r="K345" s="15"/>
      <c r="L345" s="83"/>
      <c r="M345" s="84"/>
      <c r="N345" s="84"/>
      <c r="O345" s="75"/>
      <c r="P345" s="85"/>
      <c r="Q345" s="85"/>
      <c r="R345" s="49"/>
      <c r="S345" s="86"/>
      <c r="T345" s="86"/>
      <c r="U345" s="50"/>
      <c r="V345" s="50"/>
      <c r="W345" s="50"/>
      <c r="X345" s="50"/>
      <c r="Y345" s="50"/>
      <c r="Z345" s="50"/>
      <c r="AA345" s="80">
        <v>345</v>
      </c>
      <c r="AB345" s="80"/>
      <c r="AC345" s="77" t="s">
        <v>442</v>
      </c>
      <c r="AD345"/>
      <c r="AE345" s="2"/>
      <c r="AI345" s="3"/>
    </row>
    <row r="346" spans="1:35" ht="41.45" customHeight="1">
      <c r="A346" s="77" t="s">
        <v>607</v>
      </c>
      <c r="B346" s="77"/>
      <c r="C346" s="14"/>
      <c r="D346" s="82"/>
      <c r="E346" s="78"/>
      <c r="F346" s="14"/>
      <c r="G346" s="14"/>
      <c r="H346" s="77"/>
      <c r="I346" s="64"/>
      <c r="J346" s="64"/>
      <c r="K346" s="15"/>
      <c r="L346" s="83"/>
      <c r="M346" s="84"/>
      <c r="N346" s="84"/>
      <c r="O346" s="75"/>
      <c r="P346" s="85"/>
      <c r="Q346" s="85"/>
      <c r="R346" s="49">
        <v>2</v>
      </c>
      <c r="S346" s="86"/>
      <c r="T346" s="86"/>
      <c r="U346" s="50">
        <v>32.140715</v>
      </c>
      <c r="V346" s="50">
        <v>6.2500000000000001E-4</v>
      </c>
      <c r="W346" s="50">
        <v>6.0000000000000002E-6</v>
      </c>
      <c r="X346" s="50">
        <v>0.74630399999999997</v>
      </c>
      <c r="Y346" s="50">
        <v>0</v>
      </c>
      <c r="Z346" s="50"/>
      <c r="AA346" s="80">
        <v>346</v>
      </c>
      <c r="AB346" s="80"/>
      <c r="AC346" s="77" t="s">
        <v>443</v>
      </c>
      <c r="AD346"/>
      <c r="AE346" s="2"/>
      <c r="AI346" s="3"/>
    </row>
    <row r="347" spans="1:35" ht="41.45" customHeight="1">
      <c r="A347" s="77" t="s">
        <v>608</v>
      </c>
      <c r="B347" s="77"/>
      <c r="C347" s="14"/>
      <c r="D347" s="82"/>
      <c r="E347" s="78"/>
      <c r="F347" s="14"/>
      <c r="G347" s="14"/>
      <c r="H347" s="77"/>
      <c r="I347" s="64"/>
      <c r="J347" s="64"/>
      <c r="K347" s="15"/>
      <c r="L347" s="83"/>
      <c r="M347" s="84"/>
      <c r="N347" s="84"/>
      <c r="O347" s="75"/>
      <c r="P347" s="85"/>
      <c r="Q347" s="85"/>
      <c r="R347" s="49"/>
      <c r="S347" s="86"/>
      <c r="T347" s="86"/>
      <c r="U347" s="50"/>
      <c r="V347" s="50"/>
      <c r="W347" s="50"/>
      <c r="X347" s="50"/>
      <c r="Y347" s="50"/>
      <c r="Z347" s="50"/>
      <c r="AA347" s="80">
        <v>347</v>
      </c>
      <c r="AB347" s="80"/>
      <c r="AC347" s="77" t="s">
        <v>443</v>
      </c>
      <c r="AD347"/>
      <c r="AE347" s="2"/>
      <c r="AI347" s="3"/>
    </row>
    <row r="348" spans="1:35" ht="41.45" customHeight="1">
      <c r="A348" s="77" t="s">
        <v>609</v>
      </c>
      <c r="B348" s="77"/>
      <c r="C348" s="14"/>
      <c r="D348" s="82"/>
      <c r="E348" s="78"/>
      <c r="F348" s="14"/>
      <c r="G348" s="14"/>
      <c r="H348" s="77"/>
      <c r="I348" s="64"/>
      <c r="J348" s="64"/>
      <c r="K348" s="15"/>
      <c r="L348" s="83"/>
      <c r="M348" s="84"/>
      <c r="N348" s="84"/>
      <c r="O348" s="75"/>
      <c r="P348" s="85"/>
      <c r="Q348" s="85"/>
      <c r="R348" s="49">
        <v>5</v>
      </c>
      <c r="S348" s="86"/>
      <c r="T348" s="86"/>
      <c r="U348" s="50">
        <v>436.24499300000002</v>
      </c>
      <c r="V348" s="50">
        <v>6.5799999999999995E-4</v>
      </c>
      <c r="W348" s="50">
        <v>1.8E-5</v>
      </c>
      <c r="X348" s="50">
        <v>1.626614</v>
      </c>
      <c r="Y348" s="50">
        <v>0.1</v>
      </c>
      <c r="Z348" s="50"/>
      <c r="AA348" s="80">
        <v>348</v>
      </c>
      <c r="AB348" s="80"/>
      <c r="AC348" s="77" t="s">
        <v>443</v>
      </c>
      <c r="AD348"/>
      <c r="AE348" s="2"/>
      <c r="AI348" s="3"/>
    </row>
    <row r="349" spans="1:35" ht="41.45" customHeight="1">
      <c r="A349" s="77" t="s">
        <v>349</v>
      </c>
      <c r="B349" s="77"/>
      <c r="C349" s="14"/>
      <c r="D349" s="82"/>
      <c r="E349" s="78"/>
      <c r="F349" s="14"/>
      <c r="G349" s="14"/>
      <c r="H349" s="77"/>
      <c r="I349" s="64"/>
      <c r="J349" s="64"/>
      <c r="K349" s="15"/>
      <c r="L349" s="83"/>
      <c r="M349" s="84">
        <v>3318.778564453125</v>
      </c>
      <c r="N349" s="84">
        <v>1731.3089599609375</v>
      </c>
      <c r="O349" s="75"/>
      <c r="P349" s="85"/>
      <c r="Q349" s="85"/>
      <c r="R349" s="49"/>
      <c r="S349" s="86"/>
      <c r="T349" s="86"/>
      <c r="U349" s="50"/>
      <c r="V349" s="50"/>
      <c r="W349" s="50"/>
      <c r="X349" s="50"/>
      <c r="Y349" s="50"/>
      <c r="Z349" s="50"/>
      <c r="AA349" s="80">
        <v>349</v>
      </c>
      <c r="AB349" s="80"/>
      <c r="AC349" s="77" t="s">
        <v>443</v>
      </c>
      <c r="AD349"/>
      <c r="AE349" s="2"/>
      <c r="AI349" s="3"/>
    </row>
    <row r="350" spans="1:35" ht="41.45" customHeight="1">
      <c r="A350" s="77" t="s">
        <v>610</v>
      </c>
      <c r="B350" s="77"/>
      <c r="C350" s="14"/>
      <c r="D350" s="82"/>
      <c r="E350" s="78"/>
      <c r="F350" s="14"/>
      <c r="G350" s="14"/>
      <c r="H350" s="77"/>
      <c r="I350" s="64"/>
      <c r="J350" s="64"/>
      <c r="K350" s="15"/>
      <c r="L350" s="83"/>
      <c r="M350" s="84"/>
      <c r="N350" s="84"/>
      <c r="O350" s="75"/>
      <c r="P350" s="85"/>
      <c r="Q350" s="85"/>
      <c r="R350" s="49"/>
      <c r="S350" s="86"/>
      <c r="T350" s="86"/>
      <c r="U350" s="50"/>
      <c r="V350" s="50"/>
      <c r="W350" s="50"/>
      <c r="X350" s="50"/>
      <c r="Y350" s="50"/>
      <c r="Z350" s="50"/>
      <c r="AA350" s="80">
        <v>350</v>
      </c>
      <c r="AB350" s="80"/>
      <c r="AC350" s="77" t="s">
        <v>443</v>
      </c>
      <c r="AD350"/>
      <c r="AE350" s="2"/>
      <c r="AI350" s="3"/>
    </row>
    <row r="351" spans="1:35" ht="41.45" customHeight="1">
      <c r="A351" s="77" t="s">
        <v>256</v>
      </c>
      <c r="B351" s="77"/>
      <c r="C351" s="14"/>
      <c r="D351" s="82"/>
      <c r="E351" s="78"/>
      <c r="F351" s="14"/>
      <c r="G351" s="14"/>
      <c r="H351" s="77"/>
      <c r="I351" s="64"/>
      <c r="J351" s="64"/>
      <c r="K351" s="15"/>
      <c r="L351" s="83"/>
      <c r="M351" s="84">
        <v>5871.7470703125</v>
      </c>
      <c r="N351" s="84">
        <v>1352.518798828125</v>
      </c>
      <c r="O351" s="75"/>
      <c r="P351" s="85"/>
      <c r="Q351" s="85"/>
      <c r="R351" s="49">
        <v>1</v>
      </c>
      <c r="S351" s="86"/>
      <c r="T351" s="86"/>
      <c r="U351" s="50">
        <v>0</v>
      </c>
      <c r="V351" s="50">
        <v>7.0500000000000001E-4</v>
      </c>
      <c r="W351" s="50">
        <v>7.1400000000000001E-4</v>
      </c>
      <c r="X351" s="50">
        <v>0.43806499999999998</v>
      </c>
      <c r="Y351" s="50">
        <v>0</v>
      </c>
      <c r="Z351" s="50"/>
      <c r="AA351" s="80">
        <v>351</v>
      </c>
      <c r="AB351" s="80"/>
      <c r="AC351" s="77" t="s">
        <v>443</v>
      </c>
      <c r="AD351"/>
      <c r="AE351" s="2"/>
      <c r="AI351" s="3"/>
    </row>
    <row r="352" spans="1:35" ht="41.45" customHeight="1">
      <c r="A352" s="77" t="s">
        <v>611</v>
      </c>
      <c r="B352" s="77"/>
      <c r="C352" s="14"/>
      <c r="D352" s="82"/>
      <c r="E352" s="78"/>
      <c r="F352" s="14"/>
      <c r="G352" s="14"/>
      <c r="H352" s="77"/>
      <c r="I352" s="64"/>
      <c r="J352" s="64"/>
      <c r="K352" s="15"/>
      <c r="L352" s="83"/>
      <c r="M352" s="84"/>
      <c r="N352" s="84"/>
      <c r="O352" s="75"/>
      <c r="P352" s="85"/>
      <c r="Q352" s="85"/>
      <c r="R352" s="49"/>
      <c r="S352" s="86"/>
      <c r="T352" s="86"/>
      <c r="U352" s="50"/>
      <c r="V352" s="50"/>
      <c r="W352" s="50"/>
      <c r="X352" s="50"/>
      <c r="Y352" s="50"/>
      <c r="Z352" s="50"/>
      <c r="AA352" s="80">
        <v>352</v>
      </c>
      <c r="AB352" s="80"/>
      <c r="AC352" s="77" t="s">
        <v>442</v>
      </c>
      <c r="AD352"/>
      <c r="AE352" s="2"/>
      <c r="AI352" s="3"/>
    </row>
    <row r="353" spans="1:35" ht="41.45" customHeight="1">
      <c r="A353" s="77" t="s">
        <v>612</v>
      </c>
      <c r="B353" s="77"/>
      <c r="C353" s="14"/>
      <c r="D353" s="82"/>
      <c r="E353" s="78"/>
      <c r="F353" s="14"/>
      <c r="G353" s="14"/>
      <c r="H353" s="77"/>
      <c r="I353" s="64"/>
      <c r="J353" s="64"/>
      <c r="K353" s="15"/>
      <c r="L353" s="83"/>
      <c r="M353" s="84"/>
      <c r="N353" s="84"/>
      <c r="O353" s="75"/>
      <c r="P353" s="85"/>
      <c r="Q353" s="85"/>
      <c r="R353" s="49"/>
      <c r="S353" s="86"/>
      <c r="T353" s="86"/>
      <c r="U353" s="50"/>
      <c r="V353" s="50"/>
      <c r="W353" s="50"/>
      <c r="X353" s="50"/>
      <c r="Y353" s="50"/>
      <c r="Z353" s="50"/>
      <c r="AA353" s="80">
        <v>353</v>
      </c>
      <c r="AB353" s="80"/>
      <c r="AC353" s="77" t="s">
        <v>442</v>
      </c>
      <c r="AD353"/>
      <c r="AE353" s="2"/>
      <c r="AI353" s="3"/>
    </row>
    <row r="354" spans="1:35" ht="41.45" customHeight="1">
      <c r="A354" s="77" t="s">
        <v>385</v>
      </c>
      <c r="B354" s="77"/>
      <c r="C354" s="14"/>
      <c r="D354" s="82"/>
      <c r="E354" s="78"/>
      <c r="F354" s="14"/>
      <c r="G354" s="14"/>
      <c r="H354" s="77"/>
      <c r="I354" s="64"/>
      <c r="J354" s="64"/>
      <c r="K354" s="15"/>
      <c r="L354" s="83"/>
      <c r="M354" s="84">
        <v>7368.365234375</v>
      </c>
      <c r="N354" s="84">
        <v>8060.96533203125</v>
      </c>
      <c r="O354" s="75"/>
      <c r="P354" s="85"/>
      <c r="Q354" s="85"/>
      <c r="R354" s="49">
        <v>2</v>
      </c>
      <c r="S354" s="86"/>
      <c r="T354" s="86"/>
      <c r="U354" s="50">
        <v>307.683403</v>
      </c>
      <c r="V354" s="50">
        <v>8.0800000000000002E-4</v>
      </c>
      <c r="W354" s="50">
        <v>8.3299999999999997E-4</v>
      </c>
      <c r="X354" s="50">
        <v>0.69012799999999996</v>
      </c>
      <c r="Y354" s="50">
        <v>0</v>
      </c>
      <c r="Z354" s="50"/>
      <c r="AA354" s="80">
        <v>354</v>
      </c>
      <c r="AB354" s="80"/>
      <c r="AC354" s="77" t="s">
        <v>442</v>
      </c>
      <c r="AD354"/>
      <c r="AE354" s="2"/>
      <c r="AI354" s="3"/>
    </row>
    <row r="355" spans="1:35" ht="41.45" customHeight="1">
      <c r="A355" s="77" t="s">
        <v>613</v>
      </c>
      <c r="B355" s="77"/>
      <c r="C355" s="14"/>
      <c r="D355" s="82"/>
      <c r="E355" s="78"/>
      <c r="F355" s="14"/>
      <c r="G355" s="14"/>
      <c r="H355" s="77"/>
      <c r="I355" s="64"/>
      <c r="J355" s="64"/>
      <c r="K355" s="15"/>
      <c r="L355" s="83"/>
      <c r="M355" s="84"/>
      <c r="N355" s="84"/>
      <c r="O355" s="75"/>
      <c r="P355" s="85"/>
      <c r="Q355" s="85"/>
      <c r="R355" s="49">
        <v>4</v>
      </c>
      <c r="S355" s="86"/>
      <c r="T355" s="86"/>
      <c r="U355" s="50">
        <v>332.89639199999999</v>
      </c>
      <c r="V355" s="50">
        <v>8.5499999999999997E-4</v>
      </c>
      <c r="W355" s="50">
        <v>9.4059999999999994E-3</v>
      </c>
      <c r="X355" s="50">
        <v>1.201155</v>
      </c>
      <c r="Y355" s="50">
        <v>0.16666666666666666</v>
      </c>
      <c r="Z355" s="50"/>
      <c r="AA355" s="80">
        <v>355</v>
      </c>
      <c r="AB355" s="80"/>
      <c r="AC355" s="77" t="s">
        <v>443</v>
      </c>
      <c r="AD355"/>
      <c r="AE355" s="2"/>
      <c r="AI355" s="3"/>
    </row>
    <row r="356" spans="1:35" ht="41.45" customHeight="1">
      <c r="A356" s="77" t="s">
        <v>614</v>
      </c>
      <c r="B356" s="77"/>
      <c r="C356" s="14"/>
      <c r="D356" s="82"/>
      <c r="E356" s="78"/>
      <c r="F356" s="14"/>
      <c r="G356" s="14"/>
      <c r="H356" s="77"/>
      <c r="I356" s="64"/>
      <c r="J356" s="64"/>
      <c r="K356" s="15"/>
      <c r="L356" s="83"/>
      <c r="M356" s="84"/>
      <c r="N356" s="84"/>
      <c r="O356" s="75"/>
      <c r="P356" s="85"/>
      <c r="Q356" s="85"/>
      <c r="R356" s="49">
        <v>1</v>
      </c>
      <c r="S356" s="86"/>
      <c r="T356" s="86"/>
      <c r="U356" s="50">
        <v>0</v>
      </c>
      <c r="V356" s="50">
        <v>7.0100000000000002E-4</v>
      </c>
      <c r="W356" s="50">
        <v>3.0000000000000001E-5</v>
      </c>
      <c r="X356" s="50">
        <v>0.43772699999999998</v>
      </c>
      <c r="Y356" s="50">
        <v>0</v>
      </c>
      <c r="Z356" s="50"/>
      <c r="AA356" s="80">
        <v>356</v>
      </c>
      <c r="AB356" s="80"/>
      <c r="AC356" s="77" t="s">
        <v>443</v>
      </c>
      <c r="AD356"/>
      <c r="AE356" s="2"/>
      <c r="AI356" s="3"/>
    </row>
    <row r="357" spans="1:35" ht="41.45" customHeight="1">
      <c r="A357" s="77" t="s">
        <v>334</v>
      </c>
      <c r="B357" s="77"/>
      <c r="C357" s="14"/>
      <c r="D357" s="82"/>
      <c r="E357" s="78"/>
      <c r="F357" s="14"/>
      <c r="G357" s="14"/>
      <c r="H357" s="77"/>
      <c r="I357" s="64"/>
      <c r="J357" s="64"/>
      <c r="K357" s="15"/>
      <c r="L357" s="83"/>
      <c r="M357" s="84">
        <v>3830.15966796875</v>
      </c>
      <c r="N357" s="84">
        <v>4446.39990234375</v>
      </c>
      <c r="O357" s="75"/>
      <c r="P357" s="85"/>
      <c r="Q357" s="85"/>
      <c r="R357" s="49">
        <v>1</v>
      </c>
      <c r="S357" s="86"/>
      <c r="T357" s="86"/>
      <c r="U357" s="50">
        <v>0</v>
      </c>
      <c r="V357" s="50">
        <v>7.3200000000000001E-4</v>
      </c>
      <c r="W357" s="50">
        <v>1.374E-3</v>
      </c>
      <c r="X357" s="50">
        <v>0.38881100000000002</v>
      </c>
      <c r="Y357" s="50">
        <v>0</v>
      </c>
      <c r="Z357" s="50"/>
      <c r="AA357" s="80">
        <v>357</v>
      </c>
      <c r="AB357" s="80"/>
      <c r="AC357" s="77" t="s">
        <v>442</v>
      </c>
      <c r="AD357"/>
      <c r="AE357" s="2"/>
      <c r="AI357" s="3"/>
    </row>
    <row r="358" spans="1:35" ht="41.45" customHeight="1">
      <c r="A358" s="77" t="s">
        <v>358</v>
      </c>
      <c r="B358" s="77"/>
      <c r="C358" s="14"/>
      <c r="D358" s="82"/>
      <c r="E358" s="78"/>
      <c r="F358" s="14"/>
      <c r="G358" s="14"/>
      <c r="H358" s="77"/>
      <c r="I358" s="64"/>
      <c r="J358" s="64"/>
      <c r="K358" s="15"/>
      <c r="L358" s="83"/>
      <c r="M358" s="84">
        <v>4165.59375</v>
      </c>
      <c r="N358" s="84">
        <v>6800.3544921875</v>
      </c>
      <c r="O358" s="75"/>
      <c r="P358" s="85"/>
      <c r="Q358" s="85"/>
      <c r="R358" s="49">
        <v>4</v>
      </c>
      <c r="S358" s="86"/>
      <c r="T358" s="86"/>
      <c r="U358" s="50">
        <v>516.85634700000003</v>
      </c>
      <c r="V358" s="50">
        <v>6.8599999999999998E-4</v>
      </c>
      <c r="W358" s="50">
        <v>2.1999999999999999E-5</v>
      </c>
      <c r="X358" s="50">
        <v>1.3282389999999999</v>
      </c>
      <c r="Y358" s="50">
        <v>0</v>
      </c>
      <c r="Z358" s="50"/>
      <c r="AA358" s="80">
        <v>358</v>
      </c>
      <c r="AB358" s="80"/>
      <c r="AC358" s="77" t="s">
        <v>442</v>
      </c>
      <c r="AD358"/>
      <c r="AE358" s="2"/>
      <c r="AI358" s="3"/>
    </row>
    <row r="359" spans="1:35" ht="41.45" customHeight="1">
      <c r="A359" s="77" t="s">
        <v>386</v>
      </c>
      <c r="B359" s="77"/>
      <c r="C359" s="14"/>
      <c r="D359" s="82"/>
      <c r="E359" s="78"/>
      <c r="F359" s="14"/>
      <c r="G359" s="14"/>
      <c r="H359" s="77"/>
      <c r="I359" s="64"/>
      <c r="J359" s="64"/>
      <c r="K359" s="15"/>
      <c r="L359" s="83"/>
      <c r="M359" s="84">
        <v>6933.68603515625</v>
      </c>
      <c r="N359" s="84">
        <v>2182.3525390625</v>
      </c>
      <c r="O359" s="75"/>
      <c r="P359" s="85"/>
      <c r="Q359" s="85"/>
      <c r="R359" s="49">
        <v>3</v>
      </c>
      <c r="S359" s="86"/>
      <c r="T359" s="86"/>
      <c r="U359" s="50">
        <v>2071.383949</v>
      </c>
      <c r="V359" s="50">
        <v>9.3000000000000005E-4</v>
      </c>
      <c r="W359" s="50">
        <v>1.503E-3</v>
      </c>
      <c r="X359" s="50">
        <v>0.93101999999999996</v>
      </c>
      <c r="Y359" s="50">
        <v>0</v>
      </c>
      <c r="Z359" s="50"/>
      <c r="AA359" s="80">
        <v>359</v>
      </c>
      <c r="AB359" s="80"/>
      <c r="AC359" s="77" t="s">
        <v>443</v>
      </c>
      <c r="AD359"/>
      <c r="AE359" s="2"/>
      <c r="AI359" s="3"/>
    </row>
    <row r="360" spans="1:35" ht="41.45" customHeight="1">
      <c r="A360" s="77" t="s">
        <v>245</v>
      </c>
      <c r="B360" s="77"/>
      <c r="C360" s="14"/>
      <c r="D360" s="82"/>
      <c r="E360" s="78"/>
      <c r="F360" s="14"/>
      <c r="G360" s="14"/>
      <c r="H360" s="77"/>
      <c r="I360" s="64"/>
      <c r="J360" s="64"/>
      <c r="K360" s="15"/>
      <c r="L360" s="83"/>
      <c r="M360" s="84">
        <v>6992.51123046875</v>
      </c>
      <c r="N360" s="84">
        <v>7983.34765625</v>
      </c>
      <c r="O360" s="75"/>
      <c r="P360" s="85"/>
      <c r="Q360" s="85"/>
      <c r="R360" s="49"/>
      <c r="S360" s="86"/>
      <c r="T360" s="86"/>
      <c r="U360" s="50"/>
      <c r="V360" s="50"/>
      <c r="W360" s="50"/>
      <c r="X360" s="50"/>
      <c r="Y360" s="50"/>
      <c r="Z360" s="50"/>
      <c r="AA360" s="80">
        <v>360</v>
      </c>
      <c r="AB360" s="80"/>
      <c r="AC360" s="77" t="s">
        <v>442</v>
      </c>
      <c r="AD360"/>
      <c r="AE360" s="2"/>
      <c r="AI360" s="3"/>
    </row>
    <row r="361" spans="1:35" ht="41.45" customHeight="1">
      <c r="A361" s="77" t="s">
        <v>326</v>
      </c>
      <c r="B361" s="77"/>
      <c r="C361" s="14"/>
      <c r="D361" s="82"/>
      <c r="E361" s="78"/>
      <c r="F361" s="14"/>
      <c r="G361" s="14"/>
      <c r="H361" s="77"/>
      <c r="I361" s="64"/>
      <c r="J361" s="64"/>
      <c r="K361" s="15"/>
      <c r="L361" s="83"/>
      <c r="M361" s="84">
        <v>6356.79248046875</v>
      </c>
      <c r="N361" s="84">
        <v>1844.7188720703125</v>
      </c>
      <c r="O361" s="75"/>
      <c r="P361" s="85"/>
      <c r="Q361" s="85"/>
      <c r="R361" s="49"/>
      <c r="S361" s="86"/>
      <c r="T361" s="86"/>
      <c r="U361" s="50"/>
      <c r="V361" s="50"/>
      <c r="W361" s="50"/>
      <c r="X361" s="50"/>
      <c r="Y361" s="50"/>
      <c r="Z361" s="50"/>
      <c r="AA361" s="80">
        <v>361</v>
      </c>
      <c r="AB361" s="80"/>
      <c r="AC361" s="77" t="s">
        <v>443</v>
      </c>
      <c r="AD361"/>
      <c r="AE361" s="2"/>
      <c r="AI361" s="3"/>
    </row>
    <row r="362" spans="1:35" ht="41.45" customHeight="1">
      <c r="A362" s="77" t="s">
        <v>188</v>
      </c>
      <c r="B362" s="77"/>
      <c r="C362" s="14"/>
      <c r="D362" s="82"/>
      <c r="E362" s="78"/>
      <c r="F362" s="14"/>
      <c r="G362" s="14"/>
      <c r="H362" s="77"/>
      <c r="I362" s="64"/>
      <c r="J362" s="64"/>
      <c r="K362" s="15"/>
      <c r="L362" s="83"/>
      <c r="M362" s="84">
        <v>5056.931640625</v>
      </c>
      <c r="N362" s="84">
        <v>4210.2177734375</v>
      </c>
      <c r="O362" s="75"/>
      <c r="P362" s="85"/>
      <c r="Q362" s="85"/>
      <c r="R362" s="49">
        <v>1</v>
      </c>
      <c r="S362" s="86"/>
      <c r="T362" s="86"/>
      <c r="U362" s="50">
        <v>0</v>
      </c>
      <c r="V362" s="50">
        <v>7.3899999999999997E-4</v>
      </c>
      <c r="W362" s="50">
        <v>6.9999999999999994E-5</v>
      </c>
      <c r="X362" s="50">
        <v>0.41547899999999999</v>
      </c>
      <c r="Y362" s="50">
        <v>0</v>
      </c>
      <c r="Z362" s="50"/>
      <c r="AA362" s="80">
        <v>362</v>
      </c>
      <c r="AB362" s="80"/>
      <c r="AC362" s="77" t="s">
        <v>443</v>
      </c>
      <c r="AD362"/>
      <c r="AE362" s="2"/>
      <c r="AI362" s="3"/>
    </row>
    <row r="363" spans="1:35" ht="41.45" customHeight="1">
      <c r="A363" s="77" t="s">
        <v>615</v>
      </c>
      <c r="B363" s="77"/>
      <c r="C363" s="14"/>
      <c r="D363" s="82"/>
      <c r="E363" s="78"/>
      <c r="F363" s="14"/>
      <c r="G363" s="14"/>
      <c r="H363" s="77"/>
      <c r="I363" s="64"/>
      <c r="J363" s="64"/>
      <c r="K363" s="15"/>
      <c r="L363" s="83"/>
      <c r="M363" s="84"/>
      <c r="N363" s="84"/>
      <c r="O363" s="75"/>
      <c r="P363" s="85"/>
      <c r="Q363" s="85"/>
      <c r="R363" s="49"/>
      <c r="S363" s="86"/>
      <c r="T363" s="86"/>
      <c r="U363" s="50"/>
      <c r="V363" s="50"/>
      <c r="W363" s="50"/>
      <c r="X363" s="50"/>
      <c r="Y363" s="50"/>
      <c r="Z363" s="50"/>
      <c r="AA363" s="80">
        <v>363</v>
      </c>
      <c r="AB363" s="80"/>
      <c r="AC363" s="77" t="s">
        <v>442</v>
      </c>
      <c r="AD363"/>
      <c r="AE363" s="2"/>
      <c r="AI363" s="3"/>
    </row>
    <row r="364" spans="1:35" ht="41.45" customHeight="1">
      <c r="A364" s="77" t="s">
        <v>616</v>
      </c>
      <c r="B364" s="77"/>
      <c r="C364" s="14"/>
      <c r="D364" s="82"/>
      <c r="E364" s="78"/>
      <c r="F364" s="14"/>
      <c r="G364" s="14"/>
      <c r="H364" s="77"/>
      <c r="I364" s="64"/>
      <c r="J364" s="64"/>
      <c r="K364" s="15"/>
      <c r="L364" s="83"/>
      <c r="M364" s="84"/>
      <c r="N364" s="84"/>
      <c r="O364" s="75"/>
      <c r="P364" s="85"/>
      <c r="Q364" s="85"/>
      <c r="R364" s="49"/>
      <c r="S364" s="86"/>
      <c r="T364" s="86"/>
      <c r="U364" s="50"/>
      <c r="V364" s="50"/>
      <c r="W364" s="50"/>
      <c r="X364" s="50"/>
      <c r="Y364" s="50"/>
      <c r="Z364" s="50"/>
      <c r="AA364" s="80">
        <v>364</v>
      </c>
      <c r="AB364" s="80"/>
      <c r="AC364" s="77" t="s">
        <v>443</v>
      </c>
      <c r="AD364"/>
      <c r="AE364" s="2"/>
      <c r="AI364" s="3"/>
    </row>
    <row r="365" spans="1:35" ht="41.45" customHeight="1">
      <c r="A365" s="77" t="s">
        <v>363</v>
      </c>
      <c r="B365" s="77"/>
      <c r="C365" s="14"/>
      <c r="D365" s="82"/>
      <c r="E365" s="78"/>
      <c r="F365" s="14"/>
      <c r="G365" s="14"/>
      <c r="H365" s="77"/>
      <c r="I365" s="64"/>
      <c r="J365" s="64"/>
      <c r="K365" s="15"/>
      <c r="L365" s="83"/>
      <c r="M365" s="84">
        <v>5347.66845703125</v>
      </c>
      <c r="N365" s="84">
        <v>2674.789794921875</v>
      </c>
      <c r="O365" s="75"/>
      <c r="P365" s="85"/>
      <c r="Q365" s="85"/>
      <c r="R365" s="49">
        <v>3</v>
      </c>
      <c r="S365" s="86"/>
      <c r="T365" s="86"/>
      <c r="U365" s="50">
        <v>505.43008400000002</v>
      </c>
      <c r="V365" s="50">
        <v>8.03E-4</v>
      </c>
      <c r="W365" s="50">
        <v>1.8699999999999999E-4</v>
      </c>
      <c r="X365" s="50">
        <v>1.005436</v>
      </c>
      <c r="Y365" s="50">
        <v>0</v>
      </c>
      <c r="Z365" s="50"/>
      <c r="AA365" s="80">
        <v>365</v>
      </c>
      <c r="AB365" s="80"/>
      <c r="AC365" s="77" t="s">
        <v>443</v>
      </c>
      <c r="AD365"/>
      <c r="AE365" s="2"/>
      <c r="AI365" s="3"/>
    </row>
    <row r="366" spans="1:35" ht="41.45" customHeight="1">
      <c r="A366" s="77" t="s">
        <v>617</v>
      </c>
      <c r="B366" s="77"/>
      <c r="C366" s="14"/>
      <c r="D366" s="82"/>
      <c r="E366" s="78"/>
      <c r="F366" s="14"/>
      <c r="G366" s="14"/>
      <c r="H366" s="77"/>
      <c r="I366" s="64"/>
      <c r="J366" s="64"/>
      <c r="K366" s="15"/>
      <c r="L366" s="83"/>
      <c r="M366" s="84"/>
      <c r="N366" s="84"/>
      <c r="O366" s="75"/>
      <c r="P366" s="85"/>
      <c r="Q366" s="85"/>
      <c r="R366" s="49"/>
      <c r="S366" s="86"/>
      <c r="T366" s="86"/>
      <c r="U366" s="50"/>
      <c r="V366" s="50"/>
      <c r="W366" s="50"/>
      <c r="X366" s="50"/>
      <c r="Y366" s="50"/>
      <c r="Z366" s="50"/>
      <c r="AA366" s="80">
        <v>366</v>
      </c>
      <c r="AB366" s="80"/>
      <c r="AC366" s="77" t="s">
        <v>443</v>
      </c>
      <c r="AD366"/>
      <c r="AE366" s="2"/>
      <c r="AI366" s="3"/>
    </row>
    <row r="367" spans="1:35" ht="41.45" customHeight="1">
      <c r="A367" s="77" t="s">
        <v>618</v>
      </c>
      <c r="B367" s="77"/>
      <c r="C367" s="14"/>
      <c r="D367" s="82"/>
      <c r="E367" s="78"/>
      <c r="F367" s="14"/>
      <c r="G367" s="14"/>
      <c r="H367" s="77"/>
      <c r="I367" s="64"/>
      <c r="J367" s="64"/>
      <c r="K367" s="15"/>
      <c r="L367" s="83"/>
      <c r="M367" s="84"/>
      <c r="N367" s="84"/>
      <c r="O367" s="75"/>
      <c r="P367" s="85"/>
      <c r="Q367" s="85"/>
      <c r="R367" s="49">
        <v>1</v>
      </c>
      <c r="S367" s="86"/>
      <c r="T367" s="86"/>
      <c r="U367" s="50">
        <v>0</v>
      </c>
      <c r="V367" s="50">
        <v>6.9899999999999997E-4</v>
      </c>
      <c r="W367" s="50">
        <v>5.3000000000000001E-5</v>
      </c>
      <c r="X367" s="50">
        <v>0.44063799999999997</v>
      </c>
      <c r="Y367" s="50">
        <v>0</v>
      </c>
      <c r="Z367" s="50"/>
      <c r="AA367" s="80">
        <v>367</v>
      </c>
      <c r="AB367" s="80"/>
      <c r="AC367" s="77" t="s">
        <v>443</v>
      </c>
      <c r="AD367"/>
      <c r="AE367" s="2"/>
      <c r="AI367" s="3"/>
    </row>
    <row r="368" spans="1:35" ht="41.45" customHeight="1">
      <c r="A368" s="77" t="s">
        <v>364</v>
      </c>
      <c r="B368" s="77"/>
      <c r="C368" s="14"/>
      <c r="D368" s="82"/>
      <c r="E368" s="78"/>
      <c r="F368" s="14"/>
      <c r="G368" s="14"/>
      <c r="H368" s="77"/>
      <c r="I368" s="64"/>
      <c r="J368" s="64"/>
      <c r="K368" s="15"/>
      <c r="L368" s="83"/>
      <c r="M368" s="84">
        <v>4837.26708984375</v>
      </c>
      <c r="N368" s="84">
        <v>3139.58984375</v>
      </c>
      <c r="O368" s="75"/>
      <c r="P368" s="85"/>
      <c r="Q368" s="85"/>
      <c r="R368" s="49">
        <v>1</v>
      </c>
      <c r="S368" s="86"/>
      <c r="T368" s="86"/>
      <c r="U368" s="50">
        <v>0</v>
      </c>
      <c r="V368" s="50">
        <v>6.3500000000000004E-4</v>
      </c>
      <c r="W368" s="50">
        <v>1.2E-5</v>
      </c>
      <c r="X368" s="50">
        <v>0.42899999999999999</v>
      </c>
      <c r="Y368" s="50">
        <v>0</v>
      </c>
      <c r="Z368" s="50"/>
      <c r="AA368" s="80">
        <v>368</v>
      </c>
      <c r="AB368" s="80"/>
      <c r="AC368" s="77" t="s">
        <v>442</v>
      </c>
      <c r="AD368"/>
      <c r="AE368" s="2"/>
      <c r="AI368" s="3"/>
    </row>
    <row r="369" spans="1:35" ht="41.45" customHeight="1">
      <c r="A369" s="77" t="s">
        <v>619</v>
      </c>
      <c r="B369" s="77"/>
      <c r="C369" s="14"/>
      <c r="D369" s="82"/>
      <c r="E369" s="78"/>
      <c r="F369" s="14"/>
      <c r="G369" s="14"/>
      <c r="H369" s="77"/>
      <c r="I369" s="64"/>
      <c r="J369" s="64"/>
      <c r="K369" s="15"/>
      <c r="L369" s="83"/>
      <c r="M369" s="84"/>
      <c r="N369" s="84"/>
      <c r="O369" s="75"/>
      <c r="P369" s="85"/>
      <c r="Q369" s="85"/>
      <c r="R369" s="49">
        <v>5</v>
      </c>
      <c r="S369" s="86"/>
      <c r="T369" s="86"/>
      <c r="U369" s="50">
        <v>1059.2380390000001</v>
      </c>
      <c r="V369" s="50">
        <v>8.9700000000000001E-4</v>
      </c>
      <c r="W369" s="50">
        <v>2.689E-3</v>
      </c>
      <c r="X369" s="50">
        <v>1.456232</v>
      </c>
      <c r="Y369" s="50">
        <v>0.1</v>
      </c>
      <c r="Z369" s="50"/>
      <c r="AA369" s="80">
        <v>369</v>
      </c>
      <c r="AB369" s="80"/>
      <c r="AC369" s="77" t="s">
        <v>443</v>
      </c>
      <c r="AD369"/>
      <c r="AE369" s="2"/>
      <c r="AI369" s="3"/>
    </row>
    <row r="370" spans="1:35" ht="41.45" customHeight="1">
      <c r="A370" s="77" t="s">
        <v>388</v>
      </c>
      <c r="B370" s="77"/>
      <c r="C370" s="14"/>
      <c r="D370" s="82"/>
      <c r="E370" s="78"/>
      <c r="F370" s="14"/>
      <c r="G370" s="14"/>
      <c r="H370" s="77"/>
      <c r="I370" s="64"/>
      <c r="J370" s="64"/>
      <c r="K370" s="15"/>
      <c r="L370" s="83"/>
      <c r="M370" s="84">
        <v>8947.9482421875</v>
      </c>
      <c r="N370" s="84">
        <v>4481.193359375</v>
      </c>
      <c r="O370" s="75"/>
      <c r="P370" s="85"/>
      <c r="Q370" s="85"/>
      <c r="R370" s="49">
        <v>1</v>
      </c>
      <c r="S370" s="86"/>
      <c r="T370" s="86"/>
      <c r="U370" s="50">
        <v>0</v>
      </c>
      <c r="V370" s="50">
        <v>5.6300000000000002E-4</v>
      </c>
      <c r="W370" s="50">
        <v>3.0000000000000001E-6</v>
      </c>
      <c r="X370" s="50">
        <v>0.42652400000000001</v>
      </c>
      <c r="Y370" s="50">
        <v>0</v>
      </c>
      <c r="Z370" s="50"/>
      <c r="AA370" s="80">
        <v>370</v>
      </c>
      <c r="AB370" s="80"/>
      <c r="AC370" s="77" t="s">
        <v>443</v>
      </c>
      <c r="AD370"/>
      <c r="AE370" s="2"/>
      <c r="AI370" s="3"/>
    </row>
    <row r="371" spans="1:35" ht="41.45" customHeight="1">
      <c r="A371" s="77" t="s">
        <v>376</v>
      </c>
      <c r="B371" s="77"/>
      <c r="C371" s="14"/>
      <c r="D371" s="82"/>
      <c r="E371" s="78"/>
      <c r="F371" s="14"/>
      <c r="G371" s="14"/>
      <c r="H371" s="77"/>
      <c r="I371" s="64"/>
      <c r="J371" s="64"/>
      <c r="K371" s="15"/>
      <c r="L371" s="83"/>
      <c r="M371" s="84">
        <v>6955.88232421875</v>
      </c>
      <c r="N371" s="84">
        <v>1266.6529541015625</v>
      </c>
      <c r="O371" s="75"/>
      <c r="P371" s="85"/>
      <c r="Q371" s="85"/>
      <c r="R371" s="49"/>
      <c r="S371" s="86"/>
      <c r="T371" s="86"/>
      <c r="U371" s="50"/>
      <c r="V371" s="50"/>
      <c r="W371" s="50"/>
      <c r="X371" s="50"/>
      <c r="Y371" s="50"/>
      <c r="Z371" s="50"/>
      <c r="AA371" s="80">
        <v>371</v>
      </c>
      <c r="AB371" s="80"/>
      <c r="AC371" s="77" t="s">
        <v>443</v>
      </c>
      <c r="AD371"/>
      <c r="AE371" s="2"/>
      <c r="AI371" s="3"/>
    </row>
    <row r="372" spans="1:35" ht="41.45" customHeight="1">
      <c r="A372" s="77" t="s">
        <v>389</v>
      </c>
      <c r="B372" s="77"/>
      <c r="C372" s="14"/>
      <c r="D372" s="82"/>
      <c r="E372" s="78"/>
      <c r="F372" s="14"/>
      <c r="G372" s="14"/>
      <c r="H372" s="77"/>
      <c r="I372" s="64"/>
      <c r="J372" s="64"/>
      <c r="K372" s="15"/>
      <c r="L372" s="83"/>
      <c r="M372" s="84">
        <v>6668.6611328125</v>
      </c>
      <c r="N372" s="84">
        <v>6010.451171875</v>
      </c>
      <c r="O372" s="75"/>
      <c r="P372" s="85"/>
      <c r="Q372" s="85"/>
      <c r="R372" s="49"/>
      <c r="S372" s="86"/>
      <c r="T372" s="86"/>
      <c r="U372" s="50"/>
      <c r="V372" s="50"/>
      <c r="W372" s="50"/>
      <c r="X372" s="50"/>
      <c r="Y372" s="50"/>
      <c r="Z372" s="50"/>
      <c r="AA372" s="80">
        <v>372</v>
      </c>
      <c r="AB372" s="80"/>
      <c r="AC372" s="77" t="s">
        <v>442</v>
      </c>
      <c r="AD372"/>
      <c r="AE372" s="2"/>
      <c r="AI372" s="3"/>
    </row>
    <row r="373" spans="1:35" ht="41.45" customHeight="1">
      <c r="A373" s="77" t="s">
        <v>390</v>
      </c>
      <c r="B373" s="77"/>
      <c r="C373" s="14"/>
      <c r="D373" s="82"/>
      <c r="E373" s="78"/>
      <c r="F373" s="14"/>
      <c r="G373" s="14"/>
      <c r="H373" s="77"/>
      <c r="I373" s="64"/>
      <c r="J373" s="64"/>
      <c r="K373" s="15"/>
      <c r="L373" s="83"/>
      <c r="M373" s="84">
        <v>5831.58447265625</v>
      </c>
      <c r="N373" s="84">
        <v>420.44244384765625</v>
      </c>
      <c r="O373" s="75"/>
      <c r="P373" s="85"/>
      <c r="Q373" s="85"/>
      <c r="R373" s="49">
        <v>3</v>
      </c>
      <c r="S373" s="86"/>
      <c r="T373" s="86"/>
      <c r="U373" s="50">
        <v>209.67110400000001</v>
      </c>
      <c r="V373" s="50">
        <v>8.8400000000000002E-4</v>
      </c>
      <c r="W373" s="50">
        <v>1.2673E-2</v>
      </c>
      <c r="X373" s="50">
        <v>0.84687900000000005</v>
      </c>
      <c r="Y373" s="50">
        <v>0.33333333333333331</v>
      </c>
      <c r="Z373" s="50"/>
      <c r="AA373" s="80">
        <v>373</v>
      </c>
      <c r="AB373" s="80"/>
      <c r="AC373" s="77" t="s">
        <v>443</v>
      </c>
      <c r="AD373"/>
      <c r="AE373" s="2"/>
      <c r="AI373" s="3"/>
    </row>
    <row r="374" spans="1:35" ht="41.45" customHeight="1">
      <c r="A374" s="77" t="s">
        <v>620</v>
      </c>
      <c r="B374" s="77"/>
      <c r="C374" s="14"/>
      <c r="D374" s="82"/>
      <c r="E374" s="78"/>
      <c r="F374" s="14"/>
      <c r="G374" s="14"/>
      <c r="H374" s="77"/>
      <c r="I374" s="64"/>
      <c r="J374" s="64"/>
      <c r="K374" s="15"/>
      <c r="L374" s="83"/>
      <c r="M374" s="84"/>
      <c r="N374" s="84"/>
      <c r="O374" s="75"/>
      <c r="P374" s="85"/>
      <c r="Q374" s="85"/>
      <c r="R374" s="49">
        <v>10</v>
      </c>
      <c r="S374" s="86"/>
      <c r="T374" s="86"/>
      <c r="U374" s="50">
        <v>1455.6923300000001</v>
      </c>
      <c r="V374" s="50">
        <v>9.9299999999999996E-4</v>
      </c>
      <c r="W374" s="50">
        <v>3.8085000000000001E-2</v>
      </c>
      <c r="X374" s="50">
        <v>2.5465390000000001</v>
      </c>
      <c r="Y374" s="50">
        <v>0.17777777777777778</v>
      </c>
      <c r="Z374" s="50"/>
      <c r="AA374" s="80">
        <v>374</v>
      </c>
      <c r="AB374" s="80"/>
      <c r="AC374" s="77" t="s">
        <v>442</v>
      </c>
      <c r="AD374"/>
      <c r="AE374" s="2"/>
      <c r="AI374" s="3"/>
    </row>
    <row r="375" spans="1:35" ht="41.45" customHeight="1">
      <c r="A375" s="77" t="s">
        <v>621</v>
      </c>
      <c r="B375" s="77"/>
      <c r="C375" s="14"/>
      <c r="D375" s="82"/>
      <c r="E375" s="78"/>
      <c r="F375" s="14"/>
      <c r="G375" s="14"/>
      <c r="H375" s="77"/>
      <c r="I375" s="64"/>
      <c r="J375" s="64"/>
      <c r="K375" s="15"/>
      <c r="L375" s="83"/>
      <c r="M375" s="84"/>
      <c r="N375" s="84"/>
      <c r="O375" s="75"/>
      <c r="P375" s="85"/>
      <c r="Q375" s="85"/>
      <c r="R375" s="49">
        <v>1</v>
      </c>
      <c r="S375" s="86"/>
      <c r="T375" s="86"/>
      <c r="U375" s="50">
        <v>0</v>
      </c>
      <c r="V375" s="50">
        <v>7.4200000000000004E-4</v>
      </c>
      <c r="W375" s="50">
        <v>1.601E-3</v>
      </c>
      <c r="X375" s="50">
        <v>0.40534599999999998</v>
      </c>
      <c r="Y375" s="50">
        <v>0</v>
      </c>
      <c r="Z375" s="50"/>
      <c r="AA375" s="80">
        <v>375</v>
      </c>
      <c r="AB375" s="80"/>
      <c r="AC375" s="77" t="s">
        <v>442</v>
      </c>
      <c r="AD375"/>
      <c r="AE375" s="2"/>
      <c r="AI375" s="3"/>
    </row>
    <row r="376" spans="1:35" ht="41.45" customHeight="1">
      <c r="A376" s="77" t="s">
        <v>391</v>
      </c>
      <c r="B376" s="77"/>
      <c r="C376" s="14"/>
      <c r="D376" s="82"/>
      <c r="E376" s="78"/>
      <c r="F376" s="14"/>
      <c r="G376" s="14"/>
      <c r="H376" s="77"/>
      <c r="I376" s="64"/>
      <c r="J376" s="64"/>
      <c r="K376" s="15"/>
      <c r="L376" s="83"/>
      <c r="M376" s="84">
        <v>4489.43359375</v>
      </c>
      <c r="N376" s="84">
        <v>6997.25146484375</v>
      </c>
      <c r="O376" s="75"/>
      <c r="P376" s="85"/>
      <c r="Q376" s="85"/>
      <c r="R376" s="49">
        <v>6</v>
      </c>
      <c r="S376" s="86"/>
      <c r="T376" s="86"/>
      <c r="U376" s="50">
        <v>2437.5210099999999</v>
      </c>
      <c r="V376" s="50">
        <v>1.034E-3</v>
      </c>
      <c r="W376" s="50">
        <v>1.7843000000000001E-2</v>
      </c>
      <c r="X376" s="50">
        <v>1.5417019999999999</v>
      </c>
      <c r="Y376" s="50">
        <v>0.13333333333333333</v>
      </c>
      <c r="Z376" s="50"/>
      <c r="AA376" s="80">
        <v>376</v>
      </c>
      <c r="AB376" s="80"/>
      <c r="AC376" s="77" t="s">
        <v>442</v>
      </c>
      <c r="AD376"/>
      <c r="AE376" s="2"/>
      <c r="AI376" s="3"/>
    </row>
    <row r="377" spans="1:35" ht="41.45" customHeight="1">
      <c r="A377" s="77" t="s">
        <v>392</v>
      </c>
      <c r="B377" s="77"/>
      <c r="C377" s="14"/>
      <c r="D377" s="82"/>
      <c r="E377" s="78"/>
      <c r="F377" s="14"/>
      <c r="G377" s="14"/>
      <c r="H377" s="77"/>
      <c r="I377" s="64"/>
      <c r="J377" s="64"/>
      <c r="K377" s="15"/>
      <c r="L377" s="83"/>
      <c r="M377" s="84">
        <v>4900.5322265625</v>
      </c>
      <c r="N377" s="84">
        <v>6501.166015625</v>
      </c>
      <c r="O377" s="75"/>
      <c r="P377" s="85"/>
      <c r="Q377" s="85"/>
      <c r="R377" s="49">
        <v>1</v>
      </c>
      <c r="S377" s="86"/>
      <c r="T377" s="86"/>
      <c r="U377" s="50">
        <v>0</v>
      </c>
      <c r="V377" s="50">
        <v>6.9099999999999999E-4</v>
      </c>
      <c r="W377" s="50">
        <v>2.5739999999999999E-3</v>
      </c>
      <c r="X377" s="50">
        <v>0.39418300000000001</v>
      </c>
      <c r="Y377" s="50">
        <v>0</v>
      </c>
      <c r="Z377" s="50"/>
      <c r="AA377" s="80">
        <v>377</v>
      </c>
      <c r="AB377" s="80"/>
      <c r="AC377" s="77" t="s">
        <v>442</v>
      </c>
      <c r="AD377"/>
      <c r="AE377" s="2"/>
      <c r="AI377" s="3"/>
    </row>
    <row r="378" spans="1:35" ht="41.45" customHeight="1">
      <c r="A378" s="77" t="s">
        <v>432</v>
      </c>
      <c r="B378" s="77"/>
      <c r="C378" s="14"/>
      <c r="D378" s="82"/>
      <c r="E378" s="78"/>
      <c r="F378" s="14"/>
      <c r="G378" s="14"/>
      <c r="H378" s="77"/>
      <c r="I378" s="64"/>
      <c r="J378" s="64"/>
      <c r="K378" s="15"/>
      <c r="L378" s="83"/>
      <c r="M378" s="84">
        <v>2701.220947265625</v>
      </c>
      <c r="N378" s="84">
        <v>5361.708984375</v>
      </c>
      <c r="O378" s="75"/>
      <c r="P378" s="85"/>
      <c r="Q378" s="85"/>
      <c r="R378" s="49"/>
      <c r="S378" s="86"/>
      <c r="T378" s="86"/>
      <c r="U378" s="50"/>
      <c r="V378" s="50"/>
      <c r="W378" s="50"/>
      <c r="X378" s="50"/>
      <c r="Y378" s="50"/>
      <c r="Z378" s="50"/>
      <c r="AA378" s="80">
        <v>378</v>
      </c>
      <c r="AB378" s="80"/>
      <c r="AC378" s="77" t="s">
        <v>442</v>
      </c>
      <c r="AD378"/>
      <c r="AE378" s="2"/>
      <c r="AI378" s="3"/>
    </row>
    <row r="379" spans="1:35" ht="41.45" customHeight="1">
      <c r="A379" s="77" t="s">
        <v>261</v>
      </c>
      <c r="B379" s="77"/>
      <c r="C379" s="14"/>
      <c r="D379" s="82"/>
      <c r="E379" s="78"/>
      <c r="F379" s="14"/>
      <c r="G379" s="14"/>
      <c r="H379" s="77"/>
      <c r="I379" s="64"/>
      <c r="J379" s="64"/>
      <c r="K379" s="15"/>
      <c r="L379" s="83"/>
      <c r="M379" s="84">
        <v>4944.431640625</v>
      </c>
      <c r="N379" s="84">
        <v>5594.48779296875</v>
      </c>
      <c r="O379" s="75"/>
      <c r="P379" s="85"/>
      <c r="Q379" s="85"/>
      <c r="R379" s="49"/>
      <c r="S379" s="86"/>
      <c r="T379" s="86"/>
      <c r="U379" s="50"/>
      <c r="V379" s="50"/>
      <c r="W379" s="50"/>
      <c r="X379" s="50"/>
      <c r="Y379" s="50"/>
      <c r="Z379" s="50"/>
      <c r="AA379" s="80">
        <v>379</v>
      </c>
      <c r="AB379" s="80"/>
      <c r="AC379" s="77" t="s">
        <v>442</v>
      </c>
      <c r="AD379"/>
      <c r="AE379" s="2"/>
      <c r="AI379" s="3"/>
    </row>
    <row r="380" spans="1:35" ht="41.45" customHeight="1">
      <c r="A380" s="77" t="s">
        <v>397</v>
      </c>
      <c r="B380" s="77"/>
      <c r="C380" s="14"/>
      <c r="D380" s="82"/>
      <c r="E380" s="78"/>
      <c r="F380" s="14"/>
      <c r="G380" s="14"/>
      <c r="H380" s="77"/>
      <c r="I380" s="64"/>
      <c r="J380" s="64"/>
      <c r="K380" s="15"/>
      <c r="L380" s="83"/>
      <c r="M380" s="84">
        <v>3837.556640625</v>
      </c>
      <c r="N380" s="84">
        <v>8674.865234375</v>
      </c>
      <c r="O380" s="75"/>
      <c r="P380" s="85"/>
      <c r="Q380" s="85"/>
      <c r="R380" s="49">
        <v>1</v>
      </c>
      <c r="S380" s="86"/>
      <c r="T380" s="86"/>
      <c r="U380" s="50">
        <v>0</v>
      </c>
      <c r="V380" s="50">
        <v>8.61E-4</v>
      </c>
      <c r="W380" s="50">
        <v>8.3510000000000008E-3</v>
      </c>
      <c r="X380" s="50">
        <v>0.36828300000000003</v>
      </c>
      <c r="Y380" s="50">
        <v>0</v>
      </c>
      <c r="Z380" s="50"/>
      <c r="AA380" s="80">
        <v>380</v>
      </c>
      <c r="AB380" s="80"/>
      <c r="AC380" s="77" t="s">
        <v>443</v>
      </c>
      <c r="AD380"/>
      <c r="AE380" s="2"/>
      <c r="AI380" s="3"/>
    </row>
    <row r="381" spans="1:35" ht="41.45" customHeight="1">
      <c r="A381" s="77" t="s">
        <v>622</v>
      </c>
      <c r="B381" s="77"/>
      <c r="C381" s="14"/>
      <c r="D381" s="82"/>
      <c r="E381" s="78"/>
      <c r="F381" s="14"/>
      <c r="G381" s="14"/>
      <c r="H381" s="77"/>
      <c r="I381" s="64"/>
      <c r="J381" s="64"/>
      <c r="K381" s="15"/>
      <c r="L381" s="83"/>
      <c r="M381" s="84"/>
      <c r="N381" s="84"/>
      <c r="O381" s="75"/>
      <c r="P381" s="85"/>
      <c r="Q381" s="85"/>
      <c r="R381" s="49">
        <v>2</v>
      </c>
      <c r="S381" s="86"/>
      <c r="T381" s="86"/>
      <c r="U381" s="50">
        <v>17.035713999999999</v>
      </c>
      <c r="V381" s="50">
        <v>7.8299999999999995E-4</v>
      </c>
      <c r="W381" s="50">
        <v>6.4920000000000004E-3</v>
      </c>
      <c r="X381" s="50">
        <v>0.62931700000000002</v>
      </c>
      <c r="Y381" s="50">
        <v>0</v>
      </c>
      <c r="Z381" s="50"/>
      <c r="AA381" s="80">
        <v>381</v>
      </c>
      <c r="AB381" s="80"/>
      <c r="AC381" s="77" t="s">
        <v>442</v>
      </c>
      <c r="AD381"/>
      <c r="AE381" s="2"/>
      <c r="AI381" s="3"/>
    </row>
    <row r="382" spans="1:35" ht="41.45" customHeight="1">
      <c r="A382" s="77" t="s">
        <v>623</v>
      </c>
      <c r="B382" s="77"/>
      <c r="C382" s="14"/>
      <c r="D382" s="82"/>
      <c r="E382" s="78"/>
      <c r="F382" s="14"/>
      <c r="G382" s="14"/>
      <c r="H382" s="77"/>
      <c r="I382" s="64"/>
      <c r="J382" s="64"/>
      <c r="K382" s="15"/>
      <c r="L382" s="83"/>
      <c r="M382" s="84"/>
      <c r="N382" s="84"/>
      <c r="O382" s="75"/>
      <c r="P382" s="85"/>
      <c r="Q382" s="85"/>
      <c r="R382" s="49">
        <v>2</v>
      </c>
      <c r="S382" s="86"/>
      <c r="T382" s="86"/>
      <c r="U382" s="50">
        <v>217.95831899999999</v>
      </c>
      <c r="V382" s="50">
        <v>7.5900000000000002E-4</v>
      </c>
      <c r="W382" s="50">
        <v>6.6000000000000005E-5</v>
      </c>
      <c r="X382" s="50">
        <v>0.73324500000000004</v>
      </c>
      <c r="Y382" s="50">
        <v>0</v>
      </c>
      <c r="Z382" s="50"/>
      <c r="AA382" s="80">
        <v>382</v>
      </c>
      <c r="AB382" s="80"/>
      <c r="AC382" s="77" t="s">
        <v>442</v>
      </c>
      <c r="AD382"/>
      <c r="AE382" s="2"/>
      <c r="AI382" s="3"/>
    </row>
    <row r="383" spans="1:35" ht="41.45" customHeight="1">
      <c r="A383" s="77" t="s">
        <v>398</v>
      </c>
      <c r="B383" s="77"/>
      <c r="C383" s="14"/>
      <c r="D383" s="82"/>
      <c r="E383" s="78"/>
      <c r="F383" s="14"/>
      <c r="G383" s="14"/>
      <c r="H383" s="77"/>
      <c r="I383" s="64"/>
      <c r="J383" s="64"/>
      <c r="K383" s="15"/>
      <c r="L383" s="83"/>
      <c r="M383" s="84">
        <v>5216.0927734375</v>
      </c>
      <c r="N383" s="84">
        <v>6367.8818359375</v>
      </c>
      <c r="O383" s="75"/>
      <c r="P383" s="85"/>
      <c r="Q383" s="85"/>
      <c r="R383" s="49"/>
      <c r="S383" s="86"/>
      <c r="T383" s="86"/>
      <c r="U383" s="50"/>
      <c r="V383" s="50"/>
      <c r="W383" s="50"/>
      <c r="X383" s="50"/>
      <c r="Y383" s="50"/>
      <c r="Z383" s="50"/>
      <c r="AA383" s="80">
        <v>383</v>
      </c>
      <c r="AB383" s="80"/>
      <c r="AC383" s="77" t="s">
        <v>442</v>
      </c>
      <c r="AD383"/>
      <c r="AE383" s="2"/>
      <c r="AI383" s="3"/>
    </row>
    <row r="384" spans="1:35" ht="41.45" customHeight="1">
      <c r="A384" s="77" t="s">
        <v>399</v>
      </c>
      <c r="B384" s="77"/>
      <c r="C384" s="14"/>
      <c r="D384" s="82"/>
      <c r="E384" s="78"/>
      <c r="F384" s="14"/>
      <c r="G384" s="14"/>
      <c r="H384" s="77"/>
      <c r="I384" s="64"/>
      <c r="J384" s="64"/>
      <c r="K384" s="15"/>
      <c r="L384" s="83"/>
      <c r="M384" s="84">
        <v>4220.68701171875</v>
      </c>
      <c r="N384" s="84">
        <v>7839.45068359375</v>
      </c>
      <c r="O384" s="75"/>
      <c r="P384" s="85"/>
      <c r="Q384" s="85"/>
      <c r="R384" s="49">
        <v>2</v>
      </c>
      <c r="S384" s="86"/>
      <c r="T384" s="86"/>
      <c r="U384" s="50">
        <v>450.099401</v>
      </c>
      <c r="V384" s="50">
        <v>8.12E-4</v>
      </c>
      <c r="W384" s="50">
        <v>4.2700000000000004E-3</v>
      </c>
      <c r="X384" s="50">
        <v>0.68975299999999995</v>
      </c>
      <c r="Y384" s="50">
        <v>0</v>
      </c>
      <c r="Z384" s="50"/>
      <c r="AA384" s="80">
        <v>384</v>
      </c>
      <c r="AB384" s="80"/>
      <c r="AC384" s="77" t="s">
        <v>442</v>
      </c>
      <c r="AD384"/>
      <c r="AE384" s="2"/>
      <c r="AI384" s="3"/>
    </row>
    <row r="385" spans="1:35" ht="41.45" customHeight="1">
      <c r="A385" s="77" t="s">
        <v>341</v>
      </c>
      <c r="B385" s="77"/>
      <c r="C385" s="14"/>
      <c r="D385" s="82"/>
      <c r="E385" s="78"/>
      <c r="F385" s="14"/>
      <c r="G385" s="14"/>
      <c r="H385" s="77"/>
      <c r="I385" s="64"/>
      <c r="J385" s="64"/>
      <c r="K385" s="15"/>
      <c r="L385" s="83"/>
      <c r="M385" s="84">
        <v>7144.865234375</v>
      </c>
      <c r="N385" s="84">
        <v>2975.392578125</v>
      </c>
      <c r="O385" s="75"/>
      <c r="P385" s="85"/>
      <c r="Q385" s="85"/>
      <c r="R385" s="49"/>
      <c r="S385" s="86"/>
      <c r="T385" s="86"/>
      <c r="U385" s="50"/>
      <c r="V385" s="50"/>
      <c r="W385" s="50"/>
      <c r="X385" s="50"/>
      <c r="Y385" s="50"/>
      <c r="Z385" s="50"/>
      <c r="AA385" s="80">
        <v>385</v>
      </c>
      <c r="AB385" s="80"/>
      <c r="AC385" s="77" t="s">
        <v>443</v>
      </c>
      <c r="AD385"/>
      <c r="AE385" s="2"/>
      <c r="AI385" s="3"/>
    </row>
    <row r="386" spans="1:35" ht="41.45" customHeight="1">
      <c r="A386" s="77" t="s">
        <v>624</v>
      </c>
      <c r="B386" s="77"/>
      <c r="C386" s="14"/>
      <c r="D386" s="82"/>
      <c r="E386" s="78"/>
      <c r="F386" s="14"/>
      <c r="G386" s="14"/>
      <c r="H386" s="77"/>
      <c r="I386" s="64"/>
      <c r="J386" s="64"/>
      <c r="K386" s="15"/>
      <c r="L386" s="83"/>
      <c r="M386" s="84"/>
      <c r="N386" s="84"/>
      <c r="O386" s="75"/>
      <c r="P386" s="85"/>
      <c r="Q386" s="85"/>
      <c r="R386" s="49">
        <v>1</v>
      </c>
      <c r="S386" s="86"/>
      <c r="T386" s="86"/>
      <c r="U386" s="50">
        <v>0</v>
      </c>
      <c r="V386" s="50">
        <v>6.3500000000000004E-4</v>
      </c>
      <c r="W386" s="50">
        <v>1.1E-5</v>
      </c>
      <c r="X386" s="50">
        <v>0.46065200000000001</v>
      </c>
      <c r="Y386" s="50">
        <v>0</v>
      </c>
      <c r="Z386" s="50"/>
      <c r="AA386" s="80">
        <v>386</v>
      </c>
      <c r="AB386" s="80"/>
      <c r="AC386" s="77" t="s">
        <v>443</v>
      </c>
      <c r="AD386"/>
      <c r="AE386" s="2"/>
      <c r="AI386" s="3"/>
    </row>
    <row r="387" spans="1:35" ht="41.45" customHeight="1">
      <c r="A387" s="77" t="s">
        <v>429</v>
      </c>
      <c r="B387" s="77"/>
      <c r="C387" s="14"/>
      <c r="D387" s="82"/>
      <c r="E387" s="78"/>
      <c r="F387" s="14"/>
      <c r="G387" s="14"/>
      <c r="H387" s="77"/>
      <c r="I387" s="64"/>
      <c r="J387" s="64"/>
      <c r="K387" s="15"/>
      <c r="L387" s="83"/>
      <c r="M387" s="84">
        <v>3607.85205078125</v>
      </c>
      <c r="N387" s="84">
        <v>5995.4658203125</v>
      </c>
      <c r="O387" s="75"/>
      <c r="P387" s="85"/>
      <c r="Q387" s="85"/>
      <c r="R387" s="49">
        <v>8</v>
      </c>
      <c r="S387" s="86"/>
      <c r="T387" s="86"/>
      <c r="U387" s="50">
        <v>2053.333967</v>
      </c>
      <c r="V387" s="50">
        <v>8.4199999999999998E-4</v>
      </c>
      <c r="W387" s="50">
        <v>2.6600000000000001E-4</v>
      </c>
      <c r="X387" s="50">
        <v>2.3556370000000002</v>
      </c>
      <c r="Y387" s="50">
        <v>7.1428571428571425E-2</v>
      </c>
      <c r="Z387" s="50"/>
      <c r="AA387" s="80">
        <v>387</v>
      </c>
      <c r="AB387" s="80"/>
      <c r="AC387" s="77" t="s">
        <v>443</v>
      </c>
      <c r="AD387"/>
      <c r="AE387" s="2"/>
      <c r="AI387" s="3"/>
    </row>
    <row r="388" spans="1:35" ht="41.45" customHeight="1">
      <c r="A388" s="77" t="s">
        <v>625</v>
      </c>
      <c r="B388" s="77"/>
      <c r="C388" s="14"/>
      <c r="D388" s="82"/>
      <c r="E388" s="78"/>
      <c r="F388" s="14"/>
      <c r="G388" s="14"/>
      <c r="H388" s="77"/>
      <c r="I388" s="64"/>
      <c r="J388" s="64"/>
      <c r="K388" s="15"/>
      <c r="L388" s="83"/>
      <c r="M388" s="84"/>
      <c r="N388" s="84"/>
      <c r="O388" s="75"/>
      <c r="P388" s="85"/>
      <c r="Q388" s="85"/>
      <c r="R388" s="49"/>
      <c r="S388" s="86"/>
      <c r="T388" s="86"/>
      <c r="U388" s="50"/>
      <c r="V388" s="50"/>
      <c r="W388" s="50"/>
      <c r="X388" s="50"/>
      <c r="Y388" s="50"/>
      <c r="Z388" s="50"/>
      <c r="AA388" s="80">
        <v>388</v>
      </c>
      <c r="AB388" s="80"/>
      <c r="AC388" s="77" t="s">
        <v>442</v>
      </c>
      <c r="AD388"/>
      <c r="AE388" s="2"/>
      <c r="AI388" s="3"/>
    </row>
    <row r="389" spans="1:35" ht="41.45" customHeight="1">
      <c r="A389" s="77" t="s">
        <v>440</v>
      </c>
      <c r="B389" s="77"/>
      <c r="C389" s="14"/>
      <c r="D389" s="82"/>
      <c r="E389" s="78"/>
      <c r="F389" s="14"/>
      <c r="G389" s="14"/>
      <c r="H389" s="77"/>
      <c r="I389" s="64"/>
      <c r="J389" s="64"/>
      <c r="K389" s="15"/>
      <c r="L389" s="83"/>
      <c r="M389" s="84">
        <v>3828.10009765625</v>
      </c>
      <c r="N389" s="84">
        <v>1657.7689208984375</v>
      </c>
      <c r="O389" s="75"/>
      <c r="P389" s="85"/>
      <c r="Q389" s="85"/>
      <c r="R389" s="49">
        <v>2</v>
      </c>
      <c r="S389" s="86"/>
      <c r="T389" s="86"/>
      <c r="U389" s="50">
        <v>5.5666669999999998</v>
      </c>
      <c r="V389" s="50">
        <v>7.6199999999999998E-4</v>
      </c>
      <c r="W389" s="50">
        <v>6.4739999999999997E-3</v>
      </c>
      <c r="X389" s="50">
        <v>0.64755700000000005</v>
      </c>
      <c r="Y389" s="50">
        <v>0</v>
      </c>
      <c r="Z389" s="50"/>
      <c r="AA389" s="80">
        <v>389</v>
      </c>
      <c r="AB389" s="80"/>
      <c r="AC389" s="77" t="s">
        <v>443</v>
      </c>
      <c r="AD389"/>
      <c r="AE389" s="2"/>
      <c r="AI389" s="3"/>
    </row>
    <row r="390" spans="1:35" ht="41.45" customHeight="1">
      <c r="A390" s="77" t="s">
        <v>365</v>
      </c>
      <c r="B390" s="77"/>
      <c r="C390" s="14"/>
      <c r="D390" s="82"/>
      <c r="E390" s="78"/>
      <c r="F390" s="14"/>
      <c r="G390" s="14"/>
      <c r="H390" s="77"/>
      <c r="I390" s="64"/>
      <c r="J390" s="64"/>
      <c r="K390" s="15"/>
      <c r="L390" s="83"/>
      <c r="M390" s="84">
        <v>5178.72119140625</v>
      </c>
      <c r="N390" s="84">
        <v>3024.592529296875</v>
      </c>
      <c r="O390" s="75"/>
      <c r="P390" s="85"/>
      <c r="Q390" s="85"/>
      <c r="R390" s="49"/>
      <c r="S390" s="86"/>
      <c r="T390" s="86"/>
      <c r="U390" s="50"/>
      <c r="V390" s="50"/>
      <c r="W390" s="50"/>
      <c r="X390" s="50"/>
      <c r="Y390" s="50"/>
      <c r="Z390" s="50"/>
      <c r="AA390" s="80">
        <v>390</v>
      </c>
      <c r="AB390" s="80"/>
      <c r="AC390" s="77" t="s">
        <v>443</v>
      </c>
      <c r="AD390"/>
      <c r="AE390" s="2"/>
      <c r="AI390" s="3"/>
    </row>
    <row r="391" spans="1:35" ht="41.45" customHeight="1">
      <c r="A391" s="77" t="s">
        <v>626</v>
      </c>
      <c r="B391" s="77"/>
      <c r="C391" s="14"/>
      <c r="D391" s="82"/>
      <c r="E391" s="78"/>
      <c r="F391" s="14"/>
      <c r="G391" s="14"/>
      <c r="H391" s="77"/>
      <c r="I391" s="64"/>
      <c r="J391" s="64"/>
      <c r="K391" s="15"/>
      <c r="L391" s="83"/>
      <c r="M391" s="84"/>
      <c r="N391" s="84"/>
      <c r="O391" s="75"/>
      <c r="P391" s="85"/>
      <c r="Q391" s="85"/>
      <c r="R391" s="49">
        <v>4</v>
      </c>
      <c r="S391" s="86"/>
      <c r="T391" s="86"/>
      <c r="U391" s="50">
        <v>395.63256100000001</v>
      </c>
      <c r="V391" s="50">
        <v>8.7399999999999999E-4</v>
      </c>
      <c r="W391" s="50">
        <v>1.6301E-2</v>
      </c>
      <c r="X391" s="50">
        <v>1.117909</v>
      </c>
      <c r="Y391" s="50">
        <v>0.16666666666666666</v>
      </c>
      <c r="Z391" s="50"/>
      <c r="AA391" s="80">
        <v>391</v>
      </c>
      <c r="AB391" s="80"/>
      <c r="AC391" s="77" t="s">
        <v>442</v>
      </c>
      <c r="AD391"/>
      <c r="AE391" s="2"/>
      <c r="AI391" s="3"/>
    </row>
    <row r="392" spans="1:35" ht="41.45" customHeight="1">
      <c r="A392" s="77" t="s">
        <v>307</v>
      </c>
      <c r="B392" s="77"/>
      <c r="C392" s="14"/>
      <c r="D392" s="82"/>
      <c r="E392" s="78"/>
      <c r="F392" s="14"/>
      <c r="G392" s="14"/>
      <c r="H392" s="77"/>
      <c r="I392" s="64"/>
      <c r="J392" s="64"/>
      <c r="K392" s="15"/>
      <c r="L392" s="83"/>
      <c r="M392" s="84">
        <v>4383.029296875</v>
      </c>
      <c r="N392" s="84">
        <v>8091.3212890625</v>
      </c>
      <c r="O392" s="75"/>
      <c r="P392" s="85"/>
      <c r="Q392" s="85"/>
      <c r="R392" s="49"/>
      <c r="S392" s="86"/>
      <c r="T392" s="86"/>
      <c r="U392" s="50"/>
      <c r="V392" s="50"/>
      <c r="W392" s="50"/>
      <c r="X392" s="50"/>
      <c r="Y392" s="50"/>
      <c r="Z392" s="50"/>
      <c r="AA392" s="80">
        <v>392</v>
      </c>
      <c r="AB392" s="80"/>
      <c r="AC392" s="77" t="s">
        <v>442</v>
      </c>
      <c r="AD392"/>
      <c r="AE392" s="2"/>
      <c r="AI392" s="3"/>
    </row>
    <row r="393" spans="1:35" ht="41.45" customHeight="1">
      <c r="A393" s="77" t="s">
        <v>627</v>
      </c>
      <c r="B393" s="77"/>
      <c r="C393" s="14"/>
      <c r="D393" s="82"/>
      <c r="E393" s="78"/>
      <c r="F393" s="14"/>
      <c r="G393" s="14"/>
      <c r="H393" s="77"/>
      <c r="I393" s="64"/>
      <c r="J393" s="64"/>
      <c r="K393" s="15"/>
      <c r="L393" s="83"/>
      <c r="M393" s="84"/>
      <c r="N393" s="84"/>
      <c r="O393" s="75"/>
      <c r="P393" s="85"/>
      <c r="Q393" s="85"/>
      <c r="R393" s="49"/>
      <c r="S393" s="86"/>
      <c r="T393" s="86"/>
      <c r="U393" s="50"/>
      <c r="V393" s="50"/>
      <c r="W393" s="50"/>
      <c r="X393" s="50"/>
      <c r="Y393" s="50"/>
      <c r="Z393" s="50"/>
      <c r="AA393" s="80">
        <v>393</v>
      </c>
      <c r="AB393" s="80"/>
      <c r="AC393" s="77" t="s">
        <v>442</v>
      </c>
      <c r="AD393"/>
      <c r="AE393" s="2"/>
      <c r="AI393" s="3"/>
    </row>
    <row r="394" spans="1:35" ht="41.45" customHeight="1">
      <c r="A394" s="77" t="s">
        <v>393</v>
      </c>
      <c r="B394" s="77"/>
      <c r="C394" s="14"/>
      <c r="D394" s="82"/>
      <c r="E394" s="78"/>
      <c r="F394" s="14"/>
      <c r="G394" s="14"/>
      <c r="H394" s="77"/>
      <c r="I394" s="64"/>
      <c r="J394" s="64"/>
      <c r="K394" s="15"/>
      <c r="L394" s="83"/>
      <c r="M394" s="84">
        <v>5415.40380859375</v>
      </c>
      <c r="N394" s="84">
        <v>6773.6396484375</v>
      </c>
      <c r="O394" s="75"/>
      <c r="P394" s="85"/>
      <c r="Q394" s="85"/>
      <c r="R394" s="49"/>
      <c r="S394" s="86"/>
      <c r="T394" s="86"/>
      <c r="U394" s="50"/>
      <c r="V394" s="50"/>
      <c r="W394" s="50"/>
      <c r="X394" s="50"/>
      <c r="Y394" s="50"/>
      <c r="Z394" s="50"/>
      <c r="AA394" s="80">
        <v>394</v>
      </c>
      <c r="AB394" s="80"/>
      <c r="AC394" s="77" t="s">
        <v>442</v>
      </c>
      <c r="AD394"/>
      <c r="AE394" s="2"/>
      <c r="AI394" s="3"/>
    </row>
    <row r="395" spans="1:35" ht="41.45" customHeight="1">
      <c r="A395" s="77" t="s">
        <v>628</v>
      </c>
      <c r="B395" s="77"/>
      <c r="C395" s="14"/>
      <c r="D395" s="82"/>
      <c r="E395" s="78"/>
      <c r="F395" s="14"/>
      <c r="G395" s="14"/>
      <c r="H395" s="77"/>
      <c r="I395" s="64"/>
      <c r="J395" s="64"/>
      <c r="K395" s="15"/>
      <c r="L395" s="83"/>
      <c r="M395" s="84"/>
      <c r="N395" s="84"/>
      <c r="O395" s="75"/>
      <c r="P395" s="85"/>
      <c r="Q395" s="85"/>
      <c r="R395" s="49">
        <v>1</v>
      </c>
      <c r="S395" s="86"/>
      <c r="T395" s="86"/>
      <c r="U395" s="50">
        <v>0</v>
      </c>
      <c r="V395" s="50">
        <v>7.3899999999999997E-4</v>
      </c>
      <c r="W395" s="50">
        <v>6.9999999999999994E-5</v>
      </c>
      <c r="X395" s="50">
        <v>0.41547899999999999</v>
      </c>
      <c r="Y395" s="50">
        <v>0</v>
      </c>
      <c r="Z395" s="50"/>
      <c r="AA395" s="80">
        <v>395</v>
      </c>
      <c r="AB395" s="80"/>
      <c r="AC395" s="77" t="s">
        <v>443</v>
      </c>
      <c r="AD395"/>
      <c r="AE395" s="2"/>
      <c r="AI395" s="3"/>
    </row>
    <row r="396" spans="1:35" ht="41.45" customHeight="1">
      <c r="A396" s="77" t="s">
        <v>629</v>
      </c>
      <c r="B396" s="77"/>
      <c r="C396" s="14"/>
      <c r="D396" s="82"/>
      <c r="E396" s="78"/>
      <c r="F396" s="14"/>
      <c r="G396" s="14"/>
      <c r="H396" s="77"/>
      <c r="I396" s="64"/>
      <c r="J396" s="64"/>
      <c r="K396" s="15"/>
      <c r="L396" s="83"/>
      <c r="M396" s="84"/>
      <c r="N396" s="84"/>
      <c r="O396" s="75"/>
      <c r="P396" s="85"/>
      <c r="Q396" s="85"/>
      <c r="R396" s="49">
        <v>9</v>
      </c>
      <c r="S396" s="86"/>
      <c r="T396" s="86"/>
      <c r="U396" s="50">
        <v>1570.217187</v>
      </c>
      <c r="V396" s="50">
        <v>9.8900000000000008E-4</v>
      </c>
      <c r="W396" s="50">
        <v>2.6096000000000001E-2</v>
      </c>
      <c r="X396" s="50">
        <v>2.2371949999999998</v>
      </c>
      <c r="Y396" s="50">
        <v>5.5555555555555552E-2</v>
      </c>
      <c r="Z396" s="50"/>
      <c r="AA396" s="80">
        <v>396</v>
      </c>
      <c r="AB396" s="80"/>
      <c r="AC396" s="77" t="s">
        <v>443</v>
      </c>
      <c r="AD396"/>
      <c r="AE396" s="2"/>
      <c r="AI396" s="3"/>
    </row>
    <row r="397" spans="1:35" ht="41.45" customHeight="1">
      <c r="A397" s="77" t="s">
        <v>630</v>
      </c>
      <c r="B397" s="77"/>
      <c r="C397" s="14"/>
      <c r="D397" s="82"/>
      <c r="E397" s="78"/>
      <c r="F397" s="14"/>
      <c r="G397" s="14"/>
      <c r="H397" s="77"/>
      <c r="I397" s="64"/>
      <c r="J397" s="64"/>
      <c r="K397" s="15"/>
      <c r="L397" s="83"/>
      <c r="M397" s="84"/>
      <c r="N397" s="84"/>
      <c r="O397" s="75"/>
      <c r="P397" s="85"/>
      <c r="Q397" s="85"/>
      <c r="R397" s="49">
        <v>5</v>
      </c>
      <c r="S397" s="86"/>
      <c r="T397" s="86"/>
      <c r="U397" s="50">
        <v>2396.7401559999998</v>
      </c>
      <c r="V397" s="50">
        <v>8.9999999999999998E-4</v>
      </c>
      <c r="W397" s="50">
        <v>2.039E-3</v>
      </c>
      <c r="X397" s="50">
        <v>1.535364</v>
      </c>
      <c r="Y397" s="50">
        <v>0.1</v>
      </c>
      <c r="Z397" s="50"/>
      <c r="AA397" s="80">
        <v>397</v>
      </c>
      <c r="AB397" s="80"/>
      <c r="AC397" s="77" t="s">
        <v>442</v>
      </c>
      <c r="AD397"/>
      <c r="AE397" s="2"/>
      <c r="AI397" s="3"/>
    </row>
    <row r="398" spans="1:35" ht="41.45" customHeight="1">
      <c r="A398" s="77" t="s">
        <v>366</v>
      </c>
      <c r="B398" s="77"/>
      <c r="C398" s="14"/>
      <c r="D398" s="82"/>
      <c r="E398" s="78"/>
      <c r="F398" s="14"/>
      <c r="G398" s="14"/>
      <c r="H398" s="77"/>
      <c r="I398" s="64"/>
      <c r="J398" s="64"/>
      <c r="K398" s="15"/>
      <c r="L398" s="83"/>
      <c r="M398" s="84">
        <v>5505.3974609375</v>
      </c>
      <c r="N398" s="84">
        <v>2748.49755859375</v>
      </c>
      <c r="O398" s="75"/>
      <c r="P398" s="85"/>
      <c r="Q398" s="85"/>
      <c r="R398" s="49"/>
      <c r="S398" s="86"/>
      <c r="T398" s="86"/>
      <c r="U398" s="50"/>
      <c r="V398" s="50"/>
      <c r="W398" s="50"/>
      <c r="X398" s="50"/>
      <c r="Y398" s="50"/>
      <c r="Z398" s="50"/>
      <c r="AA398" s="80">
        <v>398</v>
      </c>
      <c r="AB398" s="80"/>
      <c r="AC398" s="77" t="s">
        <v>443</v>
      </c>
      <c r="AD398"/>
      <c r="AE398" s="2"/>
      <c r="AI398" s="3"/>
    </row>
    <row r="399" spans="1:35" ht="41.45" customHeight="1">
      <c r="A399" s="77" t="s">
        <v>223</v>
      </c>
      <c r="B399" s="77"/>
      <c r="C399" s="14"/>
      <c r="D399" s="82"/>
      <c r="E399" s="78"/>
      <c r="F399" s="14"/>
      <c r="G399" s="14"/>
      <c r="H399" s="77"/>
      <c r="I399" s="64"/>
      <c r="J399" s="64"/>
      <c r="K399" s="15"/>
      <c r="L399" s="83"/>
      <c r="M399" s="84">
        <v>5074.04541015625</v>
      </c>
      <c r="N399" s="84">
        <v>6095.32861328125</v>
      </c>
      <c r="O399" s="75"/>
      <c r="P399" s="85"/>
      <c r="Q399" s="85"/>
      <c r="R399" s="49"/>
      <c r="S399" s="86"/>
      <c r="T399" s="86"/>
      <c r="U399" s="50"/>
      <c r="V399" s="50"/>
      <c r="W399" s="50"/>
      <c r="X399" s="50"/>
      <c r="Y399" s="50"/>
      <c r="Z399" s="50"/>
      <c r="AA399" s="80">
        <v>399</v>
      </c>
      <c r="AB399" s="80"/>
      <c r="AC399" s="77" t="s">
        <v>442</v>
      </c>
      <c r="AD399"/>
      <c r="AE399" s="2"/>
      <c r="AI399" s="3"/>
    </row>
    <row r="400" spans="1:35" ht="41.45" customHeight="1">
      <c r="A400" s="77" t="s">
        <v>347</v>
      </c>
      <c r="B400" s="77"/>
      <c r="C400" s="14"/>
      <c r="D400" s="82"/>
      <c r="E400" s="78"/>
      <c r="F400" s="14"/>
      <c r="G400" s="14"/>
      <c r="H400" s="77"/>
      <c r="I400" s="64"/>
      <c r="J400" s="64"/>
      <c r="K400" s="15"/>
      <c r="L400" s="83"/>
      <c r="M400" s="84">
        <v>6844.8544921875</v>
      </c>
      <c r="N400" s="84">
        <v>5455.3173828125</v>
      </c>
      <c r="O400" s="75"/>
      <c r="P400" s="85"/>
      <c r="Q400" s="85"/>
      <c r="R400" s="49">
        <v>1</v>
      </c>
      <c r="S400" s="86"/>
      <c r="T400" s="86"/>
      <c r="U400" s="50">
        <v>0</v>
      </c>
      <c r="V400" s="50">
        <v>7.9199999999999995E-4</v>
      </c>
      <c r="W400" s="50">
        <v>1.3569999999999999E-3</v>
      </c>
      <c r="X400" s="50">
        <v>0.395424</v>
      </c>
      <c r="Y400" s="50">
        <v>0</v>
      </c>
      <c r="Z400" s="50"/>
      <c r="AA400" s="80">
        <v>400</v>
      </c>
      <c r="AB400" s="80"/>
      <c r="AC400" s="77" t="s">
        <v>442</v>
      </c>
      <c r="AD400"/>
      <c r="AE400" s="2"/>
      <c r="AI400" s="3"/>
    </row>
    <row r="401" spans="1:35" ht="41.45" customHeight="1">
      <c r="A401" s="77" t="s">
        <v>631</v>
      </c>
      <c r="B401" s="77"/>
      <c r="C401" s="14"/>
      <c r="D401" s="82"/>
      <c r="E401" s="78"/>
      <c r="F401" s="14"/>
      <c r="G401" s="14"/>
      <c r="H401" s="77"/>
      <c r="I401" s="64"/>
      <c r="J401" s="64"/>
      <c r="K401" s="15"/>
      <c r="L401" s="83"/>
      <c r="M401" s="84"/>
      <c r="N401" s="84"/>
      <c r="O401" s="75"/>
      <c r="P401" s="85"/>
      <c r="Q401" s="85"/>
      <c r="R401" s="49"/>
      <c r="S401" s="86"/>
      <c r="T401" s="86"/>
      <c r="U401" s="50"/>
      <c r="V401" s="50"/>
      <c r="W401" s="50"/>
      <c r="X401" s="50"/>
      <c r="Y401" s="50"/>
      <c r="Z401" s="50"/>
      <c r="AA401" s="80">
        <v>401</v>
      </c>
      <c r="AB401" s="80"/>
      <c r="AC401" s="77" t="s">
        <v>443</v>
      </c>
      <c r="AD401"/>
      <c r="AE401" s="2"/>
      <c r="AI401" s="3"/>
    </row>
    <row r="402" spans="1:35" ht="41.45" customHeight="1">
      <c r="A402" s="77" t="s">
        <v>632</v>
      </c>
      <c r="B402" s="77"/>
      <c r="C402" s="14"/>
      <c r="D402" s="82"/>
      <c r="E402" s="78"/>
      <c r="F402" s="14"/>
      <c r="G402" s="14"/>
      <c r="H402" s="77"/>
      <c r="I402" s="64"/>
      <c r="J402" s="64"/>
      <c r="K402" s="15"/>
      <c r="L402" s="83"/>
      <c r="M402" s="84"/>
      <c r="N402" s="84"/>
      <c r="O402" s="75"/>
      <c r="P402" s="85"/>
      <c r="Q402" s="85"/>
      <c r="R402" s="49"/>
      <c r="S402" s="86"/>
      <c r="T402" s="86"/>
      <c r="U402" s="50"/>
      <c r="V402" s="50"/>
      <c r="W402" s="50"/>
      <c r="X402" s="50"/>
      <c r="Y402" s="50"/>
      <c r="Z402" s="50"/>
      <c r="AA402" s="80">
        <v>402</v>
      </c>
      <c r="AB402" s="80"/>
      <c r="AC402" s="77" t="s">
        <v>443</v>
      </c>
      <c r="AD402"/>
      <c r="AE402" s="2"/>
      <c r="AI402" s="3"/>
    </row>
    <row r="403" spans="1:35" ht="41.45" customHeight="1">
      <c r="A403" s="77" t="s">
        <v>425</v>
      </c>
      <c r="B403" s="77"/>
      <c r="C403" s="14"/>
      <c r="D403" s="82"/>
      <c r="E403" s="78"/>
      <c r="F403" s="14"/>
      <c r="G403" s="14"/>
      <c r="H403" s="77"/>
      <c r="I403" s="64"/>
      <c r="J403" s="64"/>
      <c r="K403" s="15"/>
      <c r="L403" s="83"/>
      <c r="M403" s="84">
        <v>3297.118408203125</v>
      </c>
      <c r="N403" s="84">
        <v>4809.50537109375</v>
      </c>
      <c r="O403" s="75"/>
      <c r="P403" s="85"/>
      <c r="Q403" s="85"/>
      <c r="R403" s="49"/>
      <c r="S403" s="86"/>
      <c r="T403" s="86"/>
      <c r="U403" s="50"/>
      <c r="V403" s="50"/>
      <c r="W403" s="50"/>
      <c r="X403" s="50"/>
      <c r="Y403" s="50"/>
      <c r="Z403" s="50"/>
      <c r="AA403" s="80">
        <v>403</v>
      </c>
      <c r="AB403" s="80"/>
      <c r="AC403" s="77" t="s">
        <v>442</v>
      </c>
      <c r="AD403"/>
      <c r="AE403" s="2"/>
      <c r="AI403" s="3"/>
    </row>
    <row r="404" spans="1:35" ht="41.45" customHeight="1">
      <c r="A404" s="77" t="s">
        <v>633</v>
      </c>
      <c r="B404" s="77"/>
      <c r="C404" s="14"/>
      <c r="D404" s="82"/>
      <c r="E404" s="78"/>
      <c r="F404" s="14"/>
      <c r="G404" s="14"/>
      <c r="H404" s="77"/>
      <c r="I404" s="64"/>
      <c r="J404" s="64"/>
      <c r="K404" s="15"/>
      <c r="L404" s="83"/>
      <c r="M404" s="84"/>
      <c r="N404" s="84"/>
      <c r="O404" s="75"/>
      <c r="P404" s="85"/>
      <c r="Q404" s="85"/>
      <c r="R404" s="49"/>
      <c r="S404" s="86"/>
      <c r="T404" s="86"/>
      <c r="U404" s="50"/>
      <c r="V404" s="50"/>
      <c r="W404" s="50"/>
      <c r="X404" s="50"/>
      <c r="Y404" s="50"/>
      <c r="Z404" s="50"/>
      <c r="AA404" s="80">
        <v>404</v>
      </c>
      <c r="AB404" s="80"/>
      <c r="AC404" s="77" t="s">
        <v>443</v>
      </c>
      <c r="AD404"/>
      <c r="AE404" s="2"/>
      <c r="AI404" s="3"/>
    </row>
    <row r="405" spans="1:35" ht="41.45" customHeight="1">
      <c r="A405" s="77" t="s">
        <v>634</v>
      </c>
      <c r="B405" s="77"/>
      <c r="C405" s="14"/>
      <c r="D405" s="82"/>
      <c r="E405" s="78"/>
      <c r="F405" s="14"/>
      <c r="G405" s="14"/>
      <c r="H405" s="77"/>
      <c r="I405" s="64"/>
      <c r="J405" s="64"/>
      <c r="K405" s="15"/>
      <c r="L405" s="83"/>
      <c r="M405" s="84"/>
      <c r="N405" s="84"/>
      <c r="O405" s="75"/>
      <c r="P405" s="85"/>
      <c r="Q405" s="85"/>
      <c r="R405" s="49"/>
      <c r="S405" s="86"/>
      <c r="T405" s="86"/>
      <c r="U405" s="50"/>
      <c r="V405" s="50"/>
      <c r="W405" s="50"/>
      <c r="X405" s="50"/>
      <c r="Y405" s="50"/>
      <c r="Z405" s="50"/>
      <c r="AA405" s="80">
        <v>405</v>
      </c>
      <c r="AB405" s="80"/>
      <c r="AC405" s="77" t="s">
        <v>443</v>
      </c>
      <c r="AD405"/>
      <c r="AE405" s="2"/>
      <c r="AI405" s="3"/>
    </row>
    <row r="406" spans="1:35" ht="41.45" customHeight="1">
      <c r="A406" s="77" t="s">
        <v>635</v>
      </c>
      <c r="B406" s="77"/>
      <c r="C406" s="14"/>
      <c r="D406" s="82"/>
      <c r="E406" s="78"/>
      <c r="F406" s="14"/>
      <c r="G406" s="14"/>
      <c r="H406" s="77"/>
      <c r="I406" s="64"/>
      <c r="J406" s="64"/>
      <c r="K406" s="15"/>
      <c r="L406" s="83"/>
      <c r="M406" s="84"/>
      <c r="N406" s="84"/>
      <c r="O406" s="75"/>
      <c r="P406" s="85"/>
      <c r="Q406" s="85"/>
      <c r="R406" s="49">
        <v>2</v>
      </c>
      <c r="S406" s="86"/>
      <c r="T406" s="86"/>
      <c r="U406" s="50">
        <v>5.625794</v>
      </c>
      <c r="V406" s="50">
        <v>7.4399999999999998E-4</v>
      </c>
      <c r="W406" s="50">
        <v>8.8999999999999995E-5</v>
      </c>
      <c r="X406" s="50">
        <v>0.67174900000000004</v>
      </c>
      <c r="Y406" s="50">
        <v>0</v>
      </c>
      <c r="Z406" s="50"/>
      <c r="AA406" s="80">
        <v>406</v>
      </c>
      <c r="AB406" s="80"/>
      <c r="AC406" s="77" t="s">
        <v>442</v>
      </c>
      <c r="AD406"/>
      <c r="AE406" s="2"/>
      <c r="AI406" s="3"/>
    </row>
    <row r="407" spans="1:35" ht="41.45" customHeight="1">
      <c r="A407" s="77" t="s">
        <v>636</v>
      </c>
      <c r="B407" s="77"/>
      <c r="C407" s="14"/>
      <c r="D407" s="82"/>
      <c r="E407" s="78"/>
      <c r="F407" s="14"/>
      <c r="G407" s="14"/>
      <c r="H407" s="77"/>
      <c r="I407" s="64"/>
      <c r="J407" s="64"/>
      <c r="K407" s="15"/>
      <c r="L407" s="83"/>
      <c r="M407" s="84"/>
      <c r="N407" s="84"/>
      <c r="O407" s="75"/>
      <c r="P407" s="85"/>
      <c r="Q407" s="85"/>
      <c r="R407" s="49">
        <v>1</v>
      </c>
      <c r="S407" s="86"/>
      <c r="T407" s="86"/>
      <c r="U407" s="50">
        <v>0</v>
      </c>
      <c r="V407" s="50">
        <v>6.3500000000000004E-4</v>
      </c>
      <c r="W407" s="50">
        <v>1.2E-5</v>
      </c>
      <c r="X407" s="50">
        <v>0.42899999999999999</v>
      </c>
      <c r="Y407" s="50">
        <v>0</v>
      </c>
      <c r="Z407" s="50"/>
      <c r="AA407" s="80">
        <v>407</v>
      </c>
      <c r="AB407" s="80"/>
      <c r="AC407" s="77" t="s">
        <v>442</v>
      </c>
      <c r="AD407"/>
      <c r="AE407" s="2"/>
      <c r="AI407" s="3"/>
    </row>
    <row r="408" spans="1:35" ht="41.45" customHeight="1">
      <c r="A408" s="77" t="s">
        <v>637</v>
      </c>
      <c r="B408" s="77"/>
      <c r="C408" s="14"/>
      <c r="D408" s="82"/>
      <c r="E408" s="78"/>
      <c r="F408" s="14"/>
      <c r="G408" s="14"/>
      <c r="H408" s="77"/>
      <c r="I408" s="64"/>
      <c r="J408" s="64"/>
      <c r="K408" s="15"/>
      <c r="L408" s="83"/>
      <c r="M408" s="84"/>
      <c r="N408" s="84"/>
      <c r="O408" s="75"/>
      <c r="P408" s="85"/>
      <c r="Q408" s="85"/>
      <c r="R408" s="49"/>
      <c r="S408" s="86"/>
      <c r="T408" s="86"/>
      <c r="U408" s="50"/>
      <c r="V408" s="50"/>
      <c r="W408" s="50"/>
      <c r="X408" s="50"/>
      <c r="Y408" s="50"/>
      <c r="Z408" s="50"/>
      <c r="AA408" s="80">
        <v>408</v>
      </c>
      <c r="AB408" s="80"/>
      <c r="AC408" s="77" t="s">
        <v>442</v>
      </c>
      <c r="AD408"/>
      <c r="AE408" s="2"/>
      <c r="AI408" s="3"/>
    </row>
    <row r="409" spans="1:35" ht="41.45" customHeight="1">
      <c r="A409" s="77" t="s">
        <v>367</v>
      </c>
      <c r="B409" s="77"/>
      <c r="C409" s="14"/>
      <c r="D409" s="82"/>
      <c r="E409" s="78"/>
      <c r="F409" s="14"/>
      <c r="G409" s="14"/>
      <c r="H409" s="77"/>
      <c r="I409" s="64"/>
      <c r="J409" s="64"/>
      <c r="K409" s="15"/>
      <c r="L409" s="83"/>
      <c r="M409" s="84">
        <v>5753.8759765625</v>
      </c>
      <c r="N409" s="84">
        <v>2729.519287109375</v>
      </c>
      <c r="O409" s="75"/>
      <c r="P409" s="85"/>
      <c r="Q409" s="85"/>
      <c r="R409" s="49">
        <v>12</v>
      </c>
      <c r="S409" s="86"/>
      <c r="T409" s="86"/>
      <c r="U409" s="50">
        <v>1288.0219750000001</v>
      </c>
      <c r="V409" s="50">
        <v>9.4600000000000001E-4</v>
      </c>
      <c r="W409" s="50">
        <v>3.5947E-2</v>
      </c>
      <c r="X409" s="50">
        <v>3.1633650000000002</v>
      </c>
      <c r="Y409" s="50">
        <v>0.12121212121212122</v>
      </c>
      <c r="Z409" s="50"/>
      <c r="AA409" s="80">
        <v>409</v>
      </c>
      <c r="AB409" s="80"/>
      <c r="AC409" s="77" t="s">
        <v>443</v>
      </c>
      <c r="AD409"/>
      <c r="AE409" s="2"/>
      <c r="AI409" s="3"/>
    </row>
    <row r="410" spans="1:35" ht="41.45" customHeight="1">
      <c r="A410" s="77" t="s">
        <v>377</v>
      </c>
      <c r="B410" s="77"/>
      <c r="C410" s="14"/>
      <c r="D410" s="82"/>
      <c r="E410" s="78"/>
      <c r="F410" s="14"/>
      <c r="G410" s="14"/>
      <c r="H410" s="77"/>
      <c r="I410" s="64"/>
      <c r="J410" s="64"/>
      <c r="K410" s="15"/>
      <c r="L410" s="83"/>
      <c r="M410" s="84">
        <v>7455.0263671875</v>
      </c>
      <c r="N410" s="84">
        <v>1453.9383544921875</v>
      </c>
      <c r="O410" s="75"/>
      <c r="P410" s="85"/>
      <c r="Q410" s="85"/>
      <c r="R410" s="49">
        <v>2</v>
      </c>
      <c r="S410" s="86"/>
      <c r="T410" s="86"/>
      <c r="U410" s="50">
        <v>257</v>
      </c>
      <c r="V410" s="50">
        <v>7.0200000000000004E-4</v>
      </c>
      <c r="W410" s="50">
        <v>3.1000000000000001E-5</v>
      </c>
      <c r="X410" s="50">
        <v>0.88489600000000002</v>
      </c>
      <c r="Y410" s="50">
        <v>0</v>
      </c>
      <c r="Z410" s="50"/>
      <c r="AA410" s="80">
        <v>410</v>
      </c>
      <c r="AB410" s="80"/>
      <c r="AC410" s="77" t="s">
        <v>443</v>
      </c>
      <c r="AD410"/>
      <c r="AE410" s="2"/>
      <c r="AI410" s="3"/>
    </row>
    <row r="411" spans="1:35" ht="41.45" customHeight="1">
      <c r="A411" s="77" t="s">
        <v>638</v>
      </c>
      <c r="B411" s="77"/>
      <c r="C411" s="14"/>
      <c r="D411" s="82"/>
      <c r="E411" s="78"/>
      <c r="F411" s="14"/>
      <c r="G411" s="14"/>
      <c r="H411" s="77"/>
      <c r="I411" s="64"/>
      <c r="J411" s="64"/>
      <c r="K411" s="15"/>
      <c r="L411" s="83"/>
      <c r="M411" s="84"/>
      <c r="N411" s="84"/>
      <c r="O411" s="75"/>
      <c r="P411" s="85"/>
      <c r="Q411" s="85"/>
      <c r="R411" s="49">
        <v>3</v>
      </c>
      <c r="S411" s="86"/>
      <c r="T411" s="86"/>
      <c r="U411" s="50">
        <v>257</v>
      </c>
      <c r="V411" s="50">
        <v>6.1399999999999996E-4</v>
      </c>
      <c r="W411" s="50">
        <v>5.8999999999999998E-5</v>
      </c>
      <c r="X411" s="50">
        <v>1.1985239999999999</v>
      </c>
      <c r="Y411" s="50">
        <v>0.33333333333333331</v>
      </c>
      <c r="Z411" s="50"/>
      <c r="AA411" s="80">
        <v>411</v>
      </c>
      <c r="AB411" s="80"/>
      <c r="AC411" s="77" t="s">
        <v>443</v>
      </c>
      <c r="AD411"/>
      <c r="AE411" s="2"/>
      <c r="AI411" s="3"/>
    </row>
    <row r="412" spans="1:35" ht="41.45" customHeight="1">
      <c r="A412" s="77" t="s">
        <v>262</v>
      </c>
      <c r="B412" s="77"/>
      <c r="C412" s="14"/>
      <c r="D412" s="82"/>
      <c r="E412" s="78"/>
      <c r="F412" s="14"/>
      <c r="G412" s="14"/>
      <c r="H412" s="77"/>
      <c r="I412" s="64"/>
      <c r="J412" s="64"/>
      <c r="K412" s="15"/>
      <c r="L412" s="83"/>
      <c r="M412" s="84">
        <v>4848.84619140625</v>
      </c>
      <c r="N412" s="84">
        <v>7107.98486328125</v>
      </c>
      <c r="O412" s="75"/>
      <c r="P412" s="85"/>
      <c r="Q412" s="85"/>
      <c r="R412" s="49">
        <v>1</v>
      </c>
      <c r="S412" s="86"/>
      <c r="T412" s="86"/>
      <c r="U412" s="50">
        <v>0</v>
      </c>
      <c r="V412" s="50">
        <v>7.2800000000000002E-4</v>
      </c>
      <c r="W412" s="50">
        <v>1.13E-4</v>
      </c>
      <c r="X412" s="50">
        <v>0.42033500000000001</v>
      </c>
      <c r="Y412" s="50">
        <v>0</v>
      </c>
      <c r="Z412" s="50"/>
      <c r="AA412" s="80">
        <v>412</v>
      </c>
      <c r="AB412" s="80"/>
      <c r="AC412" s="77" t="s">
        <v>442</v>
      </c>
      <c r="AD412"/>
      <c r="AE412" s="2"/>
      <c r="AI412" s="3"/>
    </row>
    <row r="413" spans="1:35" ht="41.45" customHeight="1">
      <c r="A413" s="77" t="s">
        <v>402</v>
      </c>
      <c r="B413" s="77"/>
      <c r="C413" s="14"/>
      <c r="D413" s="82"/>
      <c r="E413" s="78"/>
      <c r="F413" s="14"/>
      <c r="G413" s="14"/>
      <c r="H413" s="77"/>
      <c r="I413" s="64"/>
      <c r="J413" s="64"/>
      <c r="K413" s="15"/>
      <c r="L413" s="83"/>
      <c r="M413" s="84">
        <v>7522.662109375</v>
      </c>
      <c r="N413" s="84">
        <v>2289.267822265625</v>
      </c>
      <c r="O413" s="75"/>
      <c r="P413" s="85"/>
      <c r="Q413" s="85"/>
      <c r="R413" s="49"/>
      <c r="S413" s="86"/>
      <c r="T413" s="86"/>
      <c r="U413" s="50"/>
      <c r="V413" s="50"/>
      <c r="W413" s="50"/>
      <c r="X413" s="50"/>
      <c r="Y413" s="50"/>
      <c r="Z413" s="50"/>
      <c r="AA413" s="80">
        <v>413</v>
      </c>
      <c r="AB413" s="80"/>
      <c r="AC413" s="77" t="s">
        <v>443</v>
      </c>
      <c r="AD413"/>
      <c r="AE413" s="2"/>
      <c r="AI413" s="3"/>
    </row>
    <row r="414" spans="1:35" ht="41.45" customHeight="1">
      <c r="A414" s="77" t="s">
        <v>252</v>
      </c>
      <c r="B414" s="77"/>
      <c r="C414" s="14"/>
      <c r="D414" s="82"/>
      <c r="E414" s="78"/>
      <c r="F414" s="14"/>
      <c r="G414" s="14"/>
      <c r="H414" s="77"/>
      <c r="I414" s="64"/>
      <c r="J414" s="64"/>
      <c r="K414" s="15"/>
      <c r="L414" s="83"/>
      <c r="M414" s="84">
        <v>9076.4443359375</v>
      </c>
      <c r="N414" s="84">
        <v>8193.47265625</v>
      </c>
      <c r="O414" s="75"/>
      <c r="P414" s="85"/>
      <c r="Q414" s="85"/>
      <c r="R414" s="49"/>
      <c r="S414" s="86"/>
      <c r="T414" s="86"/>
      <c r="U414" s="50"/>
      <c r="V414" s="50"/>
      <c r="W414" s="50"/>
      <c r="X414" s="50"/>
      <c r="Y414" s="50"/>
      <c r="Z414" s="50"/>
      <c r="AA414" s="80">
        <v>414</v>
      </c>
      <c r="AB414" s="80"/>
      <c r="AC414" s="77" t="s">
        <v>442</v>
      </c>
      <c r="AD414"/>
      <c r="AE414" s="2"/>
      <c r="AI414" s="3"/>
    </row>
    <row r="415" spans="1:35" ht="41.45" customHeight="1">
      <c r="A415" s="77" t="s">
        <v>403</v>
      </c>
      <c r="B415" s="77"/>
      <c r="C415" s="14"/>
      <c r="D415" s="82"/>
      <c r="E415" s="78"/>
      <c r="F415" s="14"/>
      <c r="G415" s="14"/>
      <c r="H415" s="77"/>
      <c r="I415" s="64"/>
      <c r="J415" s="64"/>
      <c r="K415" s="15"/>
      <c r="L415" s="83"/>
      <c r="M415" s="84">
        <v>3486.267822265625</v>
      </c>
      <c r="N415" s="84">
        <v>3294.037353515625</v>
      </c>
      <c r="O415" s="75"/>
      <c r="P415" s="85"/>
      <c r="Q415" s="85"/>
      <c r="R415" s="49">
        <v>1</v>
      </c>
      <c r="S415" s="86"/>
      <c r="T415" s="86"/>
      <c r="U415" s="50">
        <v>0</v>
      </c>
      <c r="V415" s="50">
        <v>7.5100000000000004E-4</v>
      </c>
      <c r="W415" s="50">
        <v>2.9129999999999998E-3</v>
      </c>
      <c r="X415" s="50">
        <v>0.38112499999999999</v>
      </c>
      <c r="Y415" s="50">
        <v>0</v>
      </c>
      <c r="Z415" s="50"/>
      <c r="AA415" s="80">
        <v>415</v>
      </c>
      <c r="AB415" s="80"/>
      <c r="AC415" s="77" t="s">
        <v>442</v>
      </c>
      <c r="AD415"/>
      <c r="AE415" s="2"/>
      <c r="AI415" s="3"/>
    </row>
    <row r="416" spans="1:35" ht="41.45" customHeight="1">
      <c r="A416" s="77" t="s">
        <v>639</v>
      </c>
      <c r="B416" s="77"/>
      <c r="C416" s="14"/>
      <c r="D416" s="82"/>
      <c r="E416" s="78"/>
      <c r="F416" s="14"/>
      <c r="G416" s="14"/>
      <c r="H416" s="77"/>
      <c r="I416" s="64"/>
      <c r="J416" s="64"/>
      <c r="K416" s="15"/>
      <c r="L416" s="83"/>
      <c r="M416" s="84"/>
      <c r="N416" s="84"/>
      <c r="O416" s="75"/>
      <c r="P416" s="85"/>
      <c r="Q416" s="85"/>
      <c r="R416" s="49">
        <v>2</v>
      </c>
      <c r="S416" s="86"/>
      <c r="T416" s="86"/>
      <c r="U416" s="50">
        <v>0</v>
      </c>
      <c r="V416" s="50">
        <v>6.9300000000000004E-4</v>
      </c>
      <c r="W416" s="50">
        <v>4.3999999999999999E-5</v>
      </c>
      <c r="X416" s="50">
        <v>0.69615000000000005</v>
      </c>
      <c r="Y416" s="50">
        <v>1</v>
      </c>
      <c r="Z416" s="50"/>
      <c r="AA416" s="80">
        <v>416</v>
      </c>
      <c r="AB416" s="80"/>
      <c r="AC416" s="77" t="s">
        <v>442</v>
      </c>
      <c r="AD416"/>
      <c r="AE416" s="2"/>
      <c r="AI416" s="3"/>
    </row>
    <row r="417" spans="1:35" ht="41.45" customHeight="1">
      <c r="A417" s="77" t="s">
        <v>640</v>
      </c>
      <c r="B417" s="77"/>
      <c r="C417" s="14"/>
      <c r="D417" s="82"/>
      <c r="E417" s="78"/>
      <c r="F417" s="14"/>
      <c r="G417" s="14"/>
      <c r="H417" s="77"/>
      <c r="I417" s="64"/>
      <c r="J417" s="64"/>
      <c r="K417" s="15"/>
      <c r="L417" s="83"/>
      <c r="M417" s="84"/>
      <c r="N417" s="84"/>
      <c r="O417" s="75"/>
      <c r="P417" s="85"/>
      <c r="Q417" s="85"/>
      <c r="R417" s="49">
        <v>1</v>
      </c>
      <c r="S417" s="86"/>
      <c r="T417" s="86"/>
      <c r="U417" s="50">
        <v>0</v>
      </c>
      <c r="V417" s="50">
        <v>7.5600000000000005E-4</v>
      </c>
      <c r="W417" s="50">
        <v>3.3430000000000001E-3</v>
      </c>
      <c r="X417" s="50">
        <v>0.36820999999999998</v>
      </c>
      <c r="Y417" s="50">
        <v>0</v>
      </c>
      <c r="Z417" s="50"/>
      <c r="AA417" s="80">
        <v>417</v>
      </c>
      <c r="AB417" s="80"/>
      <c r="AC417" s="77" t="s">
        <v>442</v>
      </c>
      <c r="AD417"/>
      <c r="AE417" s="2"/>
      <c r="AI417" s="3"/>
    </row>
    <row r="418" spans="1:35" ht="41.45" customHeight="1">
      <c r="A418" s="77" t="s">
        <v>249</v>
      </c>
      <c r="B418" s="77"/>
      <c r="C418" s="14"/>
      <c r="D418" s="82"/>
      <c r="E418" s="78"/>
      <c r="F418" s="14"/>
      <c r="G418" s="14"/>
      <c r="H418" s="77"/>
      <c r="I418" s="64"/>
      <c r="J418" s="64"/>
      <c r="K418" s="15"/>
      <c r="L418" s="83"/>
      <c r="M418" s="84">
        <v>2855.179443359375</v>
      </c>
      <c r="N418" s="84">
        <v>6271.02294921875</v>
      </c>
      <c r="O418" s="75"/>
      <c r="P418" s="85"/>
      <c r="Q418" s="85"/>
      <c r="R418" s="49">
        <v>1</v>
      </c>
      <c r="S418" s="86"/>
      <c r="T418" s="86"/>
      <c r="U418" s="50">
        <v>0</v>
      </c>
      <c r="V418" s="50">
        <v>7.18E-4</v>
      </c>
      <c r="W418" s="50">
        <v>2.5370000000000002E-3</v>
      </c>
      <c r="X418" s="50">
        <v>0.37229600000000002</v>
      </c>
      <c r="Y418" s="50">
        <v>0</v>
      </c>
      <c r="Z418" s="50"/>
      <c r="AA418" s="80">
        <v>418</v>
      </c>
      <c r="AB418" s="80"/>
      <c r="AC418" s="77" t="s">
        <v>442</v>
      </c>
      <c r="AD418"/>
      <c r="AE418" s="2"/>
      <c r="AI418" s="3"/>
    </row>
    <row r="419" spans="1:35" ht="41.45" customHeight="1">
      <c r="A419" s="77" t="s">
        <v>401</v>
      </c>
      <c r="B419" s="77"/>
      <c r="C419" s="14"/>
      <c r="D419" s="82"/>
      <c r="E419" s="78"/>
      <c r="F419" s="14"/>
      <c r="G419" s="14"/>
      <c r="H419" s="77"/>
      <c r="I419" s="64"/>
      <c r="J419" s="64"/>
      <c r="K419" s="15"/>
      <c r="L419" s="83"/>
      <c r="M419" s="84">
        <v>4420.19091796875</v>
      </c>
      <c r="N419" s="84">
        <v>2156.9619140625</v>
      </c>
      <c r="O419" s="75"/>
      <c r="P419" s="85"/>
      <c r="Q419" s="85"/>
      <c r="R419" s="49"/>
      <c r="S419" s="86"/>
      <c r="T419" s="86"/>
      <c r="U419" s="50"/>
      <c r="V419" s="50"/>
      <c r="W419" s="50"/>
      <c r="X419" s="50"/>
      <c r="Y419" s="50"/>
      <c r="Z419" s="50"/>
      <c r="AA419" s="80">
        <v>419</v>
      </c>
      <c r="AB419" s="80"/>
      <c r="AC419" s="77" t="s">
        <v>443</v>
      </c>
      <c r="AD419"/>
      <c r="AE419" s="2"/>
      <c r="AI419" s="3"/>
    </row>
    <row r="420" spans="1:35" ht="41.45" customHeight="1">
      <c r="A420" s="77" t="s">
        <v>413</v>
      </c>
      <c r="B420" s="77"/>
      <c r="C420" s="14"/>
      <c r="D420" s="82"/>
      <c r="E420" s="78"/>
      <c r="F420" s="14"/>
      <c r="G420" s="14"/>
      <c r="H420" s="77"/>
      <c r="I420" s="64"/>
      <c r="J420" s="64"/>
      <c r="K420" s="15"/>
      <c r="L420" s="83"/>
      <c r="M420" s="84">
        <v>2977.266845703125</v>
      </c>
      <c r="N420" s="84">
        <v>6448.81396484375</v>
      </c>
      <c r="O420" s="75"/>
      <c r="P420" s="85"/>
      <c r="Q420" s="85"/>
      <c r="R420" s="49"/>
      <c r="S420" s="86"/>
      <c r="T420" s="86"/>
      <c r="U420" s="50"/>
      <c r="V420" s="50"/>
      <c r="W420" s="50"/>
      <c r="X420" s="50"/>
      <c r="Y420" s="50"/>
      <c r="Z420" s="50"/>
      <c r="AA420" s="80">
        <v>420</v>
      </c>
      <c r="AB420" s="80"/>
      <c r="AC420" s="77" t="s">
        <v>442</v>
      </c>
      <c r="AD420"/>
      <c r="AE420" s="2"/>
      <c r="AI420" s="3"/>
    </row>
    <row r="421" spans="1:35" ht="41.45" customHeight="1">
      <c r="A421" s="77" t="s">
        <v>273</v>
      </c>
      <c r="B421" s="77"/>
      <c r="C421" s="14"/>
      <c r="D421" s="82"/>
      <c r="E421" s="78"/>
      <c r="F421" s="14"/>
      <c r="G421" s="14"/>
      <c r="H421" s="77"/>
      <c r="I421" s="64"/>
      <c r="J421" s="64"/>
      <c r="K421" s="15"/>
      <c r="L421" s="83"/>
      <c r="M421" s="84">
        <v>3637.676025390625</v>
      </c>
      <c r="N421" s="84">
        <v>8158.1923828125</v>
      </c>
      <c r="O421" s="75"/>
      <c r="P421" s="85"/>
      <c r="Q421" s="85"/>
      <c r="R421" s="49"/>
      <c r="S421" s="86"/>
      <c r="T421" s="86"/>
      <c r="U421" s="50"/>
      <c r="V421" s="50"/>
      <c r="W421" s="50"/>
      <c r="X421" s="50"/>
      <c r="Y421" s="50"/>
      <c r="Z421" s="50"/>
      <c r="AA421" s="80">
        <v>421</v>
      </c>
      <c r="AB421" s="80"/>
      <c r="AC421" s="77" t="s">
        <v>442</v>
      </c>
      <c r="AD421"/>
      <c r="AE421" s="2"/>
      <c r="AI421" s="3"/>
    </row>
    <row r="422" spans="1:35" ht="41.45" customHeight="1">
      <c r="A422" s="77" t="s">
        <v>641</v>
      </c>
      <c r="B422" s="77"/>
      <c r="C422" s="14"/>
      <c r="D422" s="82"/>
      <c r="E422" s="78"/>
      <c r="F422" s="14"/>
      <c r="G422" s="14"/>
      <c r="H422" s="77"/>
      <c r="I422" s="64"/>
      <c r="J422" s="64"/>
      <c r="K422" s="15"/>
      <c r="L422" s="83"/>
      <c r="M422" s="84"/>
      <c r="N422" s="84"/>
      <c r="O422" s="75"/>
      <c r="P422" s="85"/>
      <c r="Q422" s="85"/>
      <c r="R422" s="49"/>
      <c r="S422" s="86"/>
      <c r="T422" s="86"/>
      <c r="U422" s="50"/>
      <c r="V422" s="50"/>
      <c r="W422" s="50"/>
      <c r="X422" s="50"/>
      <c r="Y422" s="50"/>
      <c r="Z422" s="50"/>
      <c r="AA422" s="80">
        <v>422</v>
      </c>
      <c r="AB422" s="80"/>
      <c r="AC422" s="77" t="s">
        <v>442</v>
      </c>
      <c r="AD422"/>
      <c r="AE422" s="2"/>
      <c r="AI422" s="3"/>
    </row>
    <row r="423" spans="1:35" ht="41.45" customHeight="1">
      <c r="A423" s="77" t="s">
        <v>642</v>
      </c>
      <c r="B423" s="77"/>
      <c r="C423" s="14"/>
      <c r="D423" s="82"/>
      <c r="E423" s="78"/>
      <c r="F423" s="14"/>
      <c r="G423" s="14"/>
      <c r="H423" s="77"/>
      <c r="I423" s="64"/>
      <c r="J423" s="64"/>
      <c r="K423" s="15"/>
      <c r="L423" s="83"/>
      <c r="M423" s="84"/>
      <c r="N423" s="84"/>
      <c r="O423" s="75"/>
      <c r="P423" s="85"/>
      <c r="Q423" s="85"/>
      <c r="R423" s="49">
        <v>1</v>
      </c>
      <c r="S423" s="86"/>
      <c r="T423" s="86"/>
      <c r="U423" s="50">
        <v>0</v>
      </c>
      <c r="V423" s="50">
        <v>5.0900000000000001E-4</v>
      </c>
      <c r="W423" s="50">
        <v>2.5999999999999998E-5</v>
      </c>
      <c r="X423" s="50">
        <v>0.57446299999999995</v>
      </c>
      <c r="Y423" s="50">
        <v>0</v>
      </c>
      <c r="Z423" s="50"/>
      <c r="AA423" s="80">
        <v>423</v>
      </c>
      <c r="AB423" s="80"/>
      <c r="AC423" s="77" t="s">
        <v>443</v>
      </c>
      <c r="AD423"/>
      <c r="AE423" s="2"/>
      <c r="AI423" s="3"/>
    </row>
    <row r="424" spans="1:35" ht="41.45" customHeight="1">
      <c r="A424" s="77" t="s">
        <v>643</v>
      </c>
      <c r="B424" s="77"/>
      <c r="C424" s="14"/>
      <c r="D424" s="82"/>
      <c r="E424" s="78"/>
      <c r="F424" s="14"/>
      <c r="G424" s="14"/>
      <c r="H424" s="77"/>
      <c r="I424" s="64"/>
      <c r="J424" s="64"/>
      <c r="K424" s="15"/>
      <c r="L424" s="83"/>
      <c r="M424" s="84"/>
      <c r="N424" s="84"/>
      <c r="O424" s="75"/>
      <c r="P424" s="85"/>
      <c r="Q424" s="85"/>
      <c r="R424" s="49"/>
      <c r="S424" s="86"/>
      <c r="T424" s="86"/>
      <c r="U424" s="50"/>
      <c r="V424" s="50"/>
      <c r="W424" s="50"/>
      <c r="X424" s="50"/>
      <c r="Y424" s="50"/>
      <c r="Z424" s="50"/>
      <c r="AA424" s="80">
        <v>424</v>
      </c>
      <c r="AB424" s="80"/>
      <c r="AC424" s="77" t="s">
        <v>443</v>
      </c>
      <c r="AD424"/>
      <c r="AE424" s="2"/>
      <c r="AI424" s="3"/>
    </row>
    <row r="425" spans="1:35" ht="41.45" customHeight="1">
      <c r="A425" s="77" t="s">
        <v>644</v>
      </c>
      <c r="B425" s="77"/>
      <c r="C425" s="14"/>
      <c r="D425" s="82"/>
      <c r="E425" s="78"/>
      <c r="F425" s="14"/>
      <c r="G425" s="14"/>
      <c r="H425" s="77"/>
      <c r="I425" s="64"/>
      <c r="J425" s="64"/>
      <c r="K425" s="15"/>
      <c r="L425" s="83"/>
      <c r="M425" s="84"/>
      <c r="N425" s="84"/>
      <c r="O425" s="75"/>
      <c r="P425" s="85"/>
      <c r="Q425" s="85"/>
      <c r="R425" s="49">
        <v>2</v>
      </c>
      <c r="S425" s="86"/>
      <c r="T425" s="86"/>
      <c r="U425" s="50">
        <v>1757</v>
      </c>
      <c r="V425" s="50">
        <v>8.2600000000000002E-4</v>
      </c>
      <c r="W425" s="50">
        <v>7.7499999999999999E-3</v>
      </c>
      <c r="X425" s="50">
        <v>0.75427999999999995</v>
      </c>
      <c r="Y425" s="50">
        <v>0</v>
      </c>
      <c r="Z425" s="50"/>
      <c r="AA425" s="80">
        <v>425</v>
      </c>
      <c r="AB425" s="80"/>
      <c r="AC425" s="77" t="s">
        <v>442</v>
      </c>
      <c r="AD425"/>
      <c r="AE425" s="2"/>
      <c r="AI425" s="3"/>
    </row>
    <row r="426" spans="1:35" ht="41.45" customHeight="1">
      <c r="A426" s="77" t="s">
        <v>404</v>
      </c>
      <c r="B426" s="77"/>
      <c r="C426" s="14"/>
      <c r="D426" s="82"/>
      <c r="E426" s="78"/>
      <c r="F426" s="14"/>
      <c r="G426" s="14"/>
      <c r="H426" s="77"/>
      <c r="I426" s="64"/>
      <c r="J426" s="64"/>
      <c r="K426" s="15"/>
      <c r="L426" s="83"/>
      <c r="M426" s="84">
        <v>256.56838989257812</v>
      </c>
      <c r="N426" s="84">
        <v>8360.9560546875</v>
      </c>
      <c r="O426" s="75"/>
      <c r="P426" s="85"/>
      <c r="Q426" s="85"/>
      <c r="R426" s="49">
        <v>1</v>
      </c>
      <c r="S426" s="86"/>
      <c r="T426" s="86"/>
      <c r="U426" s="50">
        <v>0</v>
      </c>
      <c r="V426" s="50">
        <v>1</v>
      </c>
      <c r="W426" s="50">
        <v>0</v>
      </c>
      <c r="X426" s="50">
        <v>0.99999800000000005</v>
      </c>
      <c r="Y426" s="50">
        <v>0</v>
      </c>
      <c r="Z426" s="50"/>
      <c r="AA426" s="80">
        <v>426</v>
      </c>
      <c r="AB426" s="80"/>
      <c r="AC426" s="77" t="s">
        <v>443</v>
      </c>
      <c r="AD426"/>
      <c r="AE426" s="2"/>
      <c r="AI426" s="3"/>
    </row>
    <row r="427" spans="1:35" ht="41.45" customHeight="1">
      <c r="A427" s="77" t="s">
        <v>645</v>
      </c>
      <c r="B427" s="77"/>
      <c r="C427" s="14"/>
      <c r="D427" s="82"/>
      <c r="E427" s="78"/>
      <c r="F427" s="14"/>
      <c r="G427" s="14"/>
      <c r="H427" s="77"/>
      <c r="I427" s="64"/>
      <c r="J427" s="64"/>
      <c r="K427" s="15"/>
      <c r="L427" s="83"/>
      <c r="M427" s="84"/>
      <c r="N427" s="84"/>
      <c r="O427" s="75"/>
      <c r="P427" s="85"/>
      <c r="Q427" s="85"/>
      <c r="R427" s="49">
        <v>7</v>
      </c>
      <c r="S427" s="86"/>
      <c r="T427" s="86"/>
      <c r="U427" s="50">
        <v>2260.0054359999999</v>
      </c>
      <c r="V427" s="50">
        <v>1.0349999999999999E-3</v>
      </c>
      <c r="W427" s="50">
        <v>2.7917999999999998E-2</v>
      </c>
      <c r="X427" s="50">
        <v>1.769477</v>
      </c>
      <c r="Y427" s="50">
        <v>0.23809523809523808</v>
      </c>
      <c r="Z427" s="50"/>
      <c r="AA427" s="80">
        <v>427</v>
      </c>
      <c r="AB427" s="80"/>
      <c r="AC427" s="77" t="s">
        <v>442</v>
      </c>
      <c r="AD427"/>
      <c r="AE427" s="2"/>
      <c r="AI427" s="3"/>
    </row>
    <row r="428" spans="1:35" ht="41.45" customHeight="1">
      <c r="A428" s="77" t="s">
        <v>289</v>
      </c>
      <c r="B428" s="77"/>
      <c r="C428" s="14"/>
      <c r="D428" s="82"/>
      <c r="E428" s="78"/>
      <c r="F428" s="14"/>
      <c r="G428" s="14"/>
      <c r="H428" s="77"/>
      <c r="I428" s="64"/>
      <c r="J428" s="64"/>
      <c r="K428" s="15"/>
      <c r="L428" s="83"/>
      <c r="M428" s="84">
        <v>3642.778076171875</v>
      </c>
      <c r="N428" s="84">
        <v>7462.67529296875</v>
      </c>
      <c r="O428" s="75"/>
      <c r="P428" s="85"/>
      <c r="Q428" s="85"/>
      <c r="R428" s="49"/>
      <c r="S428" s="86"/>
      <c r="T428" s="86"/>
      <c r="U428" s="50"/>
      <c r="V428" s="50"/>
      <c r="W428" s="50"/>
      <c r="X428" s="50"/>
      <c r="Y428" s="50"/>
      <c r="Z428" s="50"/>
      <c r="AA428" s="80">
        <v>428</v>
      </c>
      <c r="AB428" s="80"/>
      <c r="AC428" s="77" t="s">
        <v>442</v>
      </c>
      <c r="AD428"/>
      <c r="AE428" s="2"/>
      <c r="AI428" s="3"/>
    </row>
    <row r="429" spans="1:35" ht="41.45" customHeight="1">
      <c r="A429" s="77" t="s">
        <v>295</v>
      </c>
      <c r="B429" s="77"/>
      <c r="C429" s="14"/>
      <c r="D429" s="82"/>
      <c r="E429" s="78"/>
      <c r="F429" s="14"/>
      <c r="G429" s="14"/>
      <c r="H429" s="77"/>
      <c r="I429" s="64"/>
      <c r="J429" s="64"/>
      <c r="K429" s="15"/>
      <c r="L429" s="83"/>
      <c r="M429" s="84">
        <v>3775.6357421875</v>
      </c>
      <c r="N429" s="84">
        <v>2317.680908203125</v>
      </c>
      <c r="O429" s="75"/>
      <c r="P429" s="85"/>
      <c r="Q429" s="85"/>
      <c r="R429" s="49"/>
      <c r="S429" s="86"/>
      <c r="T429" s="86"/>
      <c r="U429" s="50"/>
      <c r="V429" s="50"/>
      <c r="W429" s="50"/>
      <c r="X429" s="50"/>
      <c r="Y429" s="50"/>
      <c r="Z429" s="50"/>
      <c r="AA429" s="80">
        <v>429</v>
      </c>
      <c r="AB429" s="80"/>
      <c r="AC429" s="77" t="s">
        <v>443</v>
      </c>
      <c r="AD429"/>
      <c r="AE429" s="2"/>
      <c r="AI429" s="3"/>
    </row>
    <row r="430" spans="1:35" ht="41.45" customHeight="1">
      <c r="A430" s="77" t="s">
        <v>250</v>
      </c>
      <c r="B430" s="77"/>
      <c r="C430" s="14"/>
      <c r="D430" s="82"/>
      <c r="E430" s="78"/>
      <c r="F430" s="14"/>
      <c r="G430" s="14"/>
      <c r="H430" s="77"/>
      <c r="I430" s="64"/>
      <c r="J430" s="64"/>
      <c r="K430" s="15"/>
      <c r="L430" s="83"/>
      <c r="M430" s="84">
        <v>4758.28125</v>
      </c>
      <c r="N430" s="84">
        <v>6081.5068359375</v>
      </c>
      <c r="O430" s="75"/>
      <c r="P430" s="85"/>
      <c r="Q430" s="85"/>
      <c r="R430" s="49"/>
      <c r="S430" s="86"/>
      <c r="T430" s="86"/>
      <c r="U430" s="50"/>
      <c r="V430" s="50"/>
      <c r="W430" s="50"/>
      <c r="X430" s="50"/>
      <c r="Y430" s="50"/>
      <c r="Z430" s="50"/>
      <c r="AA430" s="80">
        <v>430</v>
      </c>
      <c r="AB430" s="80"/>
      <c r="AC430" s="77" t="s">
        <v>442</v>
      </c>
      <c r="AD430"/>
      <c r="AE430" s="2"/>
      <c r="AI430" s="3"/>
    </row>
    <row r="431" spans="1:35" ht="41.45" customHeight="1">
      <c r="A431" s="77" t="s">
        <v>646</v>
      </c>
      <c r="B431" s="77"/>
      <c r="C431" s="14"/>
      <c r="D431" s="82"/>
      <c r="E431" s="78"/>
      <c r="F431" s="14"/>
      <c r="G431" s="14"/>
      <c r="H431" s="77"/>
      <c r="I431" s="64"/>
      <c r="J431" s="64"/>
      <c r="K431" s="15"/>
      <c r="L431" s="83"/>
      <c r="M431" s="84"/>
      <c r="N431" s="84"/>
      <c r="O431" s="75"/>
      <c r="P431" s="85"/>
      <c r="Q431" s="85"/>
      <c r="R431" s="49"/>
      <c r="S431" s="86"/>
      <c r="T431" s="86"/>
      <c r="U431" s="50"/>
      <c r="V431" s="50"/>
      <c r="W431" s="50"/>
      <c r="X431" s="50"/>
      <c r="Y431" s="50"/>
      <c r="Z431" s="50"/>
      <c r="AA431" s="80">
        <v>431</v>
      </c>
      <c r="AB431" s="80"/>
      <c r="AC431" s="77" t="s">
        <v>442</v>
      </c>
      <c r="AD431"/>
      <c r="AE431" s="2"/>
      <c r="AI431" s="3"/>
    </row>
    <row r="432" spans="1:35" ht="41.45" customHeight="1">
      <c r="A432" s="77" t="s">
        <v>647</v>
      </c>
      <c r="B432" s="77"/>
      <c r="C432" s="14"/>
      <c r="D432" s="82"/>
      <c r="E432" s="78"/>
      <c r="F432" s="14"/>
      <c r="G432" s="14"/>
      <c r="H432" s="77"/>
      <c r="I432" s="64"/>
      <c r="J432" s="64"/>
      <c r="K432" s="15"/>
      <c r="L432" s="83"/>
      <c r="M432" s="84"/>
      <c r="N432" s="84"/>
      <c r="O432" s="75"/>
      <c r="P432" s="85"/>
      <c r="Q432" s="85"/>
      <c r="R432" s="49"/>
      <c r="S432" s="86"/>
      <c r="T432" s="86"/>
      <c r="U432" s="50"/>
      <c r="V432" s="50"/>
      <c r="W432" s="50"/>
      <c r="X432" s="50"/>
      <c r="Y432" s="50"/>
      <c r="Z432" s="50"/>
      <c r="AA432" s="80">
        <v>432</v>
      </c>
      <c r="AB432" s="80"/>
      <c r="AC432" s="77" t="s">
        <v>442</v>
      </c>
      <c r="AD432"/>
      <c r="AE432" s="2"/>
      <c r="AI432" s="3"/>
    </row>
    <row r="433" spans="1:35" ht="41.45" customHeight="1">
      <c r="A433" s="77" t="s">
        <v>648</v>
      </c>
      <c r="B433" s="77"/>
      <c r="C433" s="14"/>
      <c r="D433" s="82"/>
      <c r="E433" s="78"/>
      <c r="F433" s="14"/>
      <c r="G433" s="14"/>
      <c r="H433" s="77"/>
      <c r="I433" s="64"/>
      <c r="J433" s="64"/>
      <c r="K433" s="15"/>
      <c r="L433" s="83"/>
      <c r="M433" s="84"/>
      <c r="N433" s="84"/>
      <c r="O433" s="75"/>
      <c r="P433" s="85"/>
      <c r="Q433" s="85"/>
      <c r="R433" s="49">
        <v>4</v>
      </c>
      <c r="S433" s="86"/>
      <c r="T433" s="86"/>
      <c r="U433" s="50">
        <v>198.87197</v>
      </c>
      <c r="V433" s="50">
        <v>8.3100000000000003E-4</v>
      </c>
      <c r="W433" s="50">
        <v>8.0029999999999997E-3</v>
      </c>
      <c r="X433" s="50">
        <v>1.0803579999999999</v>
      </c>
      <c r="Y433" s="50">
        <v>0.16666666666666666</v>
      </c>
      <c r="Z433" s="50"/>
      <c r="AA433" s="80">
        <v>433</v>
      </c>
      <c r="AB433" s="80"/>
      <c r="AC433" s="77" t="s">
        <v>443</v>
      </c>
      <c r="AD433"/>
      <c r="AE433" s="2"/>
      <c r="AI433" s="3"/>
    </row>
    <row r="434" spans="1:35" ht="41.45" customHeight="1">
      <c r="A434" s="77" t="s">
        <v>649</v>
      </c>
      <c r="B434" s="77"/>
      <c r="C434" s="14"/>
      <c r="D434" s="82"/>
      <c r="E434" s="78"/>
      <c r="F434" s="14"/>
      <c r="G434" s="14"/>
      <c r="H434" s="77"/>
      <c r="I434" s="64"/>
      <c r="J434" s="64"/>
      <c r="K434" s="15"/>
      <c r="L434" s="83"/>
      <c r="M434" s="84"/>
      <c r="N434" s="84"/>
      <c r="O434" s="75"/>
      <c r="P434" s="85"/>
      <c r="Q434" s="85"/>
      <c r="R434" s="49"/>
      <c r="S434" s="86"/>
      <c r="T434" s="86"/>
      <c r="U434" s="50"/>
      <c r="V434" s="50"/>
      <c r="W434" s="50"/>
      <c r="X434" s="50"/>
      <c r="Y434" s="50"/>
      <c r="Z434" s="50"/>
      <c r="AA434" s="80">
        <v>434</v>
      </c>
      <c r="AB434" s="80"/>
      <c r="AC434" s="77" t="s">
        <v>443</v>
      </c>
      <c r="AD434"/>
      <c r="AE434" s="2"/>
      <c r="AI434" s="3"/>
    </row>
    <row r="435" spans="1:35" ht="41.45" customHeight="1">
      <c r="A435" s="77" t="s">
        <v>650</v>
      </c>
      <c r="B435" s="77"/>
      <c r="C435" s="14"/>
      <c r="D435" s="82"/>
      <c r="E435" s="78"/>
      <c r="F435" s="14"/>
      <c r="G435" s="14"/>
      <c r="H435" s="77"/>
      <c r="I435" s="64"/>
      <c r="J435" s="64"/>
      <c r="K435" s="15"/>
      <c r="L435" s="83"/>
      <c r="M435" s="84"/>
      <c r="N435" s="84"/>
      <c r="O435" s="75"/>
      <c r="P435" s="85"/>
      <c r="Q435" s="85"/>
      <c r="R435" s="49"/>
      <c r="S435" s="86"/>
      <c r="T435" s="86"/>
      <c r="U435" s="50"/>
      <c r="V435" s="50"/>
      <c r="W435" s="50"/>
      <c r="X435" s="50"/>
      <c r="Y435" s="50"/>
      <c r="Z435" s="50"/>
      <c r="AA435" s="80">
        <v>435</v>
      </c>
      <c r="AB435" s="80"/>
      <c r="AC435" s="77" t="s">
        <v>442</v>
      </c>
      <c r="AD435"/>
      <c r="AE435" s="2"/>
      <c r="AI435" s="3"/>
    </row>
    <row r="436" spans="1:35" ht="41.45" customHeight="1">
      <c r="A436" s="77" t="s">
        <v>233</v>
      </c>
      <c r="B436" s="77"/>
      <c r="C436" s="14"/>
      <c r="D436" s="82"/>
      <c r="E436" s="78"/>
      <c r="F436" s="14"/>
      <c r="G436" s="14"/>
      <c r="H436" s="77"/>
      <c r="I436" s="64"/>
      <c r="J436" s="64"/>
      <c r="K436" s="15"/>
      <c r="L436" s="83"/>
      <c r="M436" s="84">
        <v>4388.58447265625</v>
      </c>
      <c r="N436" s="84">
        <v>6380.25634765625</v>
      </c>
      <c r="O436" s="75"/>
      <c r="P436" s="85"/>
      <c r="Q436" s="85"/>
      <c r="R436" s="49"/>
      <c r="S436" s="86"/>
      <c r="T436" s="86"/>
      <c r="U436" s="50"/>
      <c r="V436" s="50"/>
      <c r="W436" s="50"/>
      <c r="X436" s="50"/>
      <c r="Y436" s="50"/>
      <c r="Z436" s="50"/>
      <c r="AA436" s="80">
        <v>436</v>
      </c>
      <c r="AB436" s="80"/>
      <c r="AC436" s="77" t="s">
        <v>442</v>
      </c>
      <c r="AD436"/>
      <c r="AE436" s="2"/>
      <c r="AI436" s="3"/>
    </row>
    <row r="437" spans="1:35" ht="41.45" customHeight="1">
      <c r="A437" s="77" t="s">
        <v>651</v>
      </c>
      <c r="B437" s="77"/>
      <c r="C437" s="14"/>
      <c r="D437" s="82"/>
      <c r="E437" s="78"/>
      <c r="F437" s="14"/>
      <c r="G437" s="14"/>
      <c r="H437" s="77"/>
      <c r="I437" s="64"/>
      <c r="J437" s="64"/>
      <c r="K437" s="15"/>
      <c r="L437" s="83"/>
      <c r="M437" s="84"/>
      <c r="N437" s="84"/>
      <c r="O437" s="75"/>
      <c r="P437" s="85"/>
      <c r="Q437" s="85"/>
      <c r="R437" s="49">
        <v>1</v>
      </c>
      <c r="S437" s="86"/>
      <c r="T437" s="86"/>
      <c r="U437" s="50">
        <v>0</v>
      </c>
      <c r="V437" s="50">
        <v>7.3899999999999997E-4</v>
      </c>
      <c r="W437" s="50">
        <v>6.9999999999999994E-5</v>
      </c>
      <c r="X437" s="50">
        <v>0.41547899999999999</v>
      </c>
      <c r="Y437" s="50">
        <v>0</v>
      </c>
      <c r="Z437" s="50"/>
      <c r="AA437" s="80">
        <v>437</v>
      </c>
      <c r="AB437" s="80"/>
      <c r="AC437" s="77" t="s">
        <v>443</v>
      </c>
      <c r="AD437"/>
      <c r="AE437" s="2"/>
      <c r="AI437" s="3"/>
    </row>
    <row r="438" spans="1:35" ht="41.45" customHeight="1">
      <c r="A438" s="77" t="s">
        <v>652</v>
      </c>
      <c r="B438" s="77"/>
      <c r="C438" s="14"/>
      <c r="D438" s="82"/>
      <c r="E438" s="78"/>
      <c r="F438" s="14"/>
      <c r="G438" s="14"/>
      <c r="H438" s="77"/>
      <c r="I438" s="64"/>
      <c r="J438" s="64"/>
      <c r="K438" s="15"/>
      <c r="L438" s="83"/>
      <c r="M438" s="84"/>
      <c r="N438" s="84"/>
      <c r="O438" s="75"/>
      <c r="P438" s="85"/>
      <c r="Q438" s="85"/>
      <c r="R438" s="49">
        <v>1</v>
      </c>
      <c r="S438" s="86"/>
      <c r="T438" s="86"/>
      <c r="U438" s="50">
        <v>0</v>
      </c>
      <c r="V438" s="50">
        <v>6.1399999999999996E-4</v>
      </c>
      <c r="W438" s="50">
        <v>1.5999999999999999E-5</v>
      </c>
      <c r="X438" s="50">
        <v>0.51450799999999997</v>
      </c>
      <c r="Y438" s="50">
        <v>0</v>
      </c>
      <c r="Z438" s="50"/>
      <c r="AA438" s="80">
        <v>438</v>
      </c>
      <c r="AB438" s="80"/>
      <c r="AC438" s="77" t="s">
        <v>442</v>
      </c>
      <c r="AD438"/>
      <c r="AE438" s="2"/>
      <c r="AI438" s="3"/>
    </row>
    <row r="439" spans="1:35" ht="41.45" customHeight="1">
      <c r="A439" s="77" t="s">
        <v>653</v>
      </c>
      <c r="B439" s="77"/>
      <c r="C439" s="14"/>
      <c r="D439" s="82"/>
      <c r="E439" s="78"/>
      <c r="F439" s="14"/>
      <c r="G439" s="14"/>
      <c r="H439" s="77"/>
      <c r="I439" s="64"/>
      <c r="J439" s="64"/>
      <c r="K439" s="15"/>
      <c r="L439" s="83"/>
      <c r="M439" s="84"/>
      <c r="N439" s="84"/>
      <c r="O439" s="75"/>
      <c r="P439" s="85"/>
      <c r="Q439" s="85"/>
      <c r="R439" s="49"/>
      <c r="S439" s="86"/>
      <c r="T439" s="86"/>
      <c r="U439" s="50"/>
      <c r="V439" s="50"/>
      <c r="W439" s="50"/>
      <c r="X439" s="50"/>
      <c r="Y439" s="50"/>
      <c r="Z439" s="50"/>
      <c r="AA439" s="80">
        <v>439</v>
      </c>
      <c r="AB439" s="80"/>
      <c r="AC439" s="77" t="s">
        <v>442</v>
      </c>
      <c r="AD439"/>
      <c r="AE439" s="2"/>
      <c r="AI439" s="3"/>
    </row>
    <row r="440" spans="1:35" ht="41.45" customHeight="1">
      <c r="A440" s="77" t="s">
        <v>368</v>
      </c>
      <c r="B440" s="77"/>
      <c r="C440" s="14"/>
      <c r="D440" s="82"/>
      <c r="E440" s="78"/>
      <c r="F440" s="14"/>
      <c r="G440" s="14"/>
      <c r="H440" s="77"/>
      <c r="I440" s="64"/>
      <c r="J440" s="64"/>
      <c r="K440" s="15"/>
      <c r="L440" s="83"/>
      <c r="M440" s="84">
        <v>5167.55322265625</v>
      </c>
      <c r="N440" s="84">
        <v>2689.421630859375</v>
      </c>
      <c r="O440" s="75"/>
      <c r="P440" s="85"/>
      <c r="Q440" s="85"/>
      <c r="R440" s="49"/>
      <c r="S440" s="86"/>
      <c r="T440" s="86"/>
      <c r="U440" s="50"/>
      <c r="V440" s="50"/>
      <c r="W440" s="50"/>
      <c r="X440" s="50"/>
      <c r="Y440" s="50"/>
      <c r="Z440" s="50"/>
      <c r="AA440" s="80">
        <v>440</v>
      </c>
      <c r="AB440" s="80"/>
      <c r="AC440" s="77" t="s">
        <v>443</v>
      </c>
      <c r="AD440"/>
      <c r="AE440" s="2"/>
      <c r="AI440" s="3"/>
    </row>
    <row r="441" spans="1:35" ht="41.45" customHeight="1">
      <c r="A441" s="77" t="s">
        <v>267</v>
      </c>
      <c r="B441" s="77"/>
      <c r="C441" s="14"/>
      <c r="D441" s="82"/>
      <c r="E441" s="78"/>
      <c r="F441" s="14"/>
      <c r="G441" s="14"/>
      <c r="H441" s="77"/>
      <c r="I441" s="64"/>
      <c r="J441" s="64"/>
      <c r="K441" s="15"/>
      <c r="L441" s="83"/>
      <c r="M441" s="84">
        <v>2117.77001953125</v>
      </c>
      <c r="N441" s="84">
        <v>2801.988525390625</v>
      </c>
      <c r="O441" s="75"/>
      <c r="P441" s="85"/>
      <c r="Q441" s="85"/>
      <c r="R441" s="49"/>
      <c r="S441" s="86"/>
      <c r="T441" s="86"/>
      <c r="U441" s="50"/>
      <c r="V441" s="50"/>
      <c r="W441" s="50"/>
      <c r="X441" s="50"/>
      <c r="Y441" s="50"/>
      <c r="Z441" s="50"/>
      <c r="AA441" s="80">
        <v>441</v>
      </c>
      <c r="AB441" s="80"/>
      <c r="AC441" s="77" t="s">
        <v>443</v>
      </c>
      <c r="AD441"/>
      <c r="AE441" s="2"/>
      <c r="AI441" s="3"/>
    </row>
    <row r="442" spans="1:35" ht="41.45" customHeight="1">
      <c r="A442" s="77" t="s">
        <v>654</v>
      </c>
      <c r="B442" s="77"/>
      <c r="C442" s="14"/>
      <c r="D442" s="82"/>
      <c r="E442" s="78"/>
      <c r="F442" s="14"/>
      <c r="G442" s="14"/>
      <c r="H442" s="77"/>
      <c r="I442" s="64"/>
      <c r="J442" s="64"/>
      <c r="K442" s="15"/>
      <c r="L442" s="83"/>
      <c r="M442" s="84"/>
      <c r="N442" s="84"/>
      <c r="O442" s="75"/>
      <c r="P442" s="85"/>
      <c r="Q442" s="85"/>
      <c r="R442" s="49">
        <v>1</v>
      </c>
      <c r="S442" s="86"/>
      <c r="T442" s="86"/>
      <c r="U442" s="50">
        <v>0</v>
      </c>
      <c r="V442" s="50">
        <v>5.9500000000000004E-4</v>
      </c>
      <c r="W442" s="50">
        <v>3.9999999999999998E-6</v>
      </c>
      <c r="X442" s="50">
        <v>0.52608100000000002</v>
      </c>
      <c r="Y442" s="50">
        <v>0</v>
      </c>
      <c r="Z442" s="50"/>
      <c r="AA442" s="80">
        <v>442</v>
      </c>
      <c r="AB442" s="80"/>
      <c r="AC442" s="77" t="s">
        <v>443</v>
      </c>
      <c r="AD442"/>
      <c r="AE442" s="2"/>
      <c r="AI442" s="3"/>
    </row>
    <row r="443" spans="1:35" ht="41.45" customHeight="1">
      <c r="A443" s="77" t="s">
        <v>655</v>
      </c>
      <c r="B443" s="77"/>
      <c r="C443" s="14"/>
      <c r="D443" s="82"/>
      <c r="E443" s="78"/>
      <c r="F443" s="14"/>
      <c r="G443" s="14"/>
      <c r="H443" s="77"/>
      <c r="I443" s="64"/>
      <c r="J443" s="64"/>
      <c r="K443" s="15"/>
      <c r="L443" s="83"/>
      <c r="M443" s="84"/>
      <c r="N443" s="84"/>
      <c r="O443" s="75"/>
      <c r="P443" s="85"/>
      <c r="Q443" s="85"/>
      <c r="R443" s="49"/>
      <c r="S443" s="86"/>
      <c r="T443" s="86"/>
      <c r="U443" s="50"/>
      <c r="V443" s="50"/>
      <c r="W443" s="50"/>
      <c r="X443" s="50"/>
      <c r="Y443" s="50"/>
      <c r="Z443" s="50"/>
      <c r="AA443" s="80">
        <v>443</v>
      </c>
      <c r="AB443" s="80"/>
      <c r="AC443" s="77" t="s">
        <v>442</v>
      </c>
      <c r="AD443"/>
      <c r="AE443" s="2"/>
      <c r="AI443" s="3"/>
    </row>
    <row r="444" spans="1:35" ht="41.45" customHeight="1">
      <c r="A444" s="77" t="s">
        <v>656</v>
      </c>
      <c r="B444" s="77"/>
      <c r="C444" s="14"/>
      <c r="D444" s="82"/>
      <c r="E444" s="78"/>
      <c r="F444" s="14"/>
      <c r="G444" s="14"/>
      <c r="H444" s="77"/>
      <c r="I444" s="64"/>
      <c r="J444" s="64"/>
      <c r="K444" s="15"/>
      <c r="L444" s="83"/>
      <c r="M444" s="84"/>
      <c r="N444" s="84"/>
      <c r="O444" s="75"/>
      <c r="P444" s="85"/>
      <c r="Q444" s="85"/>
      <c r="R444" s="49"/>
      <c r="S444" s="86"/>
      <c r="T444" s="86"/>
      <c r="U444" s="50"/>
      <c r="V444" s="50"/>
      <c r="W444" s="50"/>
      <c r="X444" s="50"/>
      <c r="Y444" s="50"/>
      <c r="Z444" s="50"/>
      <c r="AA444" s="80">
        <v>444</v>
      </c>
      <c r="AB444" s="80"/>
      <c r="AC444" s="77" t="s">
        <v>443</v>
      </c>
      <c r="AD444"/>
      <c r="AE444" s="2"/>
      <c r="AI444" s="3"/>
    </row>
    <row r="445" spans="1:35" ht="41.45" customHeight="1">
      <c r="A445" s="77" t="s">
        <v>405</v>
      </c>
      <c r="B445" s="77"/>
      <c r="C445" s="14"/>
      <c r="D445" s="82"/>
      <c r="E445" s="78"/>
      <c r="F445" s="14"/>
      <c r="G445" s="14"/>
      <c r="H445" s="77"/>
      <c r="I445" s="64"/>
      <c r="J445" s="64"/>
      <c r="K445" s="15"/>
      <c r="L445" s="83"/>
      <c r="M445" s="84">
        <v>8747.4228515625</v>
      </c>
      <c r="N445" s="84">
        <v>1594.58642578125</v>
      </c>
      <c r="O445" s="75"/>
      <c r="P445" s="85"/>
      <c r="Q445" s="85"/>
      <c r="R445" s="49">
        <v>8</v>
      </c>
      <c r="S445" s="86"/>
      <c r="T445" s="86"/>
      <c r="U445" s="50">
        <v>2846.6921179999999</v>
      </c>
      <c r="V445" s="50">
        <v>8.52E-4</v>
      </c>
      <c r="W445" s="50">
        <v>3.6699999999999998E-4</v>
      </c>
      <c r="X445" s="50">
        <v>2.7354219999999998</v>
      </c>
      <c r="Y445" s="50">
        <v>3.5714285714285712E-2</v>
      </c>
      <c r="Z445" s="50"/>
      <c r="AA445" s="80">
        <v>445</v>
      </c>
      <c r="AB445" s="80"/>
      <c r="AC445" s="77" t="s">
        <v>443</v>
      </c>
      <c r="AD445"/>
      <c r="AE445" s="2"/>
      <c r="AI445" s="3"/>
    </row>
    <row r="446" spans="1:35" ht="41.45" customHeight="1">
      <c r="A446" s="77" t="s">
        <v>657</v>
      </c>
      <c r="B446" s="77"/>
      <c r="C446" s="14"/>
      <c r="D446" s="82"/>
      <c r="E446" s="78"/>
      <c r="F446" s="14"/>
      <c r="G446" s="14"/>
      <c r="H446" s="77"/>
      <c r="I446" s="64"/>
      <c r="J446" s="64"/>
      <c r="K446" s="15"/>
      <c r="L446" s="83"/>
      <c r="M446" s="84"/>
      <c r="N446" s="84"/>
      <c r="O446" s="75"/>
      <c r="P446" s="85"/>
      <c r="Q446" s="85"/>
      <c r="R446" s="49">
        <v>2</v>
      </c>
      <c r="S446" s="86"/>
      <c r="T446" s="86"/>
      <c r="U446" s="50">
        <v>289.136616</v>
      </c>
      <c r="V446" s="50">
        <v>7.1500000000000003E-4</v>
      </c>
      <c r="W446" s="50">
        <v>5.3999999999999998E-5</v>
      </c>
      <c r="X446" s="50">
        <v>0.76870000000000005</v>
      </c>
      <c r="Y446" s="50">
        <v>0</v>
      </c>
      <c r="Z446" s="50"/>
      <c r="AA446" s="80">
        <v>446</v>
      </c>
      <c r="AB446" s="80"/>
      <c r="AC446" s="77" t="s">
        <v>443</v>
      </c>
      <c r="AD446"/>
      <c r="AE446" s="2"/>
      <c r="AI446" s="3"/>
    </row>
    <row r="447" spans="1:35" ht="41.45" customHeight="1">
      <c r="A447" s="77" t="s">
        <v>658</v>
      </c>
      <c r="B447" s="77"/>
      <c r="C447" s="14"/>
      <c r="D447" s="82"/>
      <c r="E447" s="78"/>
      <c r="F447" s="14"/>
      <c r="G447" s="14"/>
      <c r="H447" s="77"/>
      <c r="I447" s="64"/>
      <c r="J447" s="64"/>
      <c r="K447" s="15"/>
      <c r="L447" s="83"/>
      <c r="M447" s="84"/>
      <c r="N447" s="84"/>
      <c r="O447" s="75"/>
      <c r="P447" s="85"/>
      <c r="Q447" s="85"/>
      <c r="R447" s="49"/>
      <c r="S447" s="86"/>
      <c r="T447" s="86"/>
      <c r="U447" s="50"/>
      <c r="V447" s="50"/>
      <c r="W447" s="50"/>
      <c r="X447" s="50"/>
      <c r="Y447" s="50"/>
      <c r="Z447" s="50"/>
      <c r="AA447" s="80">
        <v>447</v>
      </c>
      <c r="AB447" s="80"/>
      <c r="AC447" s="77" t="s">
        <v>442</v>
      </c>
      <c r="AD447"/>
      <c r="AE447" s="2"/>
      <c r="AI447" s="3"/>
    </row>
    <row r="448" spans="1:35" ht="41.45" customHeight="1">
      <c r="A448" s="77" t="s">
        <v>324</v>
      </c>
      <c r="B448" s="77"/>
      <c r="C448" s="14"/>
      <c r="D448" s="82"/>
      <c r="E448" s="78"/>
      <c r="F448" s="14"/>
      <c r="G448" s="14"/>
      <c r="H448" s="77"/>
      <c r="I448" s="64"/>
      <c r="J448" s="64"/>
      <c r="K448" s="15"/>
      <c r="L448" s="83"/>
      <c r="M448" s="84">
        <v>7363.96728515625</v>
      </c>
      <c r="N448" s="84">
        <v>4250.3154296875</v>
      </c>
      <c r="O448" s="75"/>
      <c r="P448" s="85"/>
      <c r="Q448" s="85"/>
      <c r="R448" s="49">
        <v>3</v>
      </c>
      <c r="S448" s="86"/>
      <c r="T448" s="86"/>
      <c r="U448" s="50">
        <v>564.36195999999995</v>
      </c>
      <c r="V448" s="50">
        <v>8.7200000000000005E-4</v>
      </c>
      <c r="W448" s="50">
        <v>7.3660000000000002E-3</v>
      </c>
      <c r="X448" s="50">
        <v>0.94309399999999999</v>
      </c>
      <c r="Y448" s="50">
        <v>0</v>
      </c>
      <c r="Z448" s="50"/>
      <c r="AA448" s="80">
        <v>448</v>
      </c>
      <c r="AB448" s="80"/>
      <c r="AC448" s="77" t="s">
        <v>443</v>
      </c>
      <c r="AD448"/>
      <c r="AE448" s="2"/>
      <c r="AI448" s="3"/>
    </row>
    <row r="449" spans="1:35" ht="41.45" customHeight="1">
      <c r="A449" s="77" t="s">
        <v>407</v>
      </c>
      <c r="B449" s="77"/>
      <c r="C449" s="14"/>
      <c r="D449" s="82"/>
      <c r="E449" s="78"/>
      <c r="F449" s="14"/>
      <c r="G449" s="14"/>
      <c r="H449" s="77"/>
      <c r="I449" s="64"/>
      <c r="J449" s="64"/>
      <c r="K449" s="15"/>
      <c r="L449" s="83"/>
      <c r="M449" s="84">
        <v>8613.830078125</v>
      </c>
      <c r="N449" s="84">
        <v>3873.907958984375</v>
      </c>
      <c r="O449" s="75"/>
      <c r="P449" s="85"/>
      <c r="Q449" s="85"/>
      <c r="R449" s="49">
        <v>1</v>
      </c>
      <c r="S449" s="86"/>
      <c r="T449" s="86"/>
      <c r="U449" s="50">
        <v>0</v>
      </c>
      <c r="V449" s="50">
        <v>6.0300000000000002E-4</v>
      </c>
      <c r="W449" s="50">
        <v>7.9999999999999996E-6</v>
      </c>
      <c r="X449" s="50">
        <v>0.498224</v>
      </c>
      <c r="Y449" s="50">
        <v>0</v>
      </c>
      <c r="Z449" s="50"/>
      <c r="AA449" s="80">
        <v>449</v>
      </c>
      <c r="AB449" s="80"/>
      <c r="AC449" s="77" t="s">
        <v>442</v>
      </c>
      <c r="AD449"/>
      <c r="AE449" s="2"/>
      <c r="AI449" s="3"/>
    </row>
    <row r="450" spans="1:35" ht="41.45" customHeight="1">
      <c r="A450" s="77" t="s">
        <v>659</v>
      </c>
      <c r="B450" s="77"/>
      <c r="C450" s="14"/>
      <c r="D450" s="82"/>
      <c r="E450" s="78"/>
      <c r="F450" s="14"/>
      <c r="G450" s="14"/>
      <c r="H450" s="77"/>
      <c r="I450" s="64"/>
      <c r="J450" s="64"/>
      <c r="K450" s="15"/>
      <c r="L450" s="83"/>
      <c r="M450" s="84"/>
      <c r="N450" s="84"/>
      <c r="O450" s="75"/>
      <c r="P450" s="85"/>
      <c r="Q450" s="85"/>
      <c r="R450" s="49"/>
      <c r="S450" s="86"/>
      <c r="T450" s="86"/>
      <c r="U450" s="50"/>
      <c r="V450" s="50"/>
      <c r="W450" s="50"/>
      <c r="X450" s="50"/>
      <c r="Y450" s="50"/>
      <c r="Z450" s="50"/>
      <c r="AA450" s="80">
        <v>450</v>
      </c>
      <c r="AB450" s="80"/>
      <c r="AC450" s="77" t="s">
        <v>442</v>
      </c>
      <c r="AD450"/>
      <c r="AE450" s="2"/>
      <c r="AI450" s="3"/>
    </row>
    <row r="451" spans="1:35" ht="41.45" customHeight="1">
      <c r="A451" s="77" t="s">
        <v>394</v>
      </c>
      <c r="B451" s="77"/>
      <c r="C451" s="14"/>
      <c r="D451" s="82"/>
      <c r="E451" s="78"/>
      <c r="F451" s="14"/>
      <c r="G451" s="14"/>
      <c r="H451" s="77"/>
      <c r="I451" s="64"/>
      <c r="J451" s="64"/>
      <c r="K451" s="15"/>
      <c r="L451" s="83"/>
      <c r="M451" s="84">
        <v>6153.341796875</v>
      </c>
      <c r="N451" s="84">
        <v>6975.16064453125</v>
      </c>
      <c r="O451" s="75"/>
      <c r="P451" s="85"/>
      <c r="Q451" s="85"/>
      <c r="R451" s="49">
        <v>2</v>
      </c>
      <c r="S451" s="86"/>
      <c r="T451" s="86"/>
      <c r="U451" s="50">
        <v>12.176129</v>
      </c>
      <c r="V451" s="50">
        <v>8.2200000000000003E-4</v>
      </c>
      <c r="W451" s="50">
        <v>9.5549999999999993E-3</v>
      </c>
      <c r="X451" s="50">
        <v>0.59511599999999998</v>
      </c>
      <c r="Y451" s="50">
        <v>0</v>
      </c>
      <c r="Z451" s="50"/>
      <c r="AA451" s="80">
        <v>451</v>
      </c>
      <c r="AB451" s="80"/>
      <c r="AC451" s="77" t="s">
        <v>442</v>
      </c>
      <c r="AD451"/>
      <c r="AE451" s="2"/>
      <c r="AI451" s="3"/>
    </row>
    <row r="452" spans="1:35" ht="41.45" customHeight="1">
      <c r="A452" s="77" t="s">
        <v>410</v>
      </c>
      <c r="B452" s="77"/>
      <c r="C452" s="14"/>
      <c r="D452" s="82"/>
      <c r="E452" s="78"/>
      <c r="F452" s="14"/>
      <c r="G452" s="14"/>
      <c r="H452" s="77"/>
      <c r="I452" s="64"/>
      <c r="J452" s="64"/>
      <c r="K452" s="15"/>
      <c r="L452" s="83"/>
      <c r="M452" s="84">
        <v>9850.6826171875</v>
      </c>
      <c r="N452" s="84">
        <v>4485.9921875</v>
      </c>
      <c r="O452" s="75"/>
      <c r="P452" s="85"/>
      <c r="Q452" s="85"/>
      <c r="R452" s="49">
        <v>2</v>
      </c>
      <c r="S452" s="86"/>
      <c r="T452" s="86"/>
      <c r="U452" s="50">
        <v>254.03318100000001</v>
      </c>
      <c r="V452" s="50">
        <v>7.4399999999999998E-4</v>
      </c>
      <c r="W452" s="50">
        <v>1.16E-4</v>
      </c>
      <c r="X452" s="50">
        <v>0.77141700000000002</v>
      </c>
      <c r="Y452" s="50">
        <v>0</v>
      </c>
      <c r="Z452" s="50"/>
      <c r="AA452" s="80">
        <v>452</v>
      </c>
      <c r="AB452" s="80"/>
      <c r="AC452" s="77" t="s">
        <v>443</v>
      </c>
      <c r="AD452"/>
      <c r="AE452" s="2"/>
      <c r="AI452" s="3"/>
    </row>
    <row r="453" spans="1:35" ht="41.45" customHeight="1">
      <c r="A453" s="77" t="s">
        <v>660</v>
      </c>
      <c r="B453" s="77"/>
      <c r="C453" s="14"/>
      <c r="D453" s="82"/>
      <c r="E453" s="78"/>
      <c r="F453" s="14"/>
      <c r="G453" s="14"/>
      <c r="H453" s="77"/>
      <c r="I453" s="64"/>
      <c r="J453" s="64"/>
      <c r="K453" s="15"/>
      <c r="L453" s="83"/>
      <c r="M453" s="84"/>
      <c r="N453" s="84"/>
      <c r="O453" s="75"/>
      <c r="P453" s="85"/>
      <c r="Q453" s="85"/>
      <c r="R453" s="49"/>
      <c r="S453" s="86"/>
      <c r="T453" s="86"/>
      <c r="U453" s="50"/>
      <c r="V453" s="50"/>
      <c r="W453" s="50"/>
      <c r="X453" s="50"/>
      <c r="Y453" s="50"/>
      <c r="Z453" s="50"/>
      <c r="AA453" s="80">
        <v>453</v>
      </c>
      <c r="AB453" s="80"/>
      <c r="AC453" s="77" t="s">
        <v>443</v>
      </c>
      <c r="AD453"/>
      <c r="AE453" s="2"/>
      <c r="AI453" s="3"/>
    </row>
    <row r="454" spans="1:35" ht="41.45" customHeight="1">
      <c r="A454" s="77" t="s">
        <v>408</v>
      </c>
      <c r="B454" s="77"/>
      <c r="C454" s="14"/>
      <c r="D454" s="82"/>
      <c r="E454" s="78"/>
      <c r="F454" s="14"/>
      <c r="G454" s="14"/>
      <c r="H454" s="77"/>
      <c r="I454" s="64"/>
      <c r="J454" s="64"/>
      <c r="K454" s="15"/>
      <c r="L454" s="83"/>
      <c r="M454" s="84">
        <v>3923.189208984375</v>
      </c>
      <c r="N454" s="84">
        <v>7359.2958984375</v>
      </c>
      <c r="O454" s="75"/>
      <c r="P454" s="85"/>
      <c r="Q454" s="85"/>
      <c r="R454" s="49"/>
      <c r="S454" s="86"/>
      <c r="T454" s="86"/>
      <c r="U454" s="50"/>
      <c r="V454" s="50"/>
      <c r="W454" s="50"/>
      <c r="X454" s="50"/>
      <c r="Y454" s="50"/>
      <c r="Z454" s="50"/>
      <c r="AA454" s="80">
        <v>454</v>
      </c>
      <c r="AB454" s="80"/>
      <c r="AC454" s="77" t="s">
        <v>442</v>
      </c>
      <c r="AD454"/>
      <c r="AE454" s="2"/>
      <c r="AI454" s="3"/>
    </row>
    <row r="455" spans="1:35" ht="41.45" customHeight="1">
      <c r="A455" s="77" t="s">
        <v>372</v>
      </c>
      <c r="B455" s="77"/>
      <c r="C455" s="14"/>
      <c r="D455" s="82"/>
      <c r="E455" s="78"/>
      <c r="F455" s="14"/>
      <c r="G455" s="14"/>
      <c r="H455" s="77"/>
      <c r="I455" s="64"/>
      <c r="J455" s="64"/>
      <c r="K455" s="15"/>
      <c r="L455" s="83"/>
      <c r="M455" s="84">
        <v>4283.5966796875</v>
      </c>
      <c r="N455" s="84">
        <v>3402.864990234375</v>
      </c>
      <c r="O455" s="75"/>
      <c r="P455" s="85"/>
      <c r="Q455" s="85"/>
      <c r="R455" s="49"/>
      <c r="S455" s="86"/>
      <c r="T455" s="86"/>
      <c r="U455" s="50"/>
      <c r="V455" s="50"/>
      <c r="W455" s="50"/>
      <c r="X455" s="50"/>
      <c r="Y455" s="50"/>
      <c r="Z455" s="50"/>
      <c r="AA455" s="80">
        <v>455</v>
      </c>
      <c r="AB455" s="80"/>
      <c r="AC455" s="77" t="s">
        <v>443</v>
      </c>
      <c r="AD455"/>
      <c r="AE455" s="2"/>
      <c r="AI455" s="3"/>
    </row>
    <row r="456" spans="1:35" ht="41.45" customHeight="1">
      <c r="A456" s="77" t="s">
        <v>661</v>
      </c>
      <c r="B456" s="77"/>
      <c r="C456" s="14"/>
      <c r="D456" s="82"/>
      <c r="E456" s="78"/>
      <c r="F456" s="14"/>
      <c r="G456" s="14"/>
      <c r="H456" s="77"/>
      <c r="I456" s="64"/>
      <c r="J456" s="64"/>
      <c r="K456" s="15"/>
      <c r="L456" s="83"/>
      <c r="M456" s="84"/>
      <c r="N456" s="84"/>
      <c r="O456" s="75"/>
      <c r="P456" s="85"/>
      <c r="Q456" s="85"/>
      <c r="R456" s="49"/>
      <c r="S456" s="86"/>
      <c r="T456" s="86"/>
      <c r="U456" s="50"/>
      <c r="V456" s="50"/>
      <c r="W456" s="50"/>
      <c r="X456" s="50"/>
      <c r="Y456" s="50"/>
      <c r="Z456" s="50"/>
      <c r="AA456" s="80">
        <v>456</v>
      </c>
      <c r="AB456" s="80"/>
      <c r="AC456" s="77" t="s">
        <v>442</v>
      </c>
      <c r="AD456"/>
      <c r="AE456" s="2"/>
      <c r="AI456" s="3"/>
    </row>
    <row r="457" spans="1:35" ht="41.45" customHeight="1">
      <c r="A457" s="77" t="s">
        <v>662</v>
      </c>
      <c r="B457" s="77"/>
      <c r="C457" s="14"/>
      <c r="D457" s="82"/>
      <c r="E457" s="78"/>
      <c r="F457" s="14"/>
      <c r="G457" s="14"/>
      <c r="H457" s="77"/>
      <c r="I457" s="64"/>
      <c r="J457" s="64"/>
      <c r="K457" s="15"/>
      <c r="L457" s="83"/>
      <c r="M457" s="84"/>
      <c r="N457" s="84"/>
      <c r="O457" s="75"/>
      <c r="P457" s="85"/>
      <c r="Q457" s="85"/>
      <c r="R457" s="49">
        <v>4</v>
      </c>
      <c r="S457" s="86"/>
      <c r="T457" s="86"/>
      <c r="U457" s="50">
        <v>628.63092500000005</v>
      </c>
      <c r="V457" s="50">
        <v>7.1400000000000001E-4</v>
      </c>
      <c r="W457" s="50">
        <v>5.8999999999999998E-5</v>
      </c>
      <c r="X457" s="50">
        <v>1.638701</v>
      </c>
      <c r="Y457" s="50">
        <v>0</v>
      </c>
      <c r="Z457" s="50"/>
      <c r="AA457" s="80">
        <v>457</v>
      </c>
      <c r="AB457" s="80"/>
      <c r="AC457" s="77" t="s">
        <v>442</v>
      </c>
      <c r="AD457"/>
      <c r="AE457" s="2"/>
      <c r="AI457" s="3"/>
    </row>
    <row r="458" spans="1:35" ht="41.45" customHeight="1">
      <c r="A458" s="77" t="s">
        <v>663</v>
      </c>
      <c r="B458" s="77"/>
      <c r="C458" s="14"/>
      <c r="D458" s="82"/>
      <c r="E458" s="78"/>
      <c r="F458" s="14"/>
      <c r="G458" s="14"/>
      <c r="H458" s="77"/>
      <c r="I458" s="64"/>
      <c r="J458" s="64"/>
      <c r="K458" s="15"/>
      <c r="L458" s="83"/>
      <c r="M458" s="84"/>
      <c r="N458" s="84"/>
      <c r="O458" s="75"/>
      <c r="P458" s="85"/>
      <c r="Q458" s="85"/>
      <c r="R458" s="49">
        <v>3</v>
      </c>
      <c r="S458" s="86"/>
      <c r="T458" s="86"/>
      <c r="U458" s="50">
        <v>442.65910700000001</v>
      </c>
      <c r="V458" s="50">
        <v>8.2600000000000002E-4</v>
      </c>
      <c r="W458" s="50">
        <v>1.94E-4</v>
      </c>
      <c r="X458" s="50">
        <v>0.94345500000000004</v>
      </c>
      <c r="Y458" s="50">
        <v>0.33333333333333331</v>
      </c>
      <c r="Z458" s="50"/>
      <c r="AA458" s="80">
        <v>458</v>
      </c>
      <c r="AB458" s="80"/>
      <c r="AC458" s="77" t="s">
        <v>442</v>
      </c>
      <c r="AD458"/>
      <c r="AE458" s="2"/>
      <c r="AI458" s="3"/>
    </row>
    <row r="459" spans="1:35" ht="41.45" customHeight="1">
      <c r="A459" s="77" t="s">
        <v>664</v>
      </c>
      <c r="B459" s="77"/>
      <c r="C459" s="14"/>
      <c r="D459" s="82"/>
      <c r="E459" s="78"/>
      <c r="F459" s="14"/>
      <c r="G459" s="14"/>
      <c r="H459" s="77"/>
      <c r="I459" s="64"/>
      <c r="J459" s="64"/>
      <c r="K459" s="15"/>
      <c r="L459" s="83"/>
      <c r="M459" s="84"/>
      <c r="N459" s="84"/>
      <c r="O459" s="75"/>
      <c r="P459" s="85"/>
      <c r="Q459" s="85"/>
      <c r="R459" s="49">
        <v>1</v>
      </c>
      <c r="S459" s="86"/>
      <c r="T459" s="86"/>
      <c r="U459" s="50">
        <v>0</v>
      </c>
      <c r="V459" s="50">
        <v>6.96E-4</v>
      </c>
      <c r="W459" s="50">
        <v>1.3179999999999999E-3</v>
      </c>
      <c r="X459" s="50">
        <v>0.45666400000000001</v>
      </c>
      <c r="Y459" s="50">
        <v>0</v>
      </c>
      <c r="Z459" s="50"/>
      <c r="AA459" s="80">
        <v>459</v>
      </c>
      <c r="AB459" s="80"/>
      <c r="AC459" s="77" t="s">
        <v>443</v>
      </c>
      <c r="AD459"/>
      <c r="AE459" s="2"/>
      <c r="AI459" s="3"/>
    </row>
    <row r="460" spans="1:35" ht="41.45" customHeight="1">
      <c r="A460" s="77" t="s">
        <v>373</v>
      </c>
      <c r="B460" s="77"/>
      <c r="C460" s="14"/>
      <c r="D460" s="82"/>
      <c r="E460" s="78"/>
      <c r="F460" s="14"/>
      <c r="G460" s="14"/>
      <c r="H460" s="77"/>
      <c r="I460" s="64"/>
      <c r="J460" s="64"/>
      <c r="K460" s="15"/>
      <c r="L460" s="83"/>
      <c r="M460" s="84">
        <v>8722.9208984375</v>
      </c>
      <c r="N460" s="84">
        <v>4275.2333984375</v>
      </c>
      <c r="O460" s="75"/>
      <c r="P460" s="85"/>
      <c r="Q460" s="85"/>
      <c r="R460" s="49">
        <v>1</v>
      </c>
      <c r="S460" s="86"/>
      <c r="T460" s="86"/>
      <c r="U460" s="50">
        <v>0</v>
      </c>
      <c r="V460" s="50">
        <v>6.3199999999999997E-4</v>
      </c>
      <c r="W460" s="50">
        <v>1.2999999999999999E-5</v>
      </c>
      <c r="X460" s="50">
        <v>0.41626000000000002</v>
      </c>
      <c r="Y460" s="50">
        <v>0</v>
      </c>
      <c r="Z460" s="50"/>
      <c r="AA460" s="80">
        <v>460</v>
      </c>
      <c r="AB460" s="80"/>
      <c r="AC460" s="77" t="s">
        <v>443</v>
      </c>
      <c r="AD460"/>
      <c r="AE460" s="2"/>
      <c r="AI460" s="3"/>
    </row>
    <row r="461" spans="1:35" ht="41.45" customHeight="1">
      <c r="A461" s="77" t="s">
        <v>411</v>
      </c>
      <c r="B461" s="77"/>
      <c r="C461" s="14"/>
      <c r="D461" s="82"/>
      <c r="E461" s="78"/>
      <c r="F461" s="14"/>
      <c r="G461" s="14"/>
      <c r="H461" s="77"/>
      <c r="I461" s="64"/>
      <c r="J461" s="64"/>
      <c r="K461" s="15"/>
      <c r="L461" s="83"/>
      <c r="M461" s="84">
        <v>4977.2568359375</v>
      </c>
      <c r="N461" s="84">
        <v>3409.8095703125</v>
      </c>
      <c r="O461" s="75"/>
      <c r="P461" s="85"/>
      <c r="Q461" s="85"/>
      <c r="R461" s="49">
        <v>1</v>
      </c>
      <c r="S461" s="86"/>
      <c r="T461" s="86"/>
      <c r="U461" s="50">
        <v>0</v>
      </c>
      <c r="V461" s="50">
        <v>7.9100000000000004E-4</v>
      </c>
      <c r="W461" s="50">
        <v>5.4520000000000002E-3</v>
      </c>
      <c r="X461" s="50">
        <v>0.366456</v>
      </c>
      <c r="Y461" s="50">
        <v>0</v>
      </c>
      <c r="Z461" s="50"/>
      <c r="AA461" s="80">
        <v>461</v>
      </c>
      <c r="AB461" s="80"/>
      <c r="AC461" s="77" t="s">
        <v>443</v>
      </c>
      <c r="AD461"/>
      <c r="AE461" s="2"/>
      <c r="AI461" s="3"/>
    </row>
    <row r="462" spans="1:35" ht="41.45" customHeight="1">
      <c r="A462" s="77" t="s">
        <v>412</v>
      </c>
      <c r="B462" s="77"/>
      <c r="C462" s="14"/>
      <c r="D462" s="82"/>
      <c r="E462" s="78"/>
      <c r="F462" s="14"/>
      <c r="G462" s="14"/>
      <c r="H462" s="77"/>
      <c r="I462" s="64"/>
      <c r="J462" s="64"/>
      <c r="K462" s="15"/>
      <c r="L462" s="83"/>
      <c r="M462" s="84">
        <v>5319.89306640625</v>
      </c>
      <c r="N462" s="84">
        <v>8859.248046875</v>
      </c>
      <c r="O462" s="75"/>
      <c r="P462" s="85"/>
      <c r="Q462" s="85"/>
      <c r="R462" s="49">
        <v>1</v>
      </c>
      <c r="S462" s="86"/>
      <c r="T462" s="86"/>
      <c r="U462" s="50">
        <v>0</v>
      </c>
      <c r="V462" s="50">
        <v>6.5200000000000002E-4</v>
      </c>
      <c r="W462" s="50">
        <v>6.4000000000000005E-4</v>
      </c>
      <c r="X462" s="50">
        <v>0.494029</v>
      </c>
      <c r="Y462" s="50">
        <v>0</v>
      </c>
      <c r="Z462" s="50"/>
      <c r="AA462" s="80">
        <v>462</v>
      </c>
      <c r="AB462" s="80"/>
      <c r="AC462" s="77" t="s">
        <v>442</v>
      </c>
      <c r="AD462"/>
      <c r="AE462" s="2"/>
      <c r="AI462" s="3"/>
    </row>
    <row r="463" spans="1:35" ht="41.45" customHeight="1">
      <c r="A463" s="77" t="s">
        <v>421</v>
      </c>
      <c r="B463" s="77"/>
      <c r="C463" s="14"/>
      <c r="D463" s="82"/>
      <c r="E463" s="78"/>
      <c r="F463" s="14"/>
      <c r="G463" s="14"/>
      <c r="H463" s="77"/>
      <c r="I463" s="64"/>
      <c r="J463" s="64"/>
      <c r="K463" s="15"/>
      <c r="L463" s="83"/>
      <c r="M463" s="84">
        <v>6333.271484375</v>
      </c>
      <c r="N463" s="84">
        <v>1106.924560546875</v>
      </c>
      <c r="O463" s="75"/>
      <c r="P463" s="85"/>
      <c r="Q463" s="85"/>
      <c r="R463" s="49"/>
      <c r="S463" s="86"/>
      <c r="T463" s="86"/>
      <c r="U463" s="50"/>
      <c r="V463" s="50"/>
      <c r="W463" s="50"/>
      <c r="X463" s="50"/>
      <c r="Y463" s="50"/>
      <c r="Z463" s="50"/>
      <c r="AA463" s="80">
        <v>463</v>
      </c>
      <c r="AB463" s="80"/>
      <c r="AC463" s="77" t="s">
        <v>443</v>
      </c>
      <c r="AD463"/>
      <c r="AE463" s="2"/>
      <c r="AI463" s="3"/>
    </row>
    <row r="464" spans="1:35" ht="41.45" customHeight="1">
      <c r="A464" s="77" t="s">
        <v>395</v>
      </c>
      <c r="B464" s="77"/>
      <c r="C464" s="14"/>
      <c r="D464" s="82"/>
      <c r="E464" s="78"/>
      <c r="F464" s="14"/>
      <c r="G464" s="14"/>
      <c r="H464" s="77"/>
      <c r="I464" s="64"/>
      <c r="J464" s="64"/>
      <c r="K464" s="15"/>
      <c r="L464" s="83"/>
      <c r="M464" s="84">
        <v>4901.087890625</v>
      </c>
      <c r="N464" s="84">
        <v>7663.35791015625</v>
      </c>
      <c r="O464" s="75"/>
      <c r="P464" s="85"/>
      <c r="Q464" s="85"/>
      <c r="R464" s="49">
        <v>8</v>
      </c>
      <c r="S464" s="86"/>
      <c r="T464" s="86"/>
      <c r="U464" s="50">
        <v>869.14930600000002</v>
      </c>
      <c r="V464" s="50">
        <v>9.3899999999999995E-4</v>
      </c>
      <c r="W464" s="50">
        <v>2.3349999999999999E-2</v>
      </c>
      <c r="X464" s="50">
        <v>2.053744</v>
      </c>
      <c r="Y464" s="50">
        <v>7.1428571428571425E-2</v>
      </c>
      <c r="Z464" s="50"/>
      <c r="AA464" s="80">
        <v>464</v>
      </c>
      <c r="AB464" s="80"/>
      <c r="AC464" s="77" t="s">
        <v>442</v>
      </c>
      <c r="AD464"/>
      <c r="AE464" s="2"/>
      <c r="AI464" s="3"/>
    </row>
    <row r="465" spans="1:35" ht="41.45" customHeight="1">
      <c r="A465" s="77" t="s">
        <v>283</v>
      </c>
      <c r="B465" s="77"/>
      <c r="C465" s="14"/>
      <c r="D465" s="82"/>
      <c r="E465" s="78"/>
      <c r="F465" s="14"/>
      <c r="G465" s="14"/>
      <c r="H465" s="77"/>
      <c r="I465" s="64"/>
      <c r="J465" s="64"/>
      <c r="K465" s="15"/>
      <c r="L465" s="83"/>
      <c r="M465" s="84">
        <v>5260.62255859375</v>
      </c>
      <c r="N465" s="84">
        <v>9298.732421875</v>
      </c>
      <c r="O465" s="75"/>
      <c r="P465" s="85"/>
      <c r="Q465" s="85"/>
      <c r="R465" s="49">
        <v>1</v>
      </c>
      <c r="S465" s="86"/>
      <c r="T465" s="86"/>
      <c r="U465" s="50">
        <v>0</v>
      </c>
      <c r="V465" s="50">
        <v>7.0100000000000002E-4</v>
      </c>
      <c r="W465" s="50">
        <v>1.3470000000000001E-3</v>
      </c>
      <c r="X465" s="50">
        <v>0.40524500000000002</v>
      </c>
      <c r="Y465" s="50">
        <v>0</v>
      </c>
      <c r="Z465" s="50"/>
      <c r="AA465" s="80">
        <v>465</v>
      </c>
      <c r="AB465" s="80"/>
      <c r="AC465" s="77" t="s">
        <v>443</v>
      </c>
      <c r="AD465"/>
      <c r="AE465" s="2"/>
      <c r="AI465" s="3"/>
    </row>
    <row r="466" spans="1:35" ht="41.45" customHeight="1">
      <c r="A466" s="77" t="s">
        <v>665</v>
      </c>
      <c r="B466" s="77"/>
      <c r="C466" s="14"/>
      <c r="D466" s="82"/>
      <c r="E466" s="78"/>
      <c r="F466" s="14"/>
      <c r="G466" s="14"/>
      <c r="H466" s="77"/>
      <c r="I466" s="64"/>
      <c r="J466" s="64"/>
      <c r="K466" s="15"/>
      <c r="L466" s="83"/>
      <c r="M466" s="84"/>
      <c r="N466" s="84"/>
      <c r="O466" s="75"/>
      <c r="P466" s="85"/>
      <c r="Q466" s="85"/>
      <c r="R466" s="49"/>
      <c r="S466" s="86"/>
      <c r="T466" s="86"/>
      <c r="U466" s="50"/>
      <c r="V466" s="50"/>
      <c r="W466" s="50"/>
      <c r="X466" s="50"/>
      <c r="Y466" s="50"/>
      <c r="Z466" s="50"/>
      <c r="AA466" s="80">
        <v>466</v>
      </c>
      <c r="AB466" s="80"/>
      <c r="AC466" s="77" t="s">
        <v>443</v>
      </c>
      <c r="AD466"/>
      <c r="AE466" s="2"/>
      <c r="AI466" s="3"/>
    </row>
    <row r="467" spans="1:35" ht="41.45" customHeight="1">
      <c r="A467" s="77" t="s">
        <v>396</v>
      </c>
      <c r="B467" s="77"/>
      <c r="C467" s="14"/>
      <c r="D467" s="82"/>
      <c r="E467" s="78"/>
      <c r="F467" s="14"/>
      <c r="G467" s="14"/>
      <c r="H467" s="77"/>
      <c r="I467" s="64"/>
      <c r="J467" s="64"/>
      <c r="K467" s="15"/>
      <c r="L467" s="83"/>
      <c r="M467" s="84">
        <v>4522.2431640625</v>
      </c>
      <c r="N467" s="84">
        <v>6181.41015625</v>
      </c>
      <c r="O467" s="75"/>
      <c r="P467" s="85"/>
      <c r="Q467" s="85"/>
      <c r="R467" s="49"/>
      <c r="S467" s="86"/>
      <c r="T467" s="86"/>
      <c r="U467" s="50"/>
      <c r="V467" s="50"/>
      <c r="W467" s="50"/>
      <c r="X467" s="50"/>
      <c r="Y467" s="50"/>
      <c r="Z467" s="50"/>
      <c r="AA467" s="80">
        <v>467</v>
      </c>
      <c r="AB467" s="80"/>
      <c r="AC467" s="77" t="s">
        <v>442</v>
      </c>
      <c r="AD467"/>
      <c r="AE467" s="2"/>
      <c r="AI467" s="3"/>
    </row>
    <row r="468" spans="1:35" ht="41.45" customHeight="1">
      <c r="A468" s="77" t="s">
        <v>414</v>
      </c>
      <c r="B468" s="77"/>
      <c r="C468" s="14"/>
      <c r="D468" s="82"/>
      <c r="E468" s="78"/>
      <c r="F468" s="14"/>
      <c r="G468" s="14"/>
      <c r="H468" s="77"/>
      <c r="I468" s="64"/>
      <c r="J468" s="64"/>
      <c r="K468" s="15"/>
      <c r="L468" s="83"/>
      <c r="M468" s="84">
        <v>2408.76513671875</v>
      </c>
      <c r="N468" s="84">
        <v>7214.6318359375</v>
      </c>
      <c r="O468" s="75"/>
      <c r="P468" s="85"/>
      <c r="Q468" s="85"/>
      <c r="R468" s="49">
        <v>2</v>
      </c>
      <c r="S468" s="86"/>
      <c r="T468" s="86"/>
      <c r="U468" s="50">
        <v>789.31677400000001</v>
      </c>
      <c r="V468" s="50">
        <v>9.0700000000000004E-4</v>
      </c>
      <c r="W468" s="50">
        <v>8.1150000000000007E-3</v>
      </c>
      <c r="X468" s="50">
        <v>0.62937200000000004</v>
      </c>
      <c r="Y468" s="50">
        <v>0</v>
      </c>
      <c r="Z468" s="50"/>
      <c r="AA468" s="80">
        <v>468</v>
      </c>
      <c r="AB468" s="80"/>
      <c r="AC468" s="77" t="s">
        <v>442</v>
      </c>
      <c r="AD468"/>
      <c r="AE468" s="2"/>
      <c r="AI468" s="3"/>
    </row>
    <row r="469" spans="1:35" ht="41.45" customHeight="1">
      <c r="A469" s="77" t="s">
        <v>666</v>
      </c>
      <c r="B469" s="77"/>
      <c r="C469" s="14"/>
      <c r="D469" s="82"/>
      <c r="E469" s="78"/>
      <c r="F469" s="14"/>
      <c r="G469" s="14"/>
      <c r="H469" s="77"/>
      <c r="I469" s="64"/>
      <c r="J469" s="64"/>
      <c r="K469" s="15"/>
      <c r="L469" s="83"/>
      <c r="M469" s="84"/>
      <c r="N469" s="84"/>
      <c r="O469" s="75"/>
      <c r="P469" s="85"/>
      <c r="Q469" s="85"/>
      <c r="R469" s="49">
        <v>2</v>
      </c>
      <c r="S469" s="86"/>
      <c r="T469" s="86"/>
      <c r="U469" s="50">
        <v>134.39323899999999</v>
      </c>
      <c r="V469" s="50">
        <v>7.2599999999999997E-4</v>
      </c>
      <c r="W469" s="50">
        <v>2.3930000000000002E-3</v>
      </c>
      <c r="X469" s="50">
        <v>0.69897799999999999</v>
      </c>
      <c r="Y469" s="50">
        <v>0</v>
      </c>
      <c r="Z469" s="50"/>
      <c r="AA469" s="80">
        <v>469</v>
      </c>
      <c r="AB469" s="80"/>
      <c r="AC469" s="77" t="s">
        <v>443</v>
      </c>
      <c r="AD469"/>
      <c r="AE469" s="2"/>
      <c r="AI469" s="3"/>
    </row>
    <row r="470" spans="1:35" ht="41.45" customHeight="1">
      <c r="A470" s="77" t="s">
        <v>667</v>
      </c>
      <c r="B470" s="77"/>
      <c r="C470" s="14"/>
      <c r="D470" s="82"/>
      <c r="E470" s="78"/>
      <c r="F470" s="14"/>
      <c r="G470" s="14"/>
      <c r="H470" s="77"/>
      <c r="I470" s="64"/>
      <c r="J470" s="64"/>
      <c r="K470" s="15"/>
      <c r="L470" s="83"/>
      <c r="M470" s="84"/>
      <c r="N470" s="84"/>
      <c r="O470" s="75"/>
      <c r="P470" s="85"/>
      <c r="Q470" s="85"/>
      <c r="R470" s="49"/>
      <c r="S470" s="86"/>
      <c r="T470" s="86"/>
      <c r="U470" s="50"/>
      <c r="V470" s="50"/>
      <c r="W470" s="50"/>
      <c r="X470" s="50"/>
      <c r="Y470" s="50"/>
      <c r="Z470" s="50"/>
      <c r="AA470" s="80">
        <v>470</v>
      </c>
      <c r="AB470" s="80"/>
      <c r="AC470" s="77" t="s">
        <v>443</v>
      </c>
      <c r="AD470"/>
      <c r="AE470" s="2"/>
      <c r="AI470" s="3"/>
    </row>
    <row r="471" spans="1:35" ht="41.45" customHeight="1">
      <c r="A471" s="77" t="s">
        <v>415</v>
      </c>
      <c r="B471" s="77"/>
      <c r="C471" s="14"/>
      <c r="D471" s="82"/>
      <c r="E471" s="78"/>
      <c r="F471" s="14"/>
      <c r="G471" s="14"/>
      <c r="H471" s="77"/>
      <c r="I471" s="64"/>
      <c r="J471" s="64"/>
      <c r="K471" s="15"/>
      <c r="L471" s="83"/>
      <c r="M471" s="84">
        <v>5766.740234375</v>
      </c>
      <c r="N471" s="84">
        <v>6789.6728515625</v>
      </c>
      <c r="O471" s="75"/>
      <c r="P471" s="85"/>
      <c r="Q471" s="85"/>
      <c r="R471" s="49">
        <v>1</v>
      </c>
      <c r="S471" s="86"/>
      <c r="T471" s="86"/>
      <c r="U471" s="50">
        <v>0</v>
      </c>
      <c r="V471" s="50">
        <v>5.8799999999999998E-4</v>
      </c>
      <c r="W471" s="50">
        <v>3.7599999999999998E-4</v>
      </c>
      <c r="X471" s="50">
        <v>0.49710799999999999</v>
      </c>
      <c r="Y471" s="50">
        <v>0</v>
      </c>
      <c r="Z471" s="50"/>
      <c r="AA471" s="80">
        <v>471</v>
      </c>
      <c r="AB471" s="80"/>
      <c r="AC471" s="77" t="s">
        <v>442</v>
      </c>
      <c r="AD471"/>
      <c r="AE471" s="2"/>
      <c r="AI471" s="3"/>
    </row>
    <row r="472" spans="1:35" ht="41.45" customHeight="1">
      <c r="A472" s="77" t="s">
        <v>416</v>
      </c>
      <c r="B472" s="77"/>
      <c r="C472" s="14"/>
      <c r="D472" s="82"/>
      <c r="E472" s="78"/>
      <c r="F472" s="14"/>
      <c r="G472" s="14"/>
      <c r="H472" s="77"/>
      <c r="I472" s="64"/>
      <c r="J472" s="64"/>
      <c r="K472" s="15"/>
      <c r="L472" s="83"/>
      <c r="M472" s="84">
        <v>6375.53466796875</v>
      </c>
      <c r="N472" s="84">
        <v>8222.486328125</v>
      </c>
      <c r="O472" s="75"/>
      <c r="P472" s="85"/>
      <c r="Q472" s="85"/>
      <c r="R472" s="49">
        <v>6</v>
      </c>
      <c r="S472" s="86"/>
      <c r="T472" s="86"/>
      <c r="U472" s="50">
        <v>780.39955699999996</v>
      </c>
      <c r="V472" s="50">
        <v>9.1600000000000004E-4</v>
      </c>
      <c r="W472" s="50">
        <v>1.1833E-2</v>
      </c>
      <c r="X472" s="50">
        <v>1.7269589999999999</v>
      </c>
      <c r="Y472" s="50">
        <v>0</v>
      </c>
      <c r="Z472" s="50"/>
      <c r="AA472" s="80">
        <v>472</v>
      </c>
      <c r="AB472" s="80"/>
      <c r="AC472" s="77" t="s">
        <v>442</v>
      </c>
      <c r="AD472"/>
      <c r="AE472" s="2"/>
      <c r="AI472" s="3"/>
    </row>
    <row r="473" spans="1:35" ht="41.45" customHeight="1">
      <c r="A473" s="77" t="s">
        <v>668</v>
      </c>
      <c r="B473" s="77"/>
      <c r="C473" s="14"/>
      <c r="D473" s="82"/>
      <c r="E473" s="78"/>
      <c r="F473" s="14"/>
      <c r="G473" s="14"/>
      <c r="H473" s="77"/>
      <c r="I473" s="64"/>
      <c r="J473" s="64"/>
      <c r="K473" s="15"/>
      <c r="L473" s="83"/>
      <c r="M473" s="84"/>
      <c r="N473" s="84"/>
      <c r="O473" s="75"/>
      <c r="P473" s="85"/>
      <c r="Q473" s="85"/>
      <c r="R473" s="49"/>
      <c r="S473" s="86"/>
      <c r="T473" s="86"/>
      <c r="U473" s="50"/>
      <c r="V473" s="50"/>
      <c r="W473" s="50"/>
      <c r="X473" s="50"/>
      <c r="Y473" s="50"/>
      <c r="Z473" s="50"/>
      <c r="AA473" s="80">
        <v>473</v>
      </c>
      <c r="AB473" s="80"/>
      <c r="AC473" s="77" t="s">
        <v>442</v>
      </c>
      <c r="AD473"/>
      <c r="AE473" s="2"/>
      <c r="AI473" s="3"/>
    </row>
    <row r="474" spans="1:35" ht="41.45" customHeight="1">
      <c r="A474" s="77" t="s">
        <v>343</v>
      </c>
      <c r="B474" s="77"/>
      <c r="C474" s="14"/>
      <c r="D474" s="82"/>
      <c r="E474" s="78"/>
      <c r="F474" s="14"/>
      <c r="G474" s="14"/>
      <c r="H474" s="77"/>
      <c r="I474" s="64"/>
      <c r="J474" s="64"/>
      <c r="K474" s="15"/>
      <c r="L474" s="83"/>
      <c r="M474" s="84">
        <v>3642.285888671875</v>
      </c>
      <c r="N474" s="84">
        <v>9578.5576171875</v>
      </c>
      <c r="O474" s="75"/>
      <c r="P474" s="85"/>
      <c r="Q474" s="85"/>
      <c r="R474" s="49">
        <v>1</v>
      </c>
      <c r="S474" s="86"/>
      <c r="T474" s="86"/>
      <c r="U474" s="50">
        <v>0</v>
      </c>
      <c r="V474" s="50">
        <v>7.6099999999999996E-4</v>
      </c>
      <c r="W474" s="50">
        <v>5.1460000000000004E-3</v>
      </c>
      <c r="X474" s="50">
        <v>0.37407200000000002</v>
      </c>
      <c r="Y474" s="50">
        <v>0</v>
      </c>
      <c r="Z474" s="50"/>
      <c r="AA474" s="80">
        <v>474</v>
      </c>
      <c r="AB474" s="80"/>
      <c r="AC474" s="77" t="s">
        <v>442</v>
      </c>
      <c r="AD474"/>
      <c r="AE474" s="2"/>
      <c r="AI474" s="3"/>
    </row>
    <row r="475" spans="1:35" ht="41.45" customHeight="1">
      <c r="A475" s="77" t="s">
        <v>247</v>
      </c>
      <c r="B475" s="77"/>
      <c r="C475" s="14"/>
      <c r="D475" s="82"/>
      <c r="E475" s="78"/>
      <c r="F475" s="14"/>
      <c r="G475" s="14"/>
      <c r="H475" s="77"/>
      <c r="I475" s="64"/>
      <c r="J475" s="64"/>
      <c r="K475" s="15"/>
      <c r="L475" s="83"/>
      <c r="M475" s="84">
        <v>4109.23095703125</v>
      </c>
      <c r="N475" s="84">
        <v>5569.22802734375</v>
      </c>
      <c r="O475" s="75"/>
      <c r="P475" s="85"/>
      <c r="Q475" s="85"/>
      <c r="R475" s="49"/>
      <c r="S475" s="86"/>
      <c r="T475" s="86"/>
      <c r="U475" s="50"/>
      <c r="V475" s="50"/>
      <c r="W475" s="50"/>
      <c r="X475" s="50"/>
      <c r="Y475" s="50"/>
      <c r="Z475" s="50"/>
      <c r="AA475" s="80">
        <v>475</v>
      </c>
      <c r="AB475" s="80"/>
      <c r="AC475" s="77" t="s">
        <v>442</v>
      </c>
      <c r="AD475"/>
      <c r="AE475" s="2"/>
      <c r="AI475" s="3"/>
    </row>
    <row r="476" spans="1:35" ht="41.45" customHeight="1">
      <c r="A476" s="77" t="s">
        <v>669</v>
      </c>
      <c r="B476" s="77"/>
      <c r="C476" s="14"/>
      <c r="D476" s="82"/>
      <c r="E476" s="78"/>
      <c r="F476" s="14"/>
      <c r="G476" s="14"/>
      <c r="H476" s="77"/>
      <c r="I476" s="64"/>
      <c r="J476" s="64"/>
      <c r="K476" s="15"/>
      <c r="L476" s="83"/>
      <c r="M476" s="84"/>
      <c r="N476" s="84"/>
      <c r="O476" s="75"/>
      <c r="P476" s="85"/>
      <c r="Q476" s="85"/>
      <c r="R476" s="49"/>
      <c r="S476" s="86"/>
      <c r="T476" s="86"/>
      <c r="U476" s="50"/>
      <c r="V476" s="50"/>
      <c r="W476" s="50"/>
      <c r="X476" s="50"/>
      <c r="Y476" s="50"/>
      <c r="Z476" s="50"/>
      <c r="AA476" s="80">
        <v>476</v>
      </c>
      <c r="AB476" s="80"/>
      <c r="AC476" s="77" t="s">
        <v>442</v>
      </c>
      <c r="AD476"/>
      <c r="AE476" s="2"/>
      <c r="AI476" s="3"/>
    </row>
    <row r="477" spans="1:35" ht="41.45" customHeight="1">
      <c r="A477" s="77" t="s">
        <v>417</v>
      </c>
      <c r="B477" s="77"/>
      <c r="C477" s="14"/>
      <c r="D477" s="82"/>
      <c r="E477" s="78"/>
      <c r="F477" s="14"/>
      <c r="G477" s="14"/>
      <c r="H477" s="77"/>
      <c r="I477" s="64"/>
      <c r="J477" s="64"/>
      <c r="K477" s="15"/>
      <c r="L477" s="83"/>
      <c r="M477" s="84">
        <v>4547.2783203125</v>
      </c>
      <c r="N477" s="84">
        <v>8194.8701171875</v>
      </c>
      <c r="O477" s="75"/>
      <c r="P477" s="85"/>
      <c r="Q477" s="85"/>
      <c r="R477" s="49">
        <v>1</v>
      </c>
      <c r="S477" s="86"/>
      <c r="T477" s="86"/>
      <c r="U477" s="50">
        <v>0</v>
      </c>
      <c r="V477" s="50">
        <v>7.4100000000000001E-4</v>
      </c>
      <c r="W477" s="50">
        <v>1.694E-3</v>
      </c>
      <c r="X477" s="50">
        <v>0.394652</v>
      </c>
      <c r="Y477" s="50">
        <v>0</v>
      </c>
      <c r="Z477" s="50"/>
      <c r="AA477" s="80">
        <v>477</v>
      </c>
      <c r="AB477" s="80"/>
      <c r="AC477" s="77" t="s">
        <v>442</v>
      </c>
      <c r="AD477"/>
      <c r="AE477" s="2"/>
      <c r="AI477" s="3"/>
    </row>
    <row r="478" spans="1:35" ht="41.45" customHeight="1">
      <c r="A478" s="77" t="s">
        <v>670</v>
      </c>
      <c r="B478" s="77"/>
      <c r="C478" s="14"/>
      <c r="D478" s="82"/>
      <c r="E478" s="78"/>
      <c r="F478" s="14"/>
      <c r="G478" s="14"/>
      <c r="H478" s="77"/>
      <c r="I478" s="64"/>
      <c r="J478" s="64"/>
      <c r="K478" s="15"/>
      <c r="L478" s="83"/>
      <c r="M478" s="84"/>
      <c r="N478" s="84"/>
      <c r="O478" s="75"/>
      <c r="P478" s="85"/>
      <c r="Q478" s="85"/>
      <c r="R478" s="49"/>
      <c r="S478" s="86"/>
      <c r="T478" s="86"/>
      <c r="U478" s="50"/>
      <c r="V478" s="50"/>
      <c r="W478" s="50"/>
      <c r="X478" s="50"/>
      <c r="Y478" s="50"/>
      <c r="Z478" s="50"/>
      <c r="AA478" s="80">
        <v>478</v>
      </c>
      <c r="AB478" s="80"/>
      <c r="AC478" s="77" t="s">
        <v>442</v>
      </c>
      <c r="AD478"/>
      <c r="AE478" s="2"/>
      <c r="AI478" s="3"/>
    </row>
    <row r="479" spans="1:35" ht="41.45" customHeight="1">
      <c r="A479" s="77" t="s">
        <v>671</v>
      </c>
      <c r="B479" s="77"/>
      <c r="C479" s="14"/>
      <c r="D479" s="82"/>
      <c r="E479" s="78"/>
      <c r="F479" s="14"/>
      <c r="G479" s="14"/>
      <c r="H479" s="77"/>
      <c r="I479" s="64"/>
      <c r="J479" s="64"/>
      <c r="K479" s="15"/>
      <c r="L479" s="83"/>
      <c r="M479" s="84"/>
      <c r="N479" s="84"/>
      <c r="O479" s="75"/>
      <c r="P479" s="85"/>
      <c r="Q479" s="85"/>
      <c r="R479" s="49">
        <v>1</v>
      </c>
      <c r="S479" s="86"/>
      <c r="T479" s="86"/>
      <c r="U479" s="50">
        <v>0</v>
      </c>
      <c r="V479" s="50">
        <v>8.1599999999999999E-4</v>
      </c>
      <c r="W479" s="50">
        <v>7.5799999999999999E-3</v>
      </c>
      <c r="X479" s="50">
        <v>0.37168600000000002</v>
      </c>
      <c r="Y479" s="50">
        <v>0</v>
      </c>
      <c r="Z479" s="50"/>
      <c r="AA479" s="80">
        <v>479</v>
      </c>
      <c r="AB479" s="80"/>
      <c r="AC479" s="77" t="s">
        <v>443</v>
      </c>
      <c r="AD479"/>
      <c r="AE479" s="2"/>
      <c r="AI479" s="3"/>
    </row>
    <row r="480" spans="1:35" ht="41.45" customHeight="1">
      <c r="A480" s="77" t="s">
        <v>418</v>
      </c>
      <c r="B480" s="77"/>
      <c r="C480" s="14"/>
      <c r="D480" s="82"/>
      <c r="E480" s="78"/>
      <c r="F480" s="14"/>
      <c r="G480" s="14"/>
      <c r="H480" s="77"/>
      <c r="I480" s="64"/>
      <c r="J480" s="64"/>
      <c r="K480" s="15"/>
      <c r="L480" s="83"/>
      <c r="M480" s="84">
        <v>2403.277099609375</v>
      </c>
      <c r="N480" s="84">
        <v>5670.26708984375</v>
      </c>
      <c r="O480" s="75"/>
      <c r="P480" s="85"/>
      <c r="Q480" s="85"/>
      <c r="R480" s="49">
        <v>2</v>
      </c>
      <c r="S480" s="86"/>
      <c r="T480" s="86"/>
      <c r="U480" s="50">
        <v>107.17820500000001</v>
      </c>
      <c r="V480" s="50">
        <v>8.6799999999999996E-4</v>
      </c>
      <c r="W480" s="50">
        <v>8.7589999999999994E-3</v>
      </c>
      <c r="X480" s="50">
        <v>0.65971599999999997</v>
      </c>
      <c r="Y480" s="50">
        <v>0</v>
      </c>
      <c r="Z480" s="50"/>
      <c r="AA480" s="80">
        <v>480</v>
      </c>
      <c r="AB480" s="80"/>
      <c r="AC480" s="77" t="s">
        <v>442</v>
      </c>
      <c r="AD480"/>
      <c r="AE480" s="2"/>
      <c r="AI480" s="3"/>
    </row>
    <row r="481" spans="1:35" ht="41.45" customHeight="1">
      <c r="A481" s="77" t="s">
        <v>672</v>
      </c>
      <c r="B481" s="77"/>
      <c r="C481" s="14"/>
      <c r="D481" s="82"/>
      <c r="E481" s="78"/>
      <c r="F481" s="14"/>
      <c r="G481" s="14"/>
      <c r="H481" s="77"/>
      <c r="I481" s="64"/>
      <c r="J481" s="64"/>
      <c r="K481" s="15"/>
      <c r="L481" s="83"/>
      <c r="M481" s="84"/>
      <c r="N481" s="84"/>
      <c r="O481" s="75"/>
      <c r="P481" s="85"/>
      <c r="Q481" s="85"/>
      <c r="R481" s="49">
        <v>7</v>
      </c>
      <c r="S481" s="86"/>
      <c r="T481" s="86"/>
      <c r="U481" s="50">
        <v>1404.276758</v>
      </c>
      <c r="V481" s="50">
        <v>7.54E-4</v>
      </c>
      <c r="W481" s="50">
        <v>9.0000000000000006E-5</v>
      </c>
      <c r="X481" s="50">
        <v>2.1927300000000001</v>
      </c>
      <c r="Y481" s="50">
        <v>4.7619047619047616E-2</v>
      </c>
      <c r="Z481" s="50"/>
      <c r="AA481" s="80">
        <v>481</v>
      </c>
      <c r="AB481" s="80"/>
      <c r="AC481" s="77" t="s">
        <v>442</v>
      </c>
      <c r="AD481"/>
      <c r="AE481" s="2"/>
      <c r="AI481" s="3"/>
    </row>
    <row r="482" spans="1:35" ht="41.45" customHeight="1">
      <c r="A482" s="77" t="s">
        <v>426</v>
      </c>
      <c r="B482" s="77"/>
      <c r="C482" s="14"/>
      <c r="D482" s="82"/>
      <c r="E482" s="78"/>
      <c r="F482" s="14"/>
      <c r="G482" s="14"/>
      <c r="H482" s="77"/>
      <c r="I482" s="64"/>
      <c r="J482" s="64"/>
      <c r="K482" s="15"/>
      <c r="L482" s="83"/>
      <c r="M482" s="84">
        <v>4030.549072265625</v>
      </c>
      <c r="N482" s="84">
        <v>7521.8046875</v>
      </c>
      <c r="O482" s="75"/>
      <c r="P482" s="85"/>
      <c r="Q482" s="85"/>
      <c r="R482" s="49"/>
      <c r="S482" s="86"/>
      <c r="T482" s="86"/>
      <c r="U482" s="50"/>
      <c r="V482" s="50"/>
      <c r="W482" s="50"/>
      <c r="X482" s="50"/>
      <c r="Y482" s="50"/>
      <c r="Z482" s="50"/>
      <c r="AA482" s="80">
        <v>482</v>
      </c>
      <c r="AB482" s="80"/>
      <c r="AC482" s="77" t="s">
        <v>442</v>
      </c>
      <c r="AD482"/>
      <c r="AE482" s="2"/>
      <c r="AI482" s="3"/>
    </row>
    <row r="483" spans="1:35" ht="41.45" customHeight="1">
      <c r="A483" s="77" t="s">
        <v>419</v>
      </c>
      <c r="B483" s="77"/>
      <c r="C483" s="14"/>
      <c r="D483" s="82"/>
      <c r="E483" s="78"/>
      <c r="F483" s="14"/>
      <c r="G483" s="14"/>
      <c r="H483" s="77"/>
      <c r="I483" s="64"/>
      <c r="J483" s="64"/>
      <c r="K483" s="15"/>
      <c r="L483" s="83"/>
      <c r="M483" s="84">
        <v>4329.3330078125</v>
      </c>
      <c r="N483" s="84">
        <v>6081.2392578125</v>
      </c>
      <c r="O483" s="75"/>
      <c r="P483" s="85"/>
      <c r="Q483" s="85"/>
      <c r="R483" s="49">
        <v>1</v>
      </c>
      <c r="S483" s="86"/>
      <c r="T483" s="86"/>
      <c r="U483" s="50">
        <v>0</v>
      </c>
      <c r="V483" s="50">
        <v>5.0900000000000001E-4</v>
      </c>
      <c r="W483" s="50">
        <v>2.5999999999999998E-5</v>
      </c>
      <c r="X483" s="50">
        <v>0.57446299999999995</v>
      </c>
      <c r="Y483" s="50">
        <v>0</v>
      </c>
      <c r="Z483" s="50"/>
      <c r="AA483" s="80">
        <v>483</v>
      </c>
      <c r="AB483" s="80"/>
      <c r="AC483" s="77" t="s">
        <v>442</v>
      </c>
      <c r="AD483"/>
      <c r="AE483" s="2"/>
      <c r="AI483" s="3"/>
    </row>
    <row r="484" spans="1:35" ht="41.45" customHeight="1">
      <c r="A484" s="77" t="s">
        <v>355</v>
      </c>
      <c r="B484" s="77"/>
      <c r="C484" s="14"/>
      <c r="D484" s="82"/>
      <c r="E484" s="78"/>
      <c r="F484" s="14"/>
      <c r="G484" s="14"/>
      <c r="H484" s="77"/>
      <c r="I484" s="64"/>
      <c r="J484" s="64"/>
      <c r="K484" s="15"/>
      <c r="L484" s="83"/>
      <c r="M484" s="84">
        <v>6099.56298828125</v>
      </c>
      <c r="N484" s="84">
        <v>2219.77490234375</v>
      </c>
      <c r="O484" s="75"/>
      <c r="P484" s="85"/>
      <c r="Q484" s="85"/>
      <c r="R484" s="49"/>
      <c r="S484" s="86"/>
      <c r="T484" s="86"/>
      <c r="U484" s="50"/>
      <c r="V484" s="50"/>
      <c r="W484" s="50"/>
      <c r="X484" s="50"/>
      <c r="Y484" s="50"/>
      <c r="Z484" s="50"/>
      <c r="AA484" s="80">
        <v>484</v>
      </c>
      <c r="AB484" s="80"/>
      <c r="AC484" s="77" t="s">
        <v>443</v>
      </c>
      <c r="AD484"/>
      <c r="AE484" s="2"/>
      <c r="AI484" s="3"/>
    </row>
    <row r="485" spans="1:35" ht="41.45" customHeight="1">
      <c r="A485" s="77" t="s">
        <v>673</v>
      </c>
      <c r="B485" s="77"/>
      <c r="C485" s="14"/>
      <c r="D485" s="82"/>
      <c r="E485" s="78"/>
      <c r="F485" s="14"/>
      <c r="G485" s="14"/>
      <c r="H485" s="77"/>
      <c r="I485" s="64"/>
      <c r="J485" s="64"/>
      <c r="K485" s="15"/>
      <c r="L485" s="83"/>
      <c r="M485" s="84"/>
      <c r="N485" s="84"/>
      <c r="O485" s="75"/>
      <c r="P485" s="85"/>
      <c r="Q485" s="85"/>
      <c r="R485" s="49"/>
      <c r="S485" s="86"/>
      <c r="T485" s="86"/>
      <c r="U485" s="50"/>
      <c r="V485" s="50"/>
      <c r="W485" s="50"/>
      <c r="X485" s="50"/>
      <c r="Y485" s="50"/>
      <c r="Z485" s="50"/>
      <c r="AA485" s="80">
        <v>485</v>
      </c>
      <c r="AB485" s="80"/>
      <c r="AC485" s="77" t="s">
        <v>442</v>
      </c>
      <c r="AD485"/>
      <c r="AE485" s="2"/>
      <c r="AI485" s="3"/>
    </row>
    <row r="486" spans="1:35" ht="41.45" customHeight="1">
      <c r="A486" s="77" t="s">
        <v>422</v>
      </c>
      <c r="B486" s="77"/>
      <c r="C486" s="14"/>
      <c r="D486" s="82"/>
      <c r="E486" s="78"/>
      <c r="F486" s="14"/>
      <c r="G486" s="14"/>
      <c r="H486" s="77"/>
      <c r="I486" s="64"/>
      <c r="J486" s="64"/>
      <c r="K486" s="15"/>
      <c r="L486" s="83"/>
      <c r="M486" s="84">
        <v>71.600761413574219</v>
      </c>
      <c r="N486" s="84">
        <v>7230.38427734375</v>
      </c>
      <c r="O486" s="75"/>
      <c r="P486" s="85"/>
      <c r="Q486" s="85"/>
      <c r="R486" s="49">
        <v>1</v>
      </c>
      <c r="S486" s="86"/>
      <c r="T486" s="86"/>
      <c r="U486" s="50">
        <v>0</v>
      </c>
      <c r="V486" s="50">
        <v>5.8299999999999997E-4</v>
      </c>
      <c r="W486" s="50">
        <v>5.8E-5</v>
      </c>
      <c r="X486" s="50">
        <v>0.44934600000000002</v>
      </c>
      <c r="Y486" s="50">
        <v>0</v>
      </c>
      <c r="Z486" s="50"/>
      <c r="AA486" s="80">
        <v>486</v>
      </c>
      <c r="AB486" s="80"/>
      <c r="AC486" s="77" t="s">
        <v>443</v>
      </c>
      <c r="AD486"/>
      <c r="AE486" s="2"/>
      <c r="AI486" s="3"/>
    </row>
    <row r="487" spans="1:35" ht="41.45" customHeight="1">
      <c r="A487" s="77" t="s">
        <v>674</v>
      </c>
      <c r="B487" s="77"/>
      <c r="C487" s="14"/>
      <c r="D487" s="82"/>
      <c r="E487" s="78"/>
      <c r="F487" s="14"/>
      <c r="G487" s="14"/>
      <c r="H487" s="77"/>
      <c r="I487" s="64"/>
      <c r="J487" s="64"/>
      <c r="K487" s="15"/>
      <c r="L487" s="83"/>
      <c r="M487" s="84"/>
      <c r="N487" s="84"/>
      <c r="O487" s="75"/>
      <c r="P487" s="85"/>
      <c r="Q487" s="85"/>
      <c r="R487" s="49">
        <v>7</v>
      </c>
      <c r="S487" s="86"/>
      <c r="T487" s="86"/>
      <c r="U487" s="50">
        <v>3192.5691360000001</v>
      </c>
      <c r="V487" s="50">
        <v>9.9400000000000009E-4</v>
      </c>
      <c r="W487" s="50">
        <v>9.4809999999999998E-3</v>
      </c>
      <c r="X487" s="50">
        <v>2.0211410000000001</v>
      </c>
      <c r="Y487" s="50">
        <v>4.7619047619047616E-2</v>
      </c>
      <c r="Z487" s="50"/>
      <c r="AA487" s="80">
        <v>487</v>
      </c>
      <c r="AB487" s="80"/>
      <c r="AC487" s="77" t="s">
        <v>442</v>
      </c>
      <c r="AD487"/>
      <c r="AE487" s="2"/>
      <c r="AI487" s="3"/>
    </row>
    <row r="488" spans="1:35" ht="41.45" customHeight="1">
      <c r="A488" s="77" t="s">
        <v>675</v>
      </c>
      <c r="B488" s="77"/>
      <c r="C488" s="14"/>
      <c r="D488" s="82"/>
      <c r="E488" s="78"/>
      <c r="F488" s="14"/>
      <c r="G488" s="14"/>
      <c r="H488" s="77"/>
      <c r="I488" s="64"/>
      <c r="J488" s="64"/>
      <c r="K488" s="15"/>
      <c r="L488" s="83"/>
      <c r="M488" s="84"/>
      <c r="N488" s="84"/>
      <c r="O488" s="75"/>
      <c r="P488" s="85"/>
      <c r="Q488" s="85"/>
      <c r="R488" s="49">
        <v>5</v>
      </c>
      <c r="S488" s="86"/>
      <c r="T488" s="86"/>
      <c r="U488" s="50">
        <v>827.59644400000002</v>
      </c>
      <c r="V488" s="50">
        <v>8.0599999999999997E-4</v>
      </c>
      <c r="W488" s="50">
        <v>1.37E-4</v>
      </c>
      <c r="X488" s="50">
        <v>1.5074689999999999</v>
      </c>
      <c r="Y488" s="50">
        <v>0</v>
      </c>
      <c r="Z488" s="50"/>
      <c r="AA488" s="80">
        <v>488</v>
      </c>
      <c r="AB488" s="80"/>
      <c r="AC488" s="77" t="s">
        <v>442</v>
      </c>
      <c r="AD488"/>
      <c r="AE488" s="2"/>
      <c r="AI488" s="3"/>
    </row>
    <row r="489" spans="1:35" ht="41.45" customHeight="1">
      <c r="A489" s="77" t="s">
        <v>423</v>
      </c>
      <c r="B489" s="77"/>
      <c r="C489" s="14"/>
      <c r="D489" s="82"/>
      <c r="E489" s="78"/>
      <c r="F489" s="14"/>
      <c r="G489" s="14"/>
      <c r="H489" s="77"/>
      <c r="I489" s="64"/>
      <c r="J489" s="64"/>
      <c r="K489" s="15"/>
      <c r="L489" s="83"/>
      <c r="M489" s="84">
        <v>9426.6162109375</v>
      </c>
      <c r="N489" s="84">
        <v>7562.35791015625</v>
      </c>
      <c r="O489" s="75"/>
      <c r="P489" s="85"/>
      <c r="Q489" s="85"/>
      <c r="R489" s="49">
        <v>8</v>
      </c>
      <c r="S489" s="86"/>
      <c r="T489" s="86"/>
      <c r="U489" s="50">
        <v>2721.3513309999998</v>
      </c>
      <c r="V489" s="50">
        <v>8.9599999999999999E-4</v>
      </c>
      <c r="W489" s="50">
        <v>7.8700000000000005E-4</v>
      </c>
      <c r="X489" s="50">
        <v>2.5443289999999998</v>
      </c>
      <c r="Y489" s="50">
        <v>3.5714285714285712E-2</v>
      </c>
      <c r="Z489" s="50"/>
      <c r="AA489" s="80">
        <v>489</v>
      </c>
      <c r="AB489" s="80"/>
      <c r="AC489" s="77" t="s">
        <v>442</v>
      </c>
      <c r="AD489"/>
      <c r="AE489" s="2"/>
      <c r="AI489" s="3"/>
    </row>
    <row r="490" spans="1:35" ht="41.45" customHeight="1">
      <c r="A490" s="77" t="s">
        <v>424</v>
      </c>
      <c r="B490" s="77"/>
      <c r="C490" s="14"/>
      <c r="D490" s="82"/>
      <c r="E490" s="78"/>
      <c r="F490" s="14"/>
      <c r="G490" s="14"/>
      <c r="H490" s="77"/>
      <c r="I490" s="64"/>
      <c r="J490" s="64"/>
      <c r="K490" s="15"/>
      <c r="L490" s="83"/>
      <c r="M490" s="84">
        <v>4490.66845703125</v>
      </c>
      <c r="N490" s="84">
        <v>5110.3369140625</v>
      </c>
      <c r="O490" s="75"/>
      <c r="P490" s="85"/>
      <c r="Q490" s="85"/>
      <c r="R490" s="49"/>
      <c r="S490" s="86"/>
      <c r="T490" s="86"/>
      <c r="U490" s="50"/>
      <c r="V490" s="50"/>
      <c r="W490" s="50"/>
      <c r="X490" s="50"/>
      <c r="Y490" s="50"/>
      <c r="Z490" s="50"/>
      <c r="AA490" s="80">
        <v>490</v>
      </c>
      <c r="AB490" s="80"/>
      <c r="AC490" s="77" t="s">
        <v>442</v>
      </c>
      <c r="AD490"/>
      <c r="AE490" s="2"/>
      <c r="AI490" s="3"/>
    </row>
    <row r="491" spans="1:35" ht="41.45" customHeight="1">
      <c r="A491" s="77" t="s">
        <v>304</v>
      </c>
      <c r="B491" s="77"/>
      <c r="C491" s="14"/>
      <c r="D491" s="82"/>
      <c r="E491" s="78"/>
      <c r="F491" s="14"/>
      <c r="G491" s="14"/>
      <c r="H491" s="77"/>
      <c r="I491" s="64"/>
      <c r="J491" s="64"/>
      <c r="K491" s="15"/>
      <c r="L491" s="83"/>
      <c r="M491" s="84">
        <v>6125.0693359375</v>
      </c>
      <c r="N491" s="84">
        <v>3019.649658203125</v>
      </c>
      <c r="O491" s="75"/>
      <c r="P491" s="85"/>
      <c r="Q491" s="85"/>
      <c r="R491" s="49"/>
      <c r="S491" s="86"/>
      <c r="T491" s="86"/>
      <c r="U491" s="50"/>
      <c r="V491" s="50"/>
      <c r="W491" s="50"/>
      <c r="X491" s="50"/>
      <c r="Y491" s="50"/>
      <c r="Z491" s="50"/>
      <c r="AA491" s="80">
        <v>491</v>
      </c>
      <c r="AB491" s="80"/>
      <c r="AC491" s="77" t="s">
        <v>443</v>
      </c>
      <c r="AD491"/>
      <c r="AE491" s="2"/>
      <c r="AI491" s="3"/>
    </row>
    <row r="492" spans="1:35" ht="41.45" customHeight="1">
      <c r="A492" s="77" t="s">
        <v>268</v>
      </c>
      <c r="B492" s="77"/>
      <c r="C492" s="14"/>
      <c r="D492" s="82"/>
      <c r="E492" s="78"/>
      <c r="F492" s="14"/>
      <c r="G492" s="14"/>
      <c r="H492" s="77"/>
      <c r="I492" s="64"/>
      <c r="J492" s="64"/>
      <c r="K492" s="15"/>
      <c r="L492" s="83"/>
      <c r="M492" s="84">
        <v>4731.60107421875</v>
      </c>
      <c r="N492" s="84">
        <v>3794.916748046875</v>
      </c>
      <c r="O492" s="75"/>
      <c r="P492" s="85"/>
      <c r="Q492" s="85"/>
      <c r="R492" s="49"/>
      <c r="S492" s="86"/>
      <c r="T492" s="86"/>
      <c r="U492" s="50"/>
      <c r="V492" s="50"/>
      <c r="W492" s="50"/>
      <c r="X492" s="50"/>
      <c r="Y492" s="50"/>
      <c r="Z492" s="50"/>
      <c r="AA492" s="80">
        <v>492</v>
      </c>
      <c r="AB492" s="80"/>
      <c r="AC492" s="77" t="s">
        <v>442</v>
      </c>
      <c r="AD492"/>
      <c r="AE492" s="2"/>
      <c r="AI492" s="3"/>
    </row>
    <row r="493" spans="1:35" ht="41.45" customHeight="1">
      <c r="A493" s="77" t="s">
        <v>676</v>
      </c>
      <c r="B493" s="77"/>
      <c r="C493" s="14"/>
      <c r="D493" s="82"/>
      <c r="E493" s="78"/>
      <c r="F493" s="14"/>
      <c r="G493" s="14"/>
      <c r="H493" s="77"/>
      <c r="I493" s="64"/>
      <c r="J493" s="64"/>
      <c r="K493" s="15"/>
      <c r="L493" s="83"/>
      <c r="M493" s="84"/>
      <c r="N493" s="84"/>
      <c r="O493" s="75"/>
      <c r="P493" s="85"/>
      <c r="Q493" s="85"/>
      <c r="R493" s="49"/>
      <c r="S493" s="86"/>
      <c r="T493" s="86"/>
      <c r="U493" s="50"/>
      <c r="V493" s="50"/>
      <c r="W493" s="50"/>
      <c r="X493" s="50"/>
      <c r="Y493" s="50"/>
      <c r="Z493" s="50"/>
      <c r="AA493" s="80">
        <v>493</v>
      </c>
      <c r="AB493" s="80"/>
      <c r="AC493" s="77" t="s">
        <v>442</v>
      </c>
      <c r="AD493"/>
      <c r="AE493" s="2"/>
      <c r="AI493" s="3"/>
    </row>
    <row r="494" spans="1:35" ht="41.45" customHeight="1">
      <c r="A494" s="77" t="s">
        <v>677</v>
      </c>
      <c r="B494" s="77"/>
      <c r="C494" s="14"/>
      <c r="D494" s="82"/>
      <c r="E494" s="78"/>
      <c r="F494" s="14"/>
      <c r="G494" s="14"/>
      <c r="H494" s="77"/>
      <c r="I494" s="64"/>
      <c r="J494" s="64"/>
      <c r="K494" s="15"/>
      <c r="L494" s="83"/>
      <c r="M494" s="84"/>
      <c r="N494" s="84"/>
      <c r="O494" s="75"/>
      <c r="P494" s="85"/>
      <c r="Q494" s="85"/>
      <c r="R494" s="49">
        <v>19</v>
      </c>
      <c r="S494" s="86"/>
      <c r="T494" s="86"/>
      <c r="U494" s="50">
        <v>6337.7173350000003</v>
      </c>
      <c r="V494" s="50">
        <v>1.0330000000000001E-3</v>
      </c>
      <c r="W494" s="50">
        <v>5.2953E-2</v>
      </c>
      <c r="X494" s="50">
        <v>4.9553370000000001</v>
      </c>
      <c r="Y494" s="50">
        <v>7.0175438596491224E-2</v>
      </c>
      <c r="Z494" s="50"/>
      <c r="AA494" s="80">
        <v>494</v>
      </c>
      <c r="AB494" s="80"/>
      <c r="AC494" s="77" t="s">
        <v>443</v>
      </c>
      <c r="AD494"/>
      <c r="AE494" s="2"/>
      <c r="AI494" s="3"/>
    </row>
    <row r="495" spans="1:35" ht="41.45" customHeight="1">
      <c r="A495" s="77" t="s">
        <v>678</v>
      </c>
      <c r="B495" s="77"/>
      <c r="C495" s="14"/>
      <c r="D495" s="82"/>
      <c r="E495" s="78"/>
      <c r="F495" s="14"/>
      <c r="G495" s="14"/>
      <c r="H495" s="77"/>
      <c r="I495" s="64"/>
      <c r="J495" s="64"/>
      <c r="K495" s="15"/>
      <c r="L495" s="83"/>
      <c r="M495" s="84"/>
      <c r="N495" s="84"/>
      <c r="O495" s="75"/>
      <c r="P495" s="85"/>
      <c r="Q495" s="85"/>
      <c r="R495" s="49"/>
      <c r="S495" s="86"/>
      <c r="T495" s="86"/>
      <c r="U495" s="50"/>
      <c r="V495" s="50"/>
      <c r="W495" s="50"/>
      <c r="X495" s="50"/>
      <c r="Y495" s="50"/>
      <c r="Z495" s="50"/>
      <c r="AA495" s="80">
        <v>495</v>
      </c>
      <c r="AB495" s="80"/>
      <c r="AC495" s="77" t="s">
        <v>442</v>
      </c>
      <c r="AD495"/>
      <c r="AE495" s="2"/>
      <c r="AI495" s="3"/>
    </row>
    <row r="496" spans="1:35" ht="41.45" customHeight="1">
      <c r="A496" s="77" t="s">
        <v>679</v>
      </c>
      <c r="B496" s="77"/>
      <c r="C496" s="14"/>
      <c r="D496" s="82"/>
      <c r="E496" s="78"/>
      <c r="F496" s="14"/>
      <c r="G496" s="14"/>
      <c r="H496" s="77"/>
      <c r="I496" s="64"/>
      <c r="J496" s="64"/>
      <c r="K496" s="15"/>
      <c r="L496" s="83"/>
      <c r="M496" s="84"/>
      <c r="N496" s="84"/>
      <c r="O496" s="75"/>
      <c r="P496" s="85"/>
      <c r="Q496" s="85"/>
      <c r="R496" s="49"/>
      <c r="S496" s="86"/>
      <c r="T496" s="86"/>
      <c r="U496" s="50"/>
      <c r="V496" s="50"/>
      <c r="W496" s="50"/>
      <c r="X496" s="50"/>
      <c r="Y496" s="50"/>
      <c r="Z496" s="50"/>
      <c r="AA496" s="80">
        <v>496</v>
      </c>
      <c r="AB496" s="80"/>
      <c r="AC496" s="77" t="s">
        <v>443</v>
      </c>
      <c r="AD496"/>
      <c r="AE496" s="2"/>
      <c r="AI496" s="3"/>
    </row>
    <row r="497" spans="1:35" ht="41.45" customHeight="1">
      <c r="A497" s="77" t="s">
        <v>263</v>
      </c>
      <c r="B497" s="77"/>
      <c r="C497" s="14"/>
      <c r="D497" s="82"/>
      <c r="E497" s="78"/>
      <c r="F497" s="14"/>
      <c r="G497" s="14"/>
      <c r="H497" s="77"/>
      <c r="I497" s="64"/>
      <c r="J497" s="64"/>
      <c r="K497" s="15"/>
      <c r="L497" s="83"/>
      <c r="M497" s="84">
        <v>4710.8271484375</v>
      </c>
      <c r="N497" s="84">
        <v>6823.24169921875</v>
      </c>
      <c r="O497" s="75"/>
      <c r="P497" s="85"/>
      <c r="Q497" s="85"/>
      <c r="R497" s="49">
        <v>1</v>
      </c>
      <c r="S497" s="86"/>
      <c r="T497" s="86"/>
      <c r="U497" s="50">
        <v>0</v>
      </c>
      <c r="V497" s="50">
        <v>1</v>
      </c>
      <c r="W497" s="50">
        <v>0</v>
      </c>
      <c r="X497" s="50">
        <v>0.99999800000000005</v>
      </c>
      <c r="Y497" s="50">
        <v>0</v>
      </c>
      <c r="Z497" s="50"/>
      <c r="AA497" s="80">
        <v>497</v>
      </c>
      <c r="AB497" s="80"/>
      <c r="AC497" s="77" t="s">
        <v>442</v>
      </c>
      <c r="AD497"/>
      <c r="AE497" s="2"/>
      <c r="AI497" s="3"/>
    </row>
    <row r="498" spans="1:35" ht="41.45" customHeight="1">
      <c r="A498" s="77" t="s">
        <v>680</v>
      </c>
      <c r="B498" s="77"/>
      <c r="C498" s="14"/>
      <c r="D498" s="82"/>
      <c r="E498" s="78"/>
      <c r="F498" s="14"/>
      <c r="G498" s="14"/>
      <c r="H498" s="77"/>
      <c r="I498" s="64"/>
      <c r="J498" s="64"/>
      <c r="K498" s="15"/>
      <c r="L498" s="83"/>
      <c r="M498" s="84"/>
      <c r="N498" s="84"/>
      <c r="O498" s="75"/>
      <c r="P498" s="85"/>
      <c r="Q498" s="85"/>
      <c r="R498" s="49"/>
      <c r="S498" s="86"/>
      <c r="T498" s="86"/>
      <c r="U498" s="50"/>
      <c r="V498" s="50"/>
      <c r="W498" s="50"/>
      <c r="X498" s="50"/>
      <c r="Y498" s="50"/>
      <c r="Z498" s="50"/>
      <c r="AA498" s="80">
        <v>498</v>
      </c>
      <c r="AB498" s="80"/>
      <c r="AC498" s="77" t="s">
        <v>443</v>
      </c>
      <c r="AD498"/>
      <c r="AE498" s="2"/>
      <c r="AI498" s="3"/>
    </row>
    <row r="499" spans="1:35" ht="41.45" customHeight="1">
      <c r="A499" s="77" t="s">
        <v>681</v>
      </c>
      <c r="B499" s="77"/>
      <c r="C499" s="14"/>
      <c r="D499" s="82"/>
      <c r="E499" s="78"/>
      <c r="F499" s="14"/>
      <c r="G499" s="14"/>
      <c r="H499" s="77"/>
      <c r="I499" s="64"/>
      <c r="J499" s="64"/>
      <c r="K499" s="15"/>
      <c r="L499" s="83"/>
      <c r="M499" s="84"/>
      <c r="N499" s="84"/>
      <c r="O499" s="75"/>
      <c r="P499" s="85"/>
      <c r="Q499" s="85"/>
      <c r="R499" s="49">
        <v>4</v>
      </c>
      <c r="S499" s="86"/>
      <c r="T499" s="86"/>
      <c r="U499" s="50">
        <v>388.52063500000003</v>
      </c>
      <c r="V499" s="50">
        <v>6.8599999999999998E-4</v>
      </c>
      <c r="W499" s="50">
        <v>4.0200000000000001E-4</v>
      </c>
      <c r="X499" s="50">
        <v>1.4086860000000001</v>
      </c>
      <c r="Y499" s="50">
        <v>0</v>
      </c>
      <c r="Z499" s="50"/>
      <c r="AA499" s="80">
        <v>499</v>
      </c>
      <c r="AB499" s="80"/>
      <c r="AC499" s="77" t="s">
        <v>442</v>
      </c>
      <c r="AD499"/>
      <c r="AE499" s="2"/>
      <c r="AI499" s="3"/>
    </row>
    <row r="500" spans="1:35" ht="41.45" customHeight="1">
      <c r="A500" s="77" t="s">
        <v>204</v>
      </c>
      <c r="B500" s="77"/>
      <c r="C500" s="14"/>
      <c r="D500" s="82"/>
      <c r="E500" s="78"/>
      <c r="F500" s="14"/>
      <c r="G500" s="14"/>
      <c r="H500" s="77"/>
      <c r="I500" s="64"/>
      <c r="J500" s="64"/>
      <c r="K500" s="15"/>
      <c r="L500" s="83"/>
      <c r="M500" s="84">
        <v>4640.1796875</v>
      </c>
      <c r="N500" s="84">
        <v>3307.126708984375</v>
      </c>
      <c r="O500" s="75"/>
      <c r="P500" s="85"/>
      <c r="Q500" s="85"/>
      <c r="R500" s="49">
        <v>8</v>
      </c>
      <c r="S500" s="86"/>
      <c r="T500" s="86"/>
      <c r="U500" s="50">
        <v>1175.4213299999999</v>
      </c>
      <c r="V500" s="50">
        <v>9.4799999999999995E-4</v>
      </c>
      <c r="W500" s="50">
        <v>2.9064E-2</v>
      </c>
      <c r="X500" s="50">
        <v>2.1778819999999999</v>
      </c>
      <c r="Y500" s="50">
        <v>0.14285714285714285</v>
      </c>
      <c r="Z500" s="50"/>
      <c r="AA500" s="80">
        <v>500</v>
      </c>
      <c r="AB500" s="80"/>
      <c r="AC500" s="77" t="s">
        <v>442</v>
      </c>
      <c r="AD500"/>
      <c r="AE500" s="2"/>
      <c r="AI500" s="3"/>
    </row>
    <row r="501" spans="1:35" ht="41.45" customHeight="1">
      <c r="A501" s="77" t="s">
        <v>682</v>
      </c>
      <c r="B501" s="77"/>
      <c r="C501" s="14"/>
      <c r="D501" s="82"/>
      <c r="E501" s="78"/>
      <c r="F501" s="14"/>
      <c r="G501" s="14"/>
      <c r="H501" s="77"/>
      <c r="I501" s="64"/>
      <c r="J501" s="64"/>
      <c r="K501" s="15"/>
      <c r="L501" s="83"/>
      <c r="M501" s="84"/>
      <c r="N501" s="84"/>
      <c r="O501" s="75"/>
      <c r="P501" s="85"/>
      <c r="Q501" s="85"/>
      <c r="R501" s="49"/>
      <c r="S501" s="86"/>
      <c r="T501" s="86"/>
      <c r="U501" s="50"/>
      <c r="V501" s="50"/>
      <c r="W501" s="50"/>
      <c r="X501" s="50"/>
      <c r="Y501" s="50"/>
      <c r="Z501" s="50"/>
      <c r="AA501" s="80">
        <v>501</v>
      </c>
      <c r="AB501" s="80"/>
      <c r="AC501" s="77" t="s">
        <v>442</v>
      </c>
      <c r="AD501"/>
      <c r="AE501" s="2"/>
      <c r="AI501" s="3"/>
    </row>
    <row r="502" spans="1:35" ht="41.45" customHeight="1">
      <c r="A502" s="77" t="s">
        <v>310</v>
      </c>
      <c r="B502" s="77"/>
      <c r="C502" s="14"/>
      <c r="D502" s="82"/>
      <c r="E502" s="78"/>
      <c r="F502" s="14"/>
      <c r="G502" s="14"/>
      <c r="H502" s="77"/>
      <c r="I502" s="64"/>
      <c r="J502" s="64"/>
      <c r="K502" s="15"/>
      <c r="L502" s="83"/>
      <c r="M502" s="84">
        <v>8056.11376953125</v>
      </c>
      <c r="N502" s="84">
        <v>7996.50146484375</v>
      </c>
      <c r="O502" s="75"/>
      <c r="P502" s="85"/>
      <c r="Q502" s="85"/>
      <c r="R502" s="49"/>
      <c r="S502" s="86"/>
      <c r="T502" s="86"/>
      <c r="U502" s="50"/>
      <c r="V502" s="50"/>
      <c r="W502" s="50"/>
      <c r="X502" s="50"/>
      <c r="Y502" s="50"/>
      <c r="Z502" s="50"/>
      <c r="AA502" s="80">
        <v>502</v>
      </c>
      <c r="AB502" s="80"/>
      <c r="AC502" s="77" t="s">
        <v>442</v>
      </c>
      <c r="AD502"/>
      <c r="AE502" s="2"/>
      <c r="AI502" s="3"/>
    </row>
    <row r="503" spans="1:35" ht="41.45" customHeight="1">
      <c r="A503" s="77" t="s">
        <v>274</v>
      </c>
      <c r="B503" s="77"/>
      <c r="C503" s="14"/>
      <c r="D503" s="82"/>
      <c r="E503" s="78"/>
      <c r="F503" s="14"/>
      <c r="G503" s="14"/>
      <c r="H503" s="77"/>
      <c r="I503" s="64"/>
      <c r="J503" s="64"/>
      <c r="K503" s="15"/>
      <c r="L503" s="83"/>
      <c r="M503" s="84">
        <v>4515.4755859375</v>
      </c>
      <c r="N503" s="84">
        <v>6609.87890625</v>
      </c>
      <c r="O503" s="75"/>
      <c r="P503" s="85"/>
      <c r="Q503" s="85"/>
      <c r="R503" s="49"/>
      <c r="S503" s="86"/>
      <c r="T503" s="86"/>
      <c r="U503" s="50"/>
      <c r="V503" s="50"/>
      <c r="W503" s="50"/>
      <c r="X503" s="50"/>
      <c r="Y503" s="50"/>
      <c r="Z503" s="50"/>
      <c r="AA503" s="80">
        <v>503</v>
      </c>
      <c r="AB503" s="80"/>
      <c r="AC503" s="77" t="s">
        <v>442</v>
      </c>
      <c r="AD503"/>
      <c r="AE503" s="2"/>
      <c r="AI503" s="3"/>
    </row>
    <row r="504" spans="1:35" ht="41.45" customHeight="1">
      <c r="A504" s="77" t="s">
        <v>683</v>
      </c>
      <c r="B504" s="77"/>
      <c r="C504" s="14"/>
      <c r="D504" s="82"/>
      <c r="E504" s="78"/>
      <c r="F504" s="14"/>
      <c r="G504" s="14"/>
      <c r="H504" s="77"/>
      <c r="I504" s="64"/>
      <c r="J504" s="64"/>
      <c r="K504" s="15"/>
      <c r="L504" s="83"/>
      <c r="M504" s="84"/>
      <c r="N504" s="84"/>
      <c r="O504" s="75"/>
      <c r="P504" s="85"/>
      <c r="Q504" s="85"/>
      <c r="R504" s="49"/>
      <c r="S504" s="86"/>
      <c r="T504" s="86"/>
      <c r="U504" s="50"/>
      <c r="V504" s="50"/>
      <c r="W504" s="50"/>
      <c r="X504" s="50"/>
      <c r="Y504" s="50"/>
      <c r="Z504" s="50"/>
      <c r="AA504" s="80">
        <v>504</v>
      </c>
      <c r="AB504" s="80"/>
      <c r="AC504" s="77" t="s">
        <v>442</v>
      </c>
      <c r="AD504"/>
      <c r="AE504" s="2"/>
      <c r="AI504" s="3"/>
    </row>
    <row r="505" spans="1:35" ht="41.45" customHeight="1">
      <c r="A505" s="77" t="s">
        <v>684</v>
      </c>
      <c r="B505" s="77"/>
      <c r="C505" s="14"/>
      <c r="D505" s="82"/>
      <c r="E505" s="78"/>
      <c r="F505" s="14"/>
      <c r="G505" s="14"/>
      <c r="H505" s="77"/>
      <c r="I505" s="64"/>
      <c r="J505" s="64"/>
      <c r="K505" s="15"/>
      <c r="L505" s="83"/>
      <c r="M505" s="84"/>
      <c r="N505" s="84"/>
      <c r="O505" s="75"/>
      <c r="P505" s="85"/>
      <c r="Q505" s="85"/>
      <c r="R505" s="49">
        <v>8</v>
      </c>
      <c r="S505" s="86"/>
      <c r="T505" s="86"/>
      <c r="U505" s="50">
        <v>1581.393405</v>
      </c>
      <c r="V505" s="50">
        <v>9.1699999999999995E-4</v>
      </c>
      <c r="W505" s="50">
        <v>1.1186E-2</v>
      </c>
      <c r="X505" s="50">
        <v>2.4032529999999999</v>
      </c>
      <c r="Y505" s="50">
        <v>0</v>
      </c>
      <c r="Z505" s="50"/>
      <c r="AA505" s="80">
        <v>505</v>
      </c>
      <c r="AB505" s="80"/>
      <c r="AC505" s="77" t="s">
        <v>443</v>
      </c>
      <c r="AD505"/>
      <c r="AE505" s="2"/>
      <c r="AI505" s="3"/>
    </row>
    <row r="506" spans="1:35" ht="41.45" customHeight="1">
      <c r="A506" s="77" t="s">
        <v>685</v>
      </c>
      <c r="B506" s="77"/>
      <c r="C506" s="14"/>
      <c r="D506" s="82"/>
      <c r="E506" s="78"/>
      <c r="F506" s="14"/>
      <c r="G506" s="14"/>
      <c r="H506" s="77"/>
      <c r="I506" s="64"/>
      <c r="J506" s="64"/>
      <c r="K506" s="15"/>
      <c r="L506" s="83"/>
      <c r="M506" s="84"/>
      <c r="N506" s="84"/>
      <c r="O506" s="75"/>
      <c r="P506" s="85"/>
      <c r="Q506" s="85"/>
      <c r="R506" s="49"/>
      <c r="S506" s="86"/>
      <c r="T506" s="86"/>
      <c r="U506" s="50"/>
      <c r="V506" s="50"/>
      <c r="W506" s="50"/>
      <c r="X506" s="50"/>
      <c r="Y506" s="50"/>
      <c r="Z506" s="50"/>
      <c r="AA506" s="80">
        <v>506</v>
      </c>
      <c r="AB506" s="80"/>
      <c r="AC506" s="77" t="s">
        <v>443</v>
      </c>
      <c r="AD506"/>
      <c r="AE506" s="2"/>
      <c r="AI506" s="3"/>
    </row>
    <row r="507" spans="1:35" ht="41.45" customHeight="1">
      <c r="A507" s="77" t="s">
        <v>686</v>
      </c>
      <c r="B507" s="77"/>
      <c r="C507" s="14"/>
      <c r="D507" s="82"/>
      <c r="E507" s="78"/>
      <c r="F507" s="14"/>
      <c r="G507" s="14"/>
      <c r="H507" s="77"/>
      <c r="I507" s="64"/>
      <c r="J507" s="64"/>
      <c r="K507" s="15"/>
      <c r="L507" s="83"/>
      <c r="M507" s="84"/>
      <c r="N507" s="84"/>
      <c r="O507" s="75"/>
      <c r="P507" s="85"/>
      <c r="Q507" s="85"/>
      <c r="R507" s="49">
        <v>3</v>
      </c>
      <c r="S507" s="86"/>
      <c r="T507" s="86"/>
      <c r="U507" s="50">
        <v>319.69081899999998</v>
      </c>
      <c r="V507" s="50">
        <v>7.4100000000000001E-4</v>
      </c>
      <c r="W507" s="50">
        <v>5.0199999999999995E-4</v>
      </c>
      <c r="X507" s="50">
        <v>1.008327</v>
      </c>
      <c r="Y507" s="50">
        <v>0</v>
      </c>
      <c r="Z507" s="50"/>
      <c r="AA507" s="80">
        <v>507</v>
      </c>
      <c r="AB507" s="80"/>
      <c r="AC507" s="77" t="s">
        <v>442</v>
      </c>
      <c r="AD507"/>
      <c r="AE507" s="2"/>
      <c r="AI507" s="3"/>
    </row>
    <row r="508" spans="1:35" ht="41.45" customHeight="1">
      <c r="A508" s="77" t="s">
        <v>430</v>
      </c>
      <c r="B508" s="77"/>
      <c r="C508" s="14"/>
      <c r="D508" s="82"/>
      <c r="E508" s="78"/>
      <c r="F508" s="14"/>
      <c r="G508" s="14"/>
      <c r="H508" s="77"/>
      <c r="I508" s="64"/>
      <c r="J508" s="64"/>
      <c r="K508" s="15"/>
      <c r="L508" s="83"/>
      <c r="M508" s="84">
        <v>4289.7841796875</v>
      </c>
      <c r="N508" s="84">
        <v>5684.115234375</v>
      </c>
      <c r="O508" s="75"/>
      <c r="P508" s="85"/>
      <c r="Q508" s="85"/>
      <c r="R508" s="49"/>
      <c r="S508" s="86"/>
      <c r="T508" s="86"/>
      <c r="U508" s="50"/>
      <c r="V508" s="50"/>
      <c r="W508" s="50"/>
      <c r="X508" s="50"/>
      <c r="Y508" s="50"/>
      <c r="Z508" s="50"/>
      <c r="AA508" s="80">
        <v>508</v>
      </c>
      <c r="AB508" s="80"/>
      <c r="AC508" s="77" t="s">
        <v>442</v>
      </c>
      <c r="AD508"/>
      <c r="AE508" s="2"/>
      <c r="AI508" s="3"/>
    </row>
    <row r="509" spans="1:35" ht="41.45" customHeight="1">
      <c r="A509" s="77" t="s">
        <v>687</v>
      </c>
      <c r="B509" s="77"/>
      <c r="C509" s="14"/>
      <c r="D509" s="82"/>
      <c r="E509" s="78"/>
      <c r="F509" s="14"/>
      <c r="G509" s="14"/>
      <c r="H509" s="77"/>
      <c r="I509" s="64"/>
      <c r="J509" s="64"/>
      <c r="K509" s="15"/>
      <c r="L509" s="83"/>
      <c r="M509" s="84"/>
      <c r="N509" s="84"/>
      <c r="O509" s="75"/>
      <c r="P509" s="85"/>
      <c r="Q509" s="85"/>
      <c r="R509" s="49"/>
      <c r="S509" s="86"/>
      <c r="T509" s="86"/>
      <c r="U509" s="50"/>
      <c r="V509" s="50"/>
      <c r="W509" s="50"/>
      <c r="X509" s="50"/>
      <c r="Y509" s="50"/>
      <c r="Z509" s="50"/>
      <c r="AA509" s="80">
        <v>509</v>
      </c>
      <c r="AB509" s="80"/>
      <c r="AC509" s="77" t="s">
        <v>443</v>
      </c>
      <c r="AD509"/>
      <c r="AE509" s="2"/>
      <c r="AI509" s="3"/>
    </row>
    <row r="510" spans="1:35" ht="41.45" customHeight="1">
      <c r="A510" s="77" t="s">
        <v>191</v>
      </c>
      <c r="B510" s="77"/>
      <c r="C510" s="14"/>
      <c r="D510" s="82"/>
      <c r="E510" s="78"/>
      <c r="F510" s="14"/>
      <c r="G510" s="14"/>
      <c r="H510" s="77"/>
      <c r="I510" s="64"/>
      <c r="J510" s="64"/>
      <c r="K510" s="15"/>
      <c r="L510" s="83"/>
      <c r="M510" s="84">
        <v>7911.01904296875</v>
      </c>
      <c r="N510" s="84">
        <v>7305.83203125</v>
      </c>
      <c r="O510" s="75"/>
      <c r="P510" s="85"/>
      <c r="Q510" s="85"/>
      <c r="R510" s="49">
        <v>3</v>
      </c>
      <c r="S510" s="86"/>
      <c r="T510" s="86"/>
      <c r="U510" s="50">
        <v>927.60029399999996</v>
      </c>
      <c r="V510" s="50">
        <v>8.7200000000000005E-4</v>
      </c>
      <c r="W510" s="50">
        <v>9.8700000000000003E-3</v>
      </c>
      <c r="X510" s="50">
        <v>0.90730100000000002</v>
      </c>
      <c r="Y510" s="50">
        <v>0</v>
      </c>
      <c r="Z510" s="50"/>
      <c r="AA510" s="80">
        <v>510</v>
      </c>
      <c r="AB510" s="80"/>
      <c r="AC510" s="77" t="s">
        <v>442</v>
      </c>
      <c r="AD510"/>
      <c r="AE510" s="2"/>
      <c r="AI510" s="3"/>
    </row>
    <row r="511" spans="1:35" ht="41.45" customHeight="1">
      <c r="A511" s="77" t="s">
        <v>688</v>
      </c>
      <c r="B511" s="77"/>
      <c r="C511" s="14"/>
      <c r="D511" s="82"/>
      <c r="E511" s="78"/>
      <c r="F511" s="14"/>
      <c r="G511" s="14"/>
      <c r="H511" s="77"/>
      <c r="I511" s="64"/>
      <c r="J511" s="64"/>
      <c r="K511" s="15"/>
      <c r="L511" s="83"/>
      <c r="M511" s="84"/>
      <c r="N511" s="84"/>
      <c r="O511" s="75"/>
      <c r="P511" s="85"/>
      <c r="Q511" s="85"/>
      <c r="R511" s="49"/>
      <c r="S511" s="86"/>
      <c r="T511" s="86"/>
      <c r="U511" s="50"/>
      <c r="V511" s="50"/>
      <c r="W511" s="50"/>
      <c r="X511" s="50"/>
      <c r="Y511" s="50"/>
      <c r="Z511" s="50"/>
      <c r="AA511" s="80">
        <v>511</v>
      </c>
      <c r="AB511" s="80"/>
      <c r="AC511" s="77" t="s">
        <v>442</v>
      </c>
      <c r="AD511"/>
      <c r="AE511" s="2"/>
      <c r="AI511" s="3"/>
    </row>
    <row r="512" spans="1:35" ht="41.45" customHeight="1">
      <c r="A512" s="77" t="s">
        <v>689</v>
      </c>
      <c r="B512" s="77"/>
      <c r="C512" s="14"/>
      <c r="D512" s="82"/>
      <c r="E512" s="78"/>
      <c r="F512" s="14"/>
      <c r="G512" s="14"/>
      <c r="H512" s="77"/>
      <c r="I512" s="64"/>
      <c r="J512" s="64"/>
      <c r="K512" s="15"/>
      <c r="L512" s="83"/>
      <c r="M512" s="84"/>
      <c r="N512" s="84"/>
      <c r="O512" s="75"/>
      <c r="P512" s="85"/>
      <c r="Q512" s="85"/>
      <c r="R512" s="49">
        <v>8</v>
      </c>
      <c r="S512" s="86"/>
      <c r="T512" s="86"/>
      <c r="U512" s="50">
        <v>811.86536999999998</v>
      </c>
      <c r="V512" s="50">
        <v>8.92E-4</v>
      </c>
      <c r="W512" s="50">
        <v>1.4548999999999999E-2</v>
      </c>
      <c r="X512" s="50">
        <v>2.1020349999999999</v>
      </c>
      <c r="Y512" s="50">
        <v>3.5714285714285712E-2</v>
      </c>
      <c r="Z512" s="50"/>
      <c r="AA512" s="80">
        <v>512</v>
      </c>
      <c r="AB512" s="80"/>
      <c r="AC512" s="77" t="s">
        <v>442</v>
      </c>
      <c r="AD512"/>
      <c r="AE512" s="2"/>
      <c r="AI512" s="3"/>
    </row>
    <row r="513" spans="1:35" ht="41.45" customHeight="1">
      <c r="A513" s="77" t="s">
        <v>433</v>
      </c>
      <c r="B513" s="77"/>
      <c r="C513" s="14"/>
      <c r="D513" s="82"/>
      <c r="E513" s="78"/>
      <c r="F513" s="14"/>
      <c r="G513" s="14"/>
      <c r="H513" s="77"/>
      <c r="I513" s="64"/>
      <c r="J513" s="64"/>
      <c r="K513" s="15"/>
      <c r="L513" s="83"/>
      <c r="M513" s="84">
        <v>3662.748046875</v>
      </c>
      <c r="N513" s="84">
        <v>6521.97509765625</v>
      </c>
      <c r="O513" s="75"/>
      <c r="P513" s="85"/>
      <c r="Q513" s="85"/>
      <c r="R513" s="49">
        <v>5</v>
      </c>
      <c r="S513" s="86"/>
      <c r="T513" s="86"/>
      <c r="U513" s="50">
        <v>119.38081200000001</v>
      </c>
      <c r="V513" s="50">
        <v>8.34E-4</v>
      </c>
      <c r="W513" s="50">
        <v>1.3792E-2</v>
      </c>
      <c r="X513" s="50">
        <v>1.3142940000000001</v>
      </c>
      <c r="Y513" s="50">
        <v>0.1</v>
      </c>
      <c r="Z513" s="50"/>
      <c r="AA513" s="80">
        <v>513</v>
      </c>
      <c r="AB513" s="80"/>
      <c r="AC513" s="77" t="s">
        <v>442</v>
      </c>
      <c r="AD513"/>
      <c r="AE513" s="2"/>
      <c r="AI513" s="3"/>
    </row>
    <row r="514" spans="1:35" ht="41.45" customHeight="1">
      <c r="A514" s="77" t="s">
        <v>690</v>
      </c>
      <c r="B514" s="77"/>
      <c r="C514" s="14"/>
      <c r="D514" s="82"/>
      <c r="E514" s="78"/>
      <c r="F514" s="14"/>
      <c r="G514" s="14"/>
      <c r="H514" s="77"/>
      <c r="I514" s="64"/>
      <c r="J514" s="64"/>
      <c r="K514" s="15"/>
      <c r="L514" s="83"/>
      <c r="M514" s="84"/>
      <c r="N514" s="84"/>
      <c r="O514" s="75"/>
      <c r="P514" s="85"/>
      <c r="Q514" s="85"/>
      <c r="R514" s="49">
        <v>2</v>
      </c>
      <c r="S514" s="86"/>
      <c r="T514" s="86"/>
      <c r="U514" s="50">
        <v>1</v>
      </c>
      <c r="V514" s="50">
        <v>0.5</v>
      </c>
      <c r="W514" s="50">
        <v>0</v>
      </c>
      <c r="X514" s="50">
        <v>1.459457</v>
      </c>
      <c r="Y514" s="50">
        <v>0</v>
      </c>
      <c r="Z514" s="50"/>
      <c r="AA514" s="80">
        <v>514</v>
      </c>
      <c r="AB514" s="80"/>
      <c r="AC514" s="77" t="s">
        <v>442</v>
      </c>
      <c r="AD514"/>
      <c r="AE514" s="2"/>
      <c r="AI514" s="3"/>
    </row>
    <row r="515" spans="1:35" ht="41.45" customHeight="1">
      <c r="A515" s="77" t="s">
        <v>277</v>
      </c>
      <c r="B515" s="77"/>
      <c r="C515" s="14"/>
      <c r="D515" s="82"/>
      <c r="E515" s="78"/>
      <c r="F515" s="14"/>
      <c r="G515" s="14"/>
      <c r="H515" s="77"/>
      <c r="I515" s="64"/>
      <c r="J515" s="64"/>
      <c r="K515" s="15"/>
      <c r="L515" s="83"/>
      <c r="M515" s="84">
        <v>3983.33349609375</v>
      </c>
      <c r="N515" s="84">
        <v>6309.04296875</v>
      </c>
      <c r="O515" s="75"/>
      <c r="P515" s="85"/>
      <c r="Q515" s="85"/>
      <c r="R515" s="49">
        <v>3</v>
      </c>
      <c r="S515" s="86"/>
      <c r="T515" s="86"/>
      <c r="U515" s="50">
        <v>45.298484999999999</v>
      </c>
      <c r="V515" s="50">
        <v>8.25E-4</v>
      </c>
      <c r="W515" s="50">
        <v>1.506E-2</v>
      </c>
      <c r="X515" s="50">
        <v>0.83331299999999997</v>
      </c>
      <c r="Y515" s="50">
        <v>0.33333333333333331</v>
      </c>
      <c r="Z515" s="50"/>
      <c r="AA515" s="80">
        <v>515</v>
      </c>
      <c r="AB515" s="80"/>
      <c r="AC515" s="77" t="s">
        <v>442</v>
      </c>
      <c r="AD515"/>
      <c r="AE515" s="2"/>
      <c r="AI515" s="3"/>
    </row>
    <row r="516" spans="1:35" ht="41.45" customHeight="1">
      <c r="A516" s="77" t="s">
        <v>370</v>
      </c>
      <c r="B516" s="77"/>
      <c r="C516" s="14"/>
      <c r="D516" s="82"/>
      <c r="E516" s="78"/>
      <c r="F516" s="14"/>
      <c r="G516" s="14"/>
      <c r="H516" s="77"/>
      <c r="I516" s="64"/>
      <c r="J516" s="64"/>
      <c r="K516" s="15"/>
      <c r="L516" s="83"/>
      <c r="M516" s="84">
        <v>4123.404296875</v>
      </c>
      <c r="N516" s="84">
        <v>7197.37890625</v>
      </c>
      <c r="O516" s="75"/>
      <c r="P516" s="85"/>
      <c r="Q516" s="85"/>
      <c r="R516" s="49"/>
      <c r="S516" s="86"/>
      <c r="T516" s="86"/>
      <c r="U516" s="50"/>
      <c r="V516" s="50"/>
      <c r="W516" s="50"/>
      <c r="X516" s="50"/>
      <c r="Y516" s="50"/>
      <c r="Z516" s="50"/>
      <c r="AA516" s="80">
        <v>516</v>
      </c>
      <c r="AB516" s="80"/>
      <c r="AC516" s="77" t="s">
        <v>442</v>
      </c>
      <c r="AD516"/>
      <c r="AE516" s="2"/>
      <c r="AI516" s="3"/>
    </row>
    <row r="517" spans="1:35" ht="41.45" customHeight="1">
      <c r="A517" s="77" t="s">
        <v>435</v>
      </c>
      <c r="B517" s="77"/>
      <c r="C517" s="14"/>
      <c r="D517" s="82"/>
      <c r="E517" s="78"/>
      <c r="F517" s="14"/>
      <c r="G517" s="14"/>
      <c r="H517" s="77"/>
      <c r="I517" s="64"/>
      <c r="J517" s="64"/>
      <c r="K517" s="15"/>
      <c r="L517" s="83"/>
      <c r="M517" s="84">
        <v>4245.9169921875</v>
      </c>
      <c r="N517" s="84">
        <v>3229.34521484375</v>
      </c>
      <c r="O517" s="75"/>
      <c r="P517" s="85"/>
      <c r="Q517" s="85"/>
      <c r="R517" s="49"/>
      <c r="S517" s="86"/>
      <c r="T517" s="86"/>
      <c r="U517" s="50"/>
      <c r="V517" s="50"/>
      <c r="W517" s="50"/>
      <c r="X517" s="50"/>
      <c r="Y517" s="50"/>
      <c r="Z517" s="50"/>
      <c r="AA517" s="80">
        <v>517</v>
      </c>
      <c r="AB517" s="80"/>
      <c r="AC517" s="77" t="s">
        <v>443</v>
      </c>
      <c r="AD517"/>
      <c r="AE517" s="2"/>
      <c r="AI517" s="3"/>
    </row>
    <row r="518" spans="1:35" ht="41.45" customHeight="1">
      <c r="A518" s="77" t="s">
        <v>438</v>
      </c>
      <c r="B518" s="77"/>
      <c r="C518" s="14"/>
      <c r="D518" s="82"/>
      <c r="E518" s="78"/>
      <c r="F518" s="14"/>
      <c r="G518" s="14"/>
      <c r="H518" s="77"/>
      <c r="I518" s="64"/>
      <c r="J518" s="64"/>
      <c r="K518" s="15"/>
      <c r="L518" s="83"/>
      <c r="M518" s="84">
        <v>4636.28466796875</v>
      </c>
      <c r="N518" s="84">
        <v>7662.76806640625</v>
      </c>
      <c r="O518" s="75"/>
      <c r="P518" s="85"/>
      <c r="Q518" s="85"/>
      <c r="R518" s="49"/>
      <c r="S518" s="86"/>
      <c r="T518" s="86"/>
      <c r="U518" s="50"/>
      <c r="V518" s="50"/>
      <c r="W518" s="50"/>
      <c r="X518" s="50"/>
      <c r="Y518" s="50"/>
      <c r="Z518" s="50"/>
      <c r="AA518" s="80">
        <v>518</v>
      </c>
      <c r="AB518" s="80"/>
      <c r="AC518" s="77" t="s">
        <v>442</v>
      </c>
      <c r="AD518"/>
      <c r="AE518" s="2"/>
      <c r="AI518" s="3"/>
    </row>
    <row r="519" spans="1:35" ht="41.45" customHeight="1">
      <c r="A519" s="77" t="s">
        <v>691</v>
      </c>
      <c r="B519" s="77"/>
      <c r="C519" s="14"/>
      <c r="D519" s="82"/>
      <c r="E519" s="78"/>
      <c r="F519" s="14"/>
      <c r="G519" s="14"/>
      <c r="H519" s="77"/>
      <c r="I519" s="64"/>
      <c r="J519" s="64"/>
      <c r="K519" s="15"/>
      <c r="L519" s="83"/>
      <c r="M519" s="84"/>
      <c r="N519" s="84"/>
      <c r="O519" s="75"/>
      <c r="P519" s="85"/>
      <c r="Q519" s="85"/>
      <c r="R519" s="49"/>
      <c r="S519" s="86"/>
      <c r="T519" s="86"/>
      <c r="U519" s="50"/>
      <c r="V519" s="50"/>
      <c r="W519" s="50"/>
      <c r="X519" s="50"/>
      <c r="Y519" s="50"/>
      <c r="Z519" s="50"/>
      <c r="AA519" s="80">
        <v>519</v>
      </c>
      <c r="AB519" s="80"/>
      <c r="AC519" s="77" t="s">
        <v>442</v>
      </c>
      <c r="AD519"/>
      <c r="AE519" s="2"/>
      <c r="AI519" s="3"/>
    </row>
    <row r="520" spans="1:35" ht="41.45" customHeight="1">
      <c r="A520" s="77" t="s">
        <v>692</v>
      </c>
      <c r="B520" s="77"/>
      <c r="C520" s="14"/>
      <c r="D520" s="82"/>
      <c r="E520" s="78"/>
      <c r="F520" s="14"/>
      <c r="G520" s="14"/>
      <c r="H520" s="77"/>
      <c r="I520" s="64"/>
      <c r="J520" s="64"/>
      <c r="K520" s="15"/>
      <c r="L520" s="83"/>
      <c r="M520" s="84"/>
      <c r="N520" s="84"/>
      <c r="O520" s="75"/>
      <c r="P520" s="85"/>
      <c r="Q520" s="85"/>
      <c r="R520" s="49"/>
      <c r="S520" s="86"/>
      <c r="T520" s="86"/>
      <c r="U520" s="50"/>
      <c r="V520" s="50"/>
      <c r="W520" s="50"/>
      <c r="X520" s="50"/>
      <c r="Y520" s="50"/>
      <c r="Z520" s="50"/>
      <c r="AA520" s="80">
        <v>520</v>
      </c>
      <c r="AB520" s="80"/>
      <c r="AC520" s="77" t="s">
        <v>443</v>
      </c>
      <c r="AD520"/>
      <c r="AE520" s="2"/>
      <c r="AI520" s="3"/>
    </row>
    <row r="521" spans="1:35" ht="41.45" customHeight="1">
      <c r="A521" s="77" t="s">
        <v>693</v>
      </c>
      <c r="B521" s="77"/>
      <c r="C521" s="14"/>
      <c r="D521" s="82"/>
      <c r="E521" s="78"/>
      <c r="F521" s="14"/>
      <c r="G521" s="14"/>
      <c r="H521" s="77"/>
      <c r="I521" s="64"/>
      <c r="J521" s="64"/>
      <c r="K521" s="15"/>
      <c r="L521" s="83"/>
      <c r="M521" s="84"/>
      <c r="N521" s="84"/>
      <c r="O521" s="75"/>
      <c r="P521" s="85"/>
      <c r="Q521" s="85"/>
      <c r="R521" s="49"/>
      <c r="S521" s="86"/>
      <c r="T521" s="86"/>
      <c r="U521" s="50"/>
      <c r="V521" s="50"/>
      <c r="W521" s="50"/>
      <c r="X521" s="50"/>
      <c r="Y521" s="50"/>
      <c r="Z521" s="50"/>
      <c r="AA521" s="80">
        <v>521</v>
      </c>
      <c r="AB521" s="80"/>
      <c r="AC521" s="77" t="s">
        <v>443</v>
      </c>
      <c r="AD521"/>
      <c r="AE521" s="2"/>
      <c r="AI521" s="3"/>
    </row>
    <row r="522" spans="1:35" ht="41.45" customHeight="1">
      <c r="A522" s="77" t="s">
        <v>694</v>
      </c>
      <c r="B522" s="77"/>
      <c r="C522" s="14"/>
      <c r="D522" s="82"/>
      <c r="E522" s="78"/>
      <c r="F522" s="14"/>
      <c r="G522" s="14"/>
      <c r="H522" s="77"/>
      <c r="I522" s="64"/>
      <c r="J522" s="64"/>
      <c r="K522" s="15"/>
      <c r="L522" s="83"/>
      <c r="M522" s="84"/>
      <c r="N522" s="84"/>
      <c r="O522" s="75"/>
      <c r="P522" s="85"/>
      <c r="Q522" s="85"/>
      <c r="R522" s="49">
        <v>2</v>
      </c>
      <c r="S522" s="86"/>
      <c r="T522" s="86"/>
      <c r="U522" s="50">
        <v>17.133333</v>
      </c>
      <c r="V522" s="50">
        <v>7.7499999999999997E-4</v>
      </c>
      <c r="W522" s="50">
        <v>2.8549999999999999E-3</v>
      </c>
      <c r="X522" s="50">
        <v>0.68572500000000003</v>
      </c>
      <c r="Y522" s="50">
        <v>0</v>
      </c>
      <c r="Z522" s="50"/>
      <c r="AA522" s="80">
        <v>522</v>
      </c>
      <c r="AB522" s="80"/>
      <c r="AC522" s="77" t="s">
        <v>443</v>
      </c>
      <c r="AD522"/>
      <c r="AE522" s="2"/>
      <c r="AI522" s="3"/>
    </row>
    <row r="523" spans="1:35" ht="41.45" customHeight="1">
      <c r="A523" s="77" t="s">
        <v>695</v>
      </c>
      <c r="B523" s="77"/>
      <c r="C523" s="14"/>
      <c r="D523" s="82"/>
      <c r="E523" s="78"/>
      <c r="F523" s="14"/>
      <c r="G523" s="14"/>
      <c r="H523" s="77"/>
      <c r="I523" s="64"/>
      <c r="J523" s="64"/>
      <c r="K523" s="15"/>
      <c r="L523" s="83"/>
      <c r="M523" s="84"/>
      <c r="N523" s="84"/>
      <c r="O523" s="75"/>
      <c r="P523" s="85"/>
      <c r="Q523" s="85"/>
      <c r="R523" s="49">
        <v>3</v>
      </c>
      <c r="S523" s="86"/>
      <c r="T523" s="86"/>
      <c r="U523" s="50">
        <v>755.20050200000003</v>
      </c>
      <c r="V523" s="50">
        <v>7.5900000000000002E-4</v>
      </c>
      <c r="W523" s="50">
        <v>7.4999999999999993E-5</v>
      </c>
      <c r="X523" s="50">
        <v>1.0964210000000001</v>
      </c>
      <c r="Y523" s="50">
        <v>0</v>
      </c>
      <c r="Z523" s="50"/>
      <c r="AA523" s="80">
        <v>523</v>
      </c>
      <c r="AB523" s="80"/>
      <c r="AC523" s="77" t="s">
        <v>442</v>
      </c>
      <c r="AD523"/>
      <c r="AE523" s="2"/>
      <c r="AI523" s="3"/>
    </row>
    <row r="524" spans="1:35" ht="41.45" customHeight="1">
      <c r="A524" s="77" t="s">
        <v>696</v>
      </c>
      <c r="B524" s="77"/>
      <c r="C524" s="14"/>
      <c r="D524" s="82"/>
      <c r="E524" s="78"/>
      <c r="F524" s="14"/>
      <c r="G524" s="14"/>
      <c r="H524" s="77"/>
      <c r="I524" s="64"/>
      <c r="J524" s="64"/>
      <c r="K524" s="15"/>
      <c r="L524" s="83"/>
      <c r="M524" s="84"/>
      <c r="N524" s="84"/>
      <c r="O524" s="75"/>
      <c r="P524" s="85"/>
      <c r="Q524" s="85"/>
      <c r="R524" s="49">
        <v>11</v>
      </c>
      <c r="S524" s="86"/>
      <c r="T524" s="86"/>
      <c r="U524" s="50">
        <v>3327.8595519999999</v>
      </c>
      <c r="V524" s="50">
        <v>8.5499999999999997E-4</v>
      </c>
      <c r="W524" s="50">
        <v>2.13E-4</v>
      </c>
      <c r="X524" s="50">
        <v>3.7235299999999998</v>
      </c>
      <c r="Y524" s="50">
        <v>1.8181818181818181E-2</v>
      </c>
      <c r="Z524" s="50"/>
      <c r="AA524" s="80">
        <v>524</v>
      </c>
      <c r="AB524" s="80"/>
      <c r="AC524" s="77" t="s">
        <v>442</v>
      </c>
      <c r="AD524"/>
      <c r="AE524" s="2"/>
      <c r="AI524" s="3"/>
    </row>
    <row r="525" spans="1:35" ht="41.45" customHeight="1">
      <c r="A525" s="77" t="s">
        <v>420</v>
      </c>
      <c r="B525" s="77"/>
      <c r="C525" s="14"/>
      <c r="D525" s="82"/>
      <c r="E525" s="78"/>
      <c r="F525" s="14"/>
      <c r="G525" s="14"/>
      <c r="H525" s="77"/>
      <c r="I525" s="64"/>
      <c r="J525" s="64"/>
      <c r="K525" s="15"/>
      <c r="L525" s="83"/>
      <c r="M525" s="84">
        <v>3209.591064453125</v>
      </c>
      <c r="N525" s="84">
        <v>5626.19287109375</v>
      </c>
      <c r="O525" s="75"/>
      <c r="P525" s="85"/>
      <c r="Q525" s="85"/>
      <c r="R525" s="49"/>
      <c r="S525" s="86"/>
      <c r="T525" s="86"/>
      <c r="U525" s="50"/>
      <c r="V525" s="50"/>
      <c r="W525" s="50"/>
      <c r="X525" s="50"/>
      <c r="Y525" s="50"/>
      <c r="Z525" s="50"/>
      <c r="AA525" s="80">
        <v>525</v>
      </c>
      <c r="AB525" s="80"/>
      <c r="AC525" s="77" t="s">
        <v>442</v>
      </c>
      <c r="AD525"/>
      <c r="AE525" s="2"/>
      <c r="AI525" s="3"/>
    </row>
    <row r="526" spans="1:35" ht="41.45" customHeight="1">
      <c r="A526" s="77" t="s">
        <v>439</v>
      </c>
      <c r="B526" s="77"/>
      <c r="C526" s="14"/>
      <c r="D526" s="82"/>
      <c r="E526" s="78"/>
      <c r="F526" s="14"/>
      <c r="G526" s="14"/>
      <c r="H526" s="77"/>
      <c r="I526" s="64"/>
      <c r="J526" s="64"/>
      <c r="K526" s="15"/>
      <c r="L526" s="83"/>
      <c r="M526" s="84">
        <v>4803.4189453125</v>
      </c>
      <c r="N526" s="84">
        <v>2532.166259765625</v>
      </c>
      <c r="O526" s="75"/>
      <c r="P526" s="85"/>
      <c r="Q526" s="85"/>
      <c r="R526" s="49">
        <v>3</v>
      </c>
      <c r="S526" s="86"/>
      <c r="T526" s="86"/>
      <c r="U526" s="50">
        <v>906.16209900000001</v>
      </c>
      <c r="V526" s="50">
        <v>8.2200000000000003E-4</v>
      </c>
      <c r="W526" s="50">
        <v>7.6400000000000003E-4</v>
      </c>
      <c r="X526" s="50">
        <v>1.088306</v>
      </c>
      <c r="Y526" s="50">
        <v>0</v>
      </c>
      <c r="Z526" s="50"/>
      <c r="AA526" s="80">
        <v>526</v>
      </c>
      <c r="AB526" s="80"/>
      <c r="AC526" s="77" t="s">
        <v>443</v>
      </c>
      <c r="AD526"/>
      <c r="AE526" s="2"/>
      <c r="AI526" s="3"/>
    </row>
    <row r="527" spans="1:35" ht="41.45" customHeight="1">
      <c r="A527" s="77" t="s">
        <v>189</v>
      </c>
      <c r="B527" s="77"/>
      <c r="C527" s="106"/>
      <c r="D527" s="107"/>
      <c r="E527" s="108"/>
      <c r="F527" s="106"/>
      <c r="G527" s="106"/>
      <c r="H527" s="109"/>
      <c r="I527" s="110"/>
      <c r="J527" s="110"/>
      <c r="K527" s="111"/>
      <c r="L527" s="112"/>
      <c r="M527" s="113">
        <v>6412.900390625</v>
      </c>
      <c r="N527" s="113">
        <v>3021.152099609375</v>
      </c>
      <c r="O527" s="114"/>
      <c r="P527" s="115"/>
      <c r="Q527" s="115"/>
      <c r="R527" s="116"/>
      <c r="S527" s="117"/>
      <c r="T527" s="117"/>
      <c r="U527" s="118"/>
      <c r="V527" s="118"/>
      <c r="W527" s="118"/>
      <c r="X527" s="118"/>
      <c r="Y527" s="118"/>
      <c r="Z527" s="118"/>
      <c r="AA527" s="119">
        <v>527</v>
      </c>
      <c r="AB527" s="119"/>
      <c r="AC527" s="77" t="s">
        <v>443</v>
      </c>
      <c r="AD527" s="120"/>
      <c r="AE527" s="2"/>
      <c r="AI527" s="3"/>
    </row>
    <row r="528" spans="1:35" ht="41.45" customHeight="1">
      <c r="A528" s="77" t="s">
        <v>697</v>
      </c>
      <c r="B528" s="77"/>
      <c r="C528" s="14"/>
      <c r="D528" s="82"/>
      <c r="E528" s="78"/>
      <c r="F528" s="14"/>
      <c r="G528" s="14"/>
      <c r="H528" s="103"/>
      <c r="I528" s="64"/>
      <c r="J528" s="64"/>
      <c r="K528" s="15"/>
      <c r="L528" s="83"/>
      <c r="M528" s="84"/>
      <c r="N528" s="84"/>
      <c r="O528" s="75"/>
      <c r="P528" s="85"/>
      <c r="Q528" s="104"/>
      <c r="R528" s="49"/>
      <c r="S528" s="105"/>
      <c r="T528" s="105"/>
      <c r="U528" s="95"/>
      <c r="V528" s="95"/>
      <c r="W528" s="95"/>
      <c r="X528" s="50"/>
      <c r="Y528" s="95"/>
      <c r="Z528" s="95"/>
      <c r="AA528" s="80">
        <v>528</v>
      </c>
      <c r="AB528" s="80"/>
      <c r="AC528" s="77" t="s">
        <v>443</v>
      </c>
      <c r="AD528" s="97"/>
      <c r="AE528" s="2"/>
      <c r="AI528" s="3"/>
    </row>
    <row r="529" spans="1:35" ht="41.45" customHeight="1">
      <c r="A529" s="77" t="s">
        <v>441</v>
      </c>
      <c r="B529" s="77"/>
      <c r="C529" s="14"/>
      <c r="D529" s="82"/>
      <c r="E529" s="78"/>
      <c r="F529" s="14"/>
      <c r="G529" s="14"/>
      <c r="H529" s="103"/>
      <c r="I529" s="64"/>
      <c r="J529" s="64"/>
      <c r="K529" s="15"/>
      <c r="L529" s="83"/>
      <c r="M529" s="84">
        <v>4525.99755859375</v>
      </c>
      <c r="N529" s="84">
        <v>4897.8857421875</v>
      </c>
      <c r="O529" s="75"/>
      <c r="P529" s="85"/>
      <c r="Q529" s="104"/>
      <c r="R529" s="49"/>
      <c r="S529" s="105"/>
      <c r="T529" s="105"/>
      <c r="U529" s="95"/>
      <c r="V529" s="95"/>
      <c r="W529" s="95"/>
      <c r="X529" s="50"/>
      <c r="Y529" s="95"/>
      <c r="Z529" s="95"/>
      <c r="AA529" s="80">
        <v>529</v>
      </c>
      <c r="AB529" s="80"/>
      <c r="AC529" s="77" t="s">
        <v>443</v>
      </c>
      <c r="AD529" s="97"/>
      <c r="AE529" s="2"/>
      <c r="AI529" s="3"/>
    </row>
  </sheetData>
  <dataConsolidate/>
  <phoneticPr fontId="13" type="noConversion"/>
  <dataValidations count="19">
    <dataValidation allowBlank="1" showInputMessage="1" promptTitle="Vertex Color" prompt="To select an optional vertex color, right-click and select Select Color on the right-click menu." sqref="H3:H529"/>
    <dataValidation allowBlank="1" showInputMessage="1" errorTitle="Invalid Vertex Visibility" error="You have entered an unrecognized vertex visibility.  Try selecting from the drop-down list instead." promptTitle="Vertex ID" prompt="This is a unique ID that gets filled in automatically.  Do not edit this column." sqref="AA3:AA529"/>
    <dataValidation allowBlank="1" errorTitle="Invalid Vertex Visibility" error="You have entered an unrecognized vertex visibility.  Try selecting from the drop-down list instead." sqref="AE3"/>
    <dataValidation allowBlank="1" showErrorMessage="1" sqref="AE2"/>
    <dataValidation type="list" allowBlank="1" showInputMessage="1" showErrorMessage="1" errorTitle="Invalid Vertex Locked" error="You have entered an invalid vertex &quot;locked.&quot;  Try selecting from the drop-down list instead." promptTitle="Vertex Locked?" prompt="Set to Yes to lock the vertex at its current location." sqref="O3:O529">
      <formula1>ValidBooleansDefaultFalse</formula1>
    </dataValidation>
    <dataValidation allowBlank="1" showInputMessage="1" errorTitle="Invalid Vertex Location" error="The optional vertex location's X and Y values must be whole numbers between 0 and 9999." promptTitle="Vertex Location" prompt="Enter an optional vertex location.  X and Y values should be between 0 and 9,999.  If you enter X and Y values, you should set NodeXL, Graph, Layout to &quot;None&quot; to prevent NodeXL from overwriting your values when you show the graph." sqref="M3:N529"/>
    <dataValidation allowBlank="1" showInputMessage="1" showErrorMessage="1" errorTitle="Invalid Vertex Visibility" error="You have entered an unrecognized vertex visibility.  Try selecting from the drop-down list instead." promptTitle="Vertex Layout Order" prompt="Enter an optional number to control the order in which the vertices are laid out and stacked in the graph." sqref="L3:L529"/>
    <dataValidation allowBlank="1" showInputMessage="1" errorTitle="Invalid Vertex Location" error="The optional vertex location's X and Y values must be whole numbers between 0 and 9999." promptTitle="Vertex Polar R" prompt="Enter an optional vertex polar radial coordinate.  This is used only when a Layout Type of Polar or Polar Absolute is selected in the graph pane.  Hover the mouse over the column header for more details." sqref="P3:P529"/>
    <dataValidation allowBlank="1" showInputMessage="1" errorTitle="Invalid Vertex Location" error="The optional vertex location's X and Y values must be whole numbers between 0 and 9999." promptTitle="Vertex Polar Angle" prompt="Enter an optional vertex polar angle coordinate, in degrees.  This is used only when a Layout Type of Polar or Polar Absolute is selected in the graph pane." sqref="Q3:Q529"/>
    <dataValidation allowBlank="1" showInputMessage="1" errorTitle="Invalid Vertex Image Key" promptTitle="Vertex Tooltip" prompt="Enter optional text that will pop up when the mouse is hovered over the vertex." sqref="K3:K529"/>
    <dataValidation allowBlank="1" errorTitle="Invalid Vertex Visibility" error="You have entered an unrecognized vertex visibility.  Try selecting from the drop-down list instead." promptTitle="Vertex ID" prompt="This is a unique ID that gets filled in automatically.  Do not edit this column." sqref="AB3:AB529"/>
    <dataValidation type="list" allowBlank="1" showInputMessage="1" showErrorMessage="1" errorTitle="Invalid Vertex Visibility" error="You have entered an invalid vertex visibility.  Try selecting from the drop-down list instead." promptTitle="Vertex Visibility" prompt="Select an optional vertex visibility.  Vertices are &quot;Show if in an Edge&quot; by default." sqref="G3:G529">
      <formula1>ValidVertexVisibilities</formula1>
    </dataValidation>
    <dataValidation allowBlank="1" showInputMessage="1" promptTitle="Vertex Label Fill Color" prompt="To select an optional fill color for the Label shape, right-click and select Select Color on the right-click menu." sqref="I3:I529"/>
    <dataValidation allowBlank="1" showInputMessage="1" errorTitle="Invalid Vertex Image Key" promptTitle="Vertex Image File" prompt="Enter the path to an image file.  Hover over the column header for examples." sqref="F3:F529"/>
    <dataValidation allowBlank="1" showInputMessage="1" errorTitle="Invalid Vertex Opacity" error="The optional vertex opacity must be a whole number between 0 and 10." promptTitle="Vertex Opacity" prompt="Enter an optional vertex opacity between 0 (transparent) and 100 (opaque)." sqref="E3:E529"/>
    <dataValidation type="list" allowBlank="1" showInputMessage="1" showErrorMessage="1" errorTitle="Invalid Vertex Shape" error="You have entered an invalid vertex shape.  Try selecting from the drop-down list instead." promptTitle="Vertex Shape" prompt="Select an optional vertex shape." sqref="C3:C529">
      <formula1>ValidVertexShapes</formula1>
    </dataValidation>
    <dataValidation allowBlank="1" showInputMessage="1" errorTitle="Invalid Vertex Size" error="The optional vertex size must be a decimal number.  Any size is acceptable, although 1 is used if the size is less than 1, and 10 is used if the size is greater than 10." promptTitle="Vertex Size" prompt="Enter an optional vertex size between 1 and 1,000." sqref="D3:D529"/>
    <dataValidation type="list" allowBlank="1" showInputMessage="1" showErrorMessage="1" errorTitle="Invalid Vertex Label Position" error="You have entered an invalid vertex label position.  Try selecting from the drop-down list instead." promptTitle="Vertex Label Position" prompt="Select an optional vertex label position." sqref="J3:J529">
      <formula1>ValidVertexLabelPositions</formula1>
    </dataValidation>
    <dataValidation allowBlank="1" showInputMessage="1" showErrorMessage="1" promptTitle="Vertex Name" prompt="Enter the name of the vertex." sqref="A3:A529"/>
  </dataValidations>
  <pageMargins left="0.7" right="0.7" top="0.75" bottom="0.75" header="0.3" footer="0.3"/>
  <pageSetup orientation="portrait"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sheetPr codeName="Sheet3"/>
  <dimension ref="A1:D21"/>
  <sheetViews>
    <sheetView workbookViewId="0"/>
  </sheetViews>
  <sheetFormatPr defaultRowHeight="13.5"/>
  <cols>
    <col min="1" max="1" width="10.875" style="3" bestFit="1" customWidth="1"/>
    <col min="2" max="2" width="16.875" style="3" bestFit="1" customWidth="1"/>
    <col min="4" max="5" width="9.125" customWidth="1"/>
  </cols>
  <sheetData>
    <row r="1" spans="1:1">
      <c r="A1" s="3" t="s">
        <v>48</v>
      </c>
    </row>
    <row r="2" spans="1:1" ht="15" customHeight="1"/>
    <row r="3" spans="1:1" ht="15" customHeight="1">
      <c r="A3" s="31" t="s">
        <v>49</v>
      </c>
    </row>
    <row r="21" spans="4:4">
      <c r="D21" s="7"/>
    </row>
  </sheetData>
  <dataConsolidate/>
  <phoneticPr fontId="13" type="noConversion"/>
  <dataValidations xWindow="63" yWindow="236" count="2">
    <dataValidation allowBlank="1" showInputMessage="1" showErrorMessage="1" promptTitle="Image ID" prompt="Enter a unique ID for the image." sqref="A2"/>
    <dataValidation allowBlank="1" showInputMessage="1" showErrorMessage="1" promptTitle="Image File Path" prompt="Enter an image file path.  Hover over the column header for examples." sqref="B2"/>
  </dataValidation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sheetPr codeName="Sheet5"/>
  <dimension ref="A1:X19"/>
  <sheetViews>
    <sheetView workbookViewId="0">
      <pane ySplit="2" topLeftCell="A3" activePane="bottomLeft" state="frozen"/>
      <selection pane="bottomLeft" activeCell="A2" sqref="A2:X2"/>
    </sheetView>
  </sheetViews>
  <sheetFormatPr defaultRowHeight="13.5"/>
  <cols>
    <col min="1" max="1" width="9.375" style="1" bestFit="1" customWidth="1"/>
    <col min="2" max="2" width="14.25" bestFit="1" customWidth="1"/>
    <col min="3" max="3" width="15" bestFit="1" customWidth="1"/>
    <col min="4" max="4" width="11.125" bestFit="1" customWidth="1"/>
    <col min="5" max="5" width="13" bestFit="1" customWidth="1"/>
    <col min="6" max="6" width="8" bestFit="1" customWidth="1"/>
    <col min="7" max="8" width="13.625" hidden="1" customWidth="1"/>
    <col min="9" max="9" width="11" hidden="1" customWidth="1"/>
    <col min="10" max="10" width="12.625" hidden="1" customWidth="1"/>
    <col min="11" max="11" width="11" customWidth="1"/>
    <col min="12" max="12" width="9.75" customWidth="1"/>
    <col min="13" max="13" width="13.125" customWidth="1"/>
    <col min="14" max="15" width="8.375" customWidth="1"/>
    <col min="16" max="16" width="18.25" hidden="1" customWidth="1"/>
    <col min="17" max="17" width="14.875" hidden="1" customWidth="1"/>
    <col min="18" max="18" width="14.625" customWidth="1"/>
    <col min="19" max="21" width="24.125" customWidth="1"/>
    <col min="22" max="22" width="21.25" customWidth="1"/>
    <col min="23" max="23" width="19.25" customWidth="1"/>
    <col min="24" max="24" width="10" customWidth="1"/>
    <col min="25" max="25" width="13" customWidth="1"/>
  </cols>
  <sheetData>
    <row r="1" spans="1:24">
      <c r="B1" s="66" t="s">
        <v>38</v>
      </c>
      <c r="C1" s="67"/>
      <c r="D1" s="67"/>
      <c r="E1" s="68"/>
      <c r="F1" s="64" t="s">
        <v>42</v>
      </c>
      <c r="G1" s="69" t="s">
        <v>43</v>
      </c>
      <c r="H1" s="70"/>
      <c r="I1" s="71" t="s">
        <v>39</v>
      </c>
      <c r="J1" s="72"/>
      <c r="K1" s="73" t="s">
        <v>41</v>
      </c>
      <c r="L1" s="74"/>
      <c r="M1" s="74"/>
      <c r="N1" s="74"/>
      <c r="O1" s="74"/>
      <c r="P1" s="74"/>
      <c r="Q1" s="74"/>
      <c r="R1" s="74"/>
      <c r="S1" s="74"/>
      <c r="T1" s="74"/>
      <c r="U1" s="74"/>
      <c r="V1" s="74"/>
      <c r="W1" s="74"/>
      <c r="X1" s="74"/>
    </row>
    <row r="2" spans="1:24" s="13" customFormat="1" ht="30" customHeight="1">
      <c r="A2" s="11" t="s">
        <v>142</v>
      </c>
      <c r="B2" s="13" t="s">
        <v>20</v>
      </c>
      <c r="C2" s="13" t="s">
        <v>19</v>
      </c>
      <c r="D2" s="13" t="s">
        <v>11</v>
      </c>
      <c r="E2" s="13" t="s">
        <v>143</v>
      </c>
      <c r="F2" s="13" t="s">
        <v>45</v>
      </c>
      <c r="G2" s="13" t="s">
        <v>165</v>
      </c>
      <c r="H2" s="13" t="s">
        <v>166</v>
      </c>
      <c r="I2" s="13" t="s">
        <v>12</v>
      </c>
      <c r="J2" s="13" t="s">
        <v>164</v>
      </c>
      <c r="K2" s="13" t="s">
        <v>144</v>
      </c>
      <c r="L2" s="13" t="s">
        <v>146</v>
      </c>
      <c r="M2" s="13" t="s">
        <v>147</v>
      </c>
      <c r="N2" s="13" t="s">
        <v>148</v>
      </c>
      <c r="O2" s="13" t="s">
        <v>149</v>
      </c>
      <c r="P2" s="13" t="s">
        <v>168</v>
      </c>
      <c r="Q2" s="13" t="s">
        <v>169</v>
      </c>
      <c r="R2" s="13" t="s">
        <v>150</v>
      </c>
      <c r="S2" s="13" t="s">
        <v>151</v>
      </c>
      <c r="T2" s="13" t="s">
        <v>152</v>
      </c>
      <c r="U2" s="13" t="s">
        <v>153</v>
      </c>
      <c r="V2" s="13" t="s">
        <v>154</v>
      </c>
      <c r="W2" s="13" t="s">
        <v>155</v>
      </c>
      <c r="X2" s="13" t="s">
        <v>156</v>
      </c>
    </row>
    <row r="3" spans="1:24">
      <c r="A3" s="89" t="s">
        <v>702</v>
      </c>
      <c r="B3" s="96" t="s">
        <v>719</v>
      </c>
      <c r="C3" s="96" t="s">
        <v>55</v>
      </c>
      <c r="D3" s="90"/>
      <c r="E3" s="96"/>
      <c r="F3" s="15"/>
      <c r="G3" s="75"/>
      <c r="H3" s="75"/>
      <c r="I3" s="91">
        <v>3</v>
      </c>
      <c r="J3" s="92"/>
      <c r="K3" s="49">
        <v>31</v>
      </c>
      <c r="L3" s="49">
        <v>34</v>
      </c>
      <c r="M3" s="49">
        <v>0</v>
      </c>
      <c r="N3" s="49">
        <v>34</v>
      </c>
      <c r="O3" s="49">
        <v>0</v>
      </c>
      <c r="P3" s="94"/>
      <c r="Q3" s="94"/>
      <c r="R3" s="49">
        <v>1</v>
      </c>
      <c r="S3" s="49">
        <v>0</v>
      </c>
      <c r="T3" s="49">
        <v>31</v>
      </c>
      <c r="U3" s="49">
        <v>34</v>
      </c>
      <c r="V3" s="49">
        <v>9</v>
      </c>
      <c r="W3" s="50">
        <v>3.7252860000000001</v>
      </c>
      <c r="X3" s="50">
        <v>7.3118279569892475E-2</v>
      </c>
    </row>
    <row r="4" spans="1:24">
      <c r="A4" s="89" t="s">
        <v>703</v>
      </c>
      <c r="B4" s="96" t="s">
        <v>720</v>
      </c>
      <c r="C4" s="96" t="s">
        <v>55</v>
      </c>
      <c r="D4" s="90"/>
      <c r="E4" s="96"/>
      <c r="F4" s="15"/>
      <c r="G4" s="75"/>
      <c r="H4" s="75"/>
      <c r="I4" s="91">
        <v>4</v>
      </c>
      <c r="J4" s="93"/>
      <c r="K4" s="49">
        <v>30</v>
      </c>
      <c r="L4" s="49">
        <v>35</v>
      </c>
      <c r="M4" s="49">
        <v>0</v>
      </c>
      <c r="N4" s="49">
        <v>35</v>
      </c>
      <c r="O4" s="49">
        <v>0</v>
      </c>
      <c r="P4" s="94"/>
      <c r="Q4" s="94"/>
      <c r="R4" s="49">
        <v>1</v>
      </c>
      <c r="S4" s="49">
        <v>0</v>
      </c>
      <c r="T4" s="49">
        <v>30</v>
      </c>
      <c r="U4" s="49">
        <v>35</v>
      </c>
      <c r="V4" s="49">
        <v>8</v>
      </c>
      <c r="W4" s="50">
        <v>3.4555560000000001</v>
      </c>
      <c r="X4" s="50">
        <v>8.0459770114942528E-2</v>
      </c>
    </row>
    <row r="5" spans="1:24">
      <c r="A5" s="89" t="s">
        <v>704</v>
      </c>
      <c r="B5" s="96" t="s">
        <v>721</v>
      </c>
      <c r="C5" s="96" t="s">
        <v>55</v>
      </c>
      <c r="D5" s="90"/>
      <c r="E5" s="96"/>
      <c r="F5" s="15"/>
      <c r="G5" s="75"/>
      <c r="H5" s="75"/>
      <c r="I5" s="91">
        <v>5</v>
      </c>
      <c r="J5" s="93"/>
      <c r="K5" s="49">
        <v>50</v>
      </c>
      <c r="L5" s="49">
        <v>86</v>
      </c>
      <c r="M5" s="49">
        <v>0</v>
      </c>
      <c r="N5" s="49">
        <v>86</v>
      </c>
      <c r="O5" s="49">
        <v>0</v>
      </c>
      <c r="P5" s="94"/>
      <c r="Q5" s="94"/>
      <c r="R5" s="49">
        <v>1</v>
      </c>
      <c r="S5" s="49">
        <v>0</v>
      </c>
      <c r="T5" s="49">
        <v>50</v>
      </c>
      <c r="U5" s="49">
        <v>86</v>
      </c>
      <c r="V5" s="49">
        <v>6</v>
      </c>
      <c r="W5" s="50">
        <v>2.8408000000000002</v>
      </c>
      <c r="X5" s="50">
        <v>7.0204081632653056E-2</v>
      </c>
    </row>
    <row r="6" spans="1:24">
      <c r="A6" s="89" t="s">
        <v>705</v>
      </c>
      <c r="B6" s="96" t="s">
        <v>722</v>
      </c>
      <c r="C6" s="96" t="s">
        <v>55</v>
      </c>
      <c r="D6" s="90"/>
      <c r="E6" s="96"/>
      <c r="F6" s="15"/>
      <c r="G6" s="75"/>
      <c r="H6" s="75"/>
      <c r="I6" s="91">
        <v>6</v>
      </c>
      <c r="J6" s="93"/>
      <c r="K6" s="49">
        <v>3</v>
      </c>
      <c r="L6" s="49">
        <v>2</v>
      </c>
      <c r="M6" s="49">
        <v>0</v>
      </c>
      <c r="N6" s="49">
        <v>2</v>
      </c>
      <c r="O6" s="49">
        <v>0</v>
      </c>
      <c r="P6" s="94"/>
      <c r="Q6" s="94"/>
      <c r="R6" s="49">
        <v>1</v>
      </c>
      <c r="S6" s="49">
        <v>0</v>
      </c>
      <c r="T6" s="49">
        <v>3</v>
      </c>
      <c r="U6" s="49">
        <v>2</v>
      </c>
      <c r="V6" s="49">
        <v>2</v>
      </c>
      <c r="W6" s="50">
        <v>0.88888900000000004</v>
      </c>
      <c r="X6" s="50">
        <v>0.66666666666666663</v>
      </c>
    </row>
    <row r="7" spans="1:24">
      <c r="A7" s="89" t="s">
        <v>706</v>
      </c>
      <c r="B7" s="96" t="s">
        <v>723</v>
      </c>
      <c r="C7" s="96" t="s">
        <v>55</v>
      </c>
      <c r="D7" s="90"/>
      <c r="E7" s="96"/>
      <c r="F7" s="15"/>
      <c r="G7" s="75"/>
      <c r="H7" s="75"/>
      <c r="I7" s="91">
        <v>7</v>
      </c>
      <c r="J7" s="93"/>
      <c r="K7" s="49">
        <v>18</v>
      </c>
      <c r="L7" s="49">
        <v>17</v>
      </c>
      <c r="M7" s="49">
        <v>0</v>
      </c>
      <c r="N7" s="49">
        <v>17</v>
      </c>
      <c r="O7" s="49">
        <v>0</v>
      </c>
      <c r="P7" s="94"/>
      <c r="Q7" s="94"/>
      <c r="R7" s="49">
        <v>1</v>
      </c>
      <c r="S7" s="49">
        <v>0</v>
      </c>
      <c r="T7" s="49">
        <v>18</v>
      </c>
      <c r="U7" s="49">
        <v>17</v>
      </c>
      <c r="V7" s="49">
        <v>8</v>
      </c>
      <c r="W7" s="50">
        <v>3.3395060000000001</v>
      </c>
      <c r="X7" s="50">
        <v>0.1111111111111111</v>
      </c>
    </row>
    <row r="8" spans="1:24">
      <c r="A8" s="89" t="s">
        <v>707</v>
      </c>
      <c r="B8" s="96" t="s">
        <v>724</v>
      </c>
      <c r="C8" s="96" t="s">
        <v>55</v>
      </c>
      <c r="D8" s="90"/>
      <c r="E8" s="96"/>
      <c r="F8" s="15"/>
      <c r="G8" s="75"/>
      <c r="H8" s="75"/>
      <c r="I8" s="91">
        <v>8</v>
      </c>
      <c r="J8" s="93"/>
      <c r="K8" s="49">
        <v>29</v>
      </c>
      <c r="L8" s="49">
        <v>34</v>
      </c>
      <c r="M8" s="49">
        <v>0</v>
      </c>
      <c r="N8" s="49">
        <v>34</v>
      </c>
      <c r="O8" s="49">
        <v>0</v>
      </c>
      <c r="P8" s="94"/>
      <c r="Q8" s="94"/>
      <c r="R8" s="49">
        <v>1</v>
      </c>
      <c r="S8" s="49">
        <v>0</v>
      </c>
      <c r="T8" s="49">
        <v>29</v>
      </c>
      <c r="U8" s="49">
        <v>34</v>
      </c>
      <c r="V8" s="49">
        <v>8</v>
      </c>
      <c r="W8" s="50">
        <v>3.5980979999999998</v>
      </c>
      <c r="X8" s="50">
        <v>8.3743842364532015E-2</v>
      </c>
    </row>
    <row r="9" spans="1:24">
      <c r="A9" s="89" t="s">
        <v>708</v>
      </c>
      <c r="B9" s="96" t="s">
        <v>725</v>
      </c>
      <c r="C9" s="96" t="s">
        <v>55</v>
      </c>
      <c r="D9" s="90"/>
      <c r="E9" s="96"/>
      <c r="F9" s="15"/>
      <c r="G9" s="75"/>
      <c r="H9" s="75"/>
      <c r="I9" s="91">
        <v>9</v>
      </c>
      <c r="J9" s="93"/>
      <c r="K9" s="49">
        <v>8</v>
      </c>
      <c r="L9" s="49">
        <v>7</v>
      </c>
      <c r="M9" s="49">
        <v>0</v>
      </c>
      <c r="N9" s="49">
        <v>7</v>
      </c>
      <c r="O9" s="49">
        <v>0</v>
      </c>
      <c r="P9" s="94"/>
      <c r="Q9" s="94"/>
      <c r="R9" s="49">
        <v>1</v>
      </c>
      <c r="S9" s="49">
        <v>0</v>
      </c>
      <c r="T9" s="49">
        <v>8</v>
      </c>
      <c r="U9" s="49">
        <v>7</v>
      </c>
      <c r="V9" s="49">
        <v>3</v>
      </c>
      <c r="W9" s="50">
        <v>1.8125</v>
      </c>
      <c r="X9" s="50">
        <v>0.25</v>
      </c>
    </row>
    <row r="10" spans="1:24" ht="14.25" customHeight="1">
      <c r="A10" s="89" t="s">
        <v>709</v>
      </c>
      <c r="B10" s="96" t="s">
        <v>726</v>
      </c>
      <c r="C10" s="96" t="s">
        <v>55</v>
      </c>
      <c r="D10" s="90"/>
      <c r="E10" s="96"/>
      <c r="F10" s="15"/>
      <c r="G10" s="75"/>
      <c r="H10" s="75"/>
      <c r="I10" s="91">
        <v>10</v>
      </c>
      <c r="J10" s="93"/>
      <c r="K10" s="49">
        <v>20</v>
      </c>
      <c r="L10" s="49">
        <v>23</v>
      </c>
      <c r="M10" s="49">
        <v>0</v>
      </c>
      <c r="N10" s="49">
        <v>23</v>
      </c>
      <c r="O10" s="49">
        <v>0</v>
      </c>
      <c r="P10" s="94"/>
      <c r="Q10" s="94"/>
      <c r="R10" s="49">
        <v>1</v>
      </c>
      <c r="S10" s="49">
        <v>0</v>
      </c>
      <c r="T10" s="49">
        <v>20</v>
      </c>
      <c r="U10" s="49">
        <v>23</v>
      </c>
      <c r="V10" s="49">
        <v>6</v>
      </c>
      <c r="W10" s="50">
        <v>2.7549999999999999</v>
      </c>
      <c r="X10" s="50">
        <v>0.12105263157894737</v>
      </c>
    </row>
    <row r="11" spans="1:24">
      <c r="A11" s="89" t="s">
        <v>710</v>
      </c>
      <c r="B11" s="96" t="s">
        <v>727</v>
      </c>
      <c r="C11" s="96" t="s">
        <v>55</v>
      </c>
      <c r="D11" s="90"/>
      <c r="E11" s="96"/>
      <c r="F11" s="15"/>
      <c r="G11" s="75"/>
      <c r="H11" s="75"/>
      <c r="I11" s="91">
        <v>11</v>
      </c>
      <c r="J11" s="93"/>
      <c r="K11" s="49">
        <v>15</v>
      </c>
      <c r="L11" s="49">
        <v>17</v>
      </c>
      <c r="M11" s="49">
        <v>0</v>
      </c>
      <c r="N11" s="49">
        <v>17</v>
      </c>
      <c r="O11" s="49">
        <v>0</v>
      </c>
      <c r="P11" s="94"/>
      <c r="Q11" s="94"/>
      <c r="R11" s="49">
        <v>1</v>
      </c>
      <c r="S11" s="49">
        <v>0</v>
      </c>
      <c r="T11" s="49">
        <v>15</v>
      </c>
      <c r="U11" s="49">
        <v>17</v>
      </c>
      <c r="V11" s="49">
        <v>5</v>
      </c>
      <c r="W11" s="50">
        <v>2.2755559999999999</v>
      </c>
      <c r="X11" s="50">
        <v>0.16190476190476191</v>
      </c>
    </row>
    <row r="12" spans="1:24">
      <c r="A12" s="89" t="s">
        <v>711</v>
      </c>
      <c r="B12" s="96" t="s">
        <v>728</v>
      </c>
      <c r="C12" s="96" t="s">
        <v>55</v>
      </c>
      <c r="D12" s="90"/>
      <c r="E12" s="96"/>
      <c r="F12" s="15"/>
      <c r="G12" s="75"/>
      <c r="H12" s="75"/>
      <c r="I12" s="91">
        <v>12</v>
      </c>
      <c r="J12" s="93"/>
      <c r="K12" s="49">
        <v>20</v>
      </c>
      <c r="L12" s="49">
        <v>19</v>
      </c>
      <c r="M12" s="49">
        <v>0</v>
      </c>
      <c r="N12" s="49">
        <v>19</v>
      </c>
      <c r="O12" s="49">
        <v>0</v>
      </c>
      <c r="P12" s="94"/>
      <c r="Q12" s="94"/>
      <c r="R12" s="49">
        <v>1</v>
      </c>
      <c r="S12" s="49">
        <v>0</v>
      </c>
      <c r="T12" s="49">
        <v>20</v>
      </c>
      <c r="U12" s="49">
        <v>19</v>
      </c>
      <c r="V12" s="49">
        <v>8</v>
      </c>
      <c r="W12" s="50">
        <v>3.2349999999999999</v>
      </c>
      <c r="X12" s="50">
        <v>0.1</v>
      </c>
    </row>
    <row r="13" spans="1:24">
      <c r="A13" s="89" t="s">
        <v>712</v>
      </c>
      <c r="B13" s="96" t="s">
        <v>729</v>
      </c>
      <c r="C13" s="96" t="s">
        <v>55</v>
      </c>
      <c r="D13" s="90"/>
      <c r="E13" s="96"/>
      <c r="F13" s="15"/>
      <c r="G13" s="75"/>
      <c r="H13" s="75"/>
      <c r="I13" s="91">
        <v>13</v>
      </c>
      <c r="J13" s="93"/>
      <c r="K13" s="49">
        <v>20</v>
      </c>
      <c r="L13" s="49">
        <v>20</v>
      </c>
      <c r="M13" s="49">
        <v>0</v>
      </c>
      <c r="N13" s="49">
        <v>20</v>
      </c>
      <c r="O13" s="49">
        <v>0</v>
      </c>
      <c r="P13" s="94"/>
      <c r="Q13" s="94"/>
      <c r="R13" s="49">
        <v>1</v>
      </c>
      <c r="S13" s="49">
        <v>0</v>
      </c>
      <c r="T13" s="49">
        <v>20</v>
      </c>
      <c r="U13" s="49">
        <v>20</v>
      </c>
      <c r="V13" s="49">
        <v>10</v>
      </c>
      <c r="W13" s="50">
        <v>3.96</v>
      </c>
      <c r="X13" s="50">
        <v>0.10526315789473684</v>
      </c>
    </row>
    <row r="14" spans="1:24">
      <c r="A14" s="89" t="s">
        <v>713</v>
      </c>
      <c r="B14" s="96" t="s">
        <v>730</v>
      </c>
      <c r="C14" s="96" t="s">
        <v>55</v>
      </c>
      <c r="D14" s="90"/>
      <c r="E14" s="96"/>
      <c r="F14" s="15"/>
      <c r="G14" s="75"/>
      <c r="H14" s="75"/>
      <c r="I14" s="91">
        <v>14</v>
      </c>
      <c r="J14" s="93"/>
      <c r="K14" s="49">
        <v>18</v>
      </c>
      <c r="L14" s="49">
        <v>17</v>
      </c>
      <c r="M14" s="49">
        <v>0</v>
      </c>
      <c r="N14" s="49">
        <v>17</v>
      </c>
      <c r="O14" s="49">
        <v>0</v>
      </c>
      <c r="P14" s="94"/>
      <c r="Q14" s="94"/>
      <c r="R14" s="49">
        <v>1</v>
      </c>
      <c r="S14" s="49">
        <v>0</v>
      </c>
      <c r="T14" s="49">
        <v>18</v>
      </c>
      <c r="U14" s="49">
        <v>17</v>
      </c>
      <c r="V14" s="49">
        <v>8</v>
      </c>
      <c r="W14" s="50">
        <v>3.506173</v>
      </c>
      <c r="X14" s="50">
        <v>0.1111111111111111</v>
      </c>
    </row>
    <row r="15" spans="1:24">
      <c r="A15" s="89" t="s">
        <v>714</v>
      </c>
      <c r="B15" s="96" t="s">
        <v>719</v>
      </c>
      <c r="C15" s="96" t="s">
        <v>58</v>
      </c>
      <c r="D15" s="90"/>
      <c r="E15" s="96"/>
      <c r="F15" s="15"/>
      <c r="G15" s="75"/>
      <c r="H15" s="75"/>
      <c r="I15" s="91">
        <v>15</v>
      </c>
      <c r="J15" s="93"/>
      <c r="K15" s="49">
        <v>2</v>
      </c>
      <c r="L15" s="49">
        <v>1</v>
      </c>
      <c r="M15" s="49">
        <v>0</v>
      </c>
      <c r="N15" s="49">
        <v>1</v>
      </c>
      <c r="O15" s="49">
        <v>0</v>
      </c>
      <c r="P15" s="94"/>
      <c r="Q15" s="94"/>
      <c r="R15" s="49">
        <v>1</v>
      </c>
      <c r="S15" s="49">
        <v>0</v>
      </c>
      <c r="T15" s="49">
        <v>2</v>
      </c>
      <c r="U15" s="49">
        <v>1</v>
      </c>
      <c r="V15" s="49">
        <v>1</v>
      </c>
      <c r="W15" s="50">
        <v>0.5</v>
      </c>
      <c r="X15" s="50">
        <v>1</v>
      </c>
    </row>
    <row r="16" spans="1:24">
      <c r="A16" s="89" t="s">
        <v>715</v>
      </c>
      <c r="B16" s="96" t="s">
        <v>720</v>
      </c>
      <c r="C16" s="96" t="s">
        <v>58</v>
      </c>
      <c r="D16" s="90"/>
      <c r="E16" s="96"/>
      <c r="F16" s="15"/>
      <c r="G16" s="75"/>
      <c r="H16" s="75"/>
      <c r="I16" s="91">
        <v>16</v>
      </c>
      <c r="J16" s="93"/>
      <c r="K16" s="49">
        <v>2</v>
      </c>
      <c r="L16" s="49">
        <v>1</v>
      </c>
      <c r="M16" s="49">
        <v>0</v>
      </c>
      <c r="N16" s="49">
        <v>1</v>
      </c>
      <c r="O16" s="49">
        <v>0</v>
      </c>
      <c r="P16" s="94"/>
      <c r="Q16" s="94"/>
      <c r="R16" s="49">
        <v>1</v>
      </c>
      <c r="S16" s="49">
        <v>0</v>
      </c>
      <c r="T16" s="49">
        <v>2</v>
      </c>
      <c r="U16" s="49">
        <v>1</v>
      </c>
      <c r="V16" s="49">
        <v>1</v>
      </c>
      <c r="W16" s="50">
        <v>0.5</v>
      </c>
      <c r="X16" s="50">
        <v>1</v>
      </c>
    </row>
    <row r="17" spans="1:24">
      <c r="A17" s="89" t="s">
        <v>716</v>
      </c>
      <c r="B17" s="96" t="s">
        <v>721</v>
      </c>
      <c r="C17" s="96" t="s">
        <v>58</v>
      </c>
      <c r="D17" s="90"/>
      <c r="E17" s="96"/>
      <c r="F17" s="15"/>
      <c r="G17" s="75"/>
      <c r="H17" s="75"/>
      <c r="I17" s="91">
        <v>17</v>
      </c>
      <c r="J17" s="93"/>
      <c r="K17" s="49">
        <v>2</v>
      </c>
      <c r="L17" s="49">
        <v>1</v>
      </c>
      <c r="M17" s="49">
        <v>0</v>
      </c>
      <c r="N17" s="49">
        <v>1</v>
      </c>
      <c r="O17" s="49">
        <v>0</v>
      </c>
      <c r="P17" s="94"/>
      <c r="Q17" s="94"/>
      <c r="R17" s="49">
        <v>1</v>
      </c>
      <c r="S17" s="49">
        <v>0</v>
      </c>
      <c r="T17" s="49">
        <v>2</v>
      </c>
      <c r="U17" s="49">
        <v>1</v>
      </c>
      <c r="V17" s="49">
        <v>1</v>
      </c>
      <c r="W17" s="50">
        <v>0.5</v>
      </c>
      <c r="X17" s="50">
        <v>1</v>
      </c>
    </row>
    <row r="18" spans="1:24">
      <c r="A18" s="89" t="s">
        <v>717</v>
      </c>
      <c r="B18" s="96" t="s">
        <v>722</v>
      </c>
      <c r="C18" s="96" t="s">
        <v>58</v>
      </c>
      <c r="D18" s="90"/>
      <c r="E18" s="96"/>
      <c r="F18" s="15"/>
      <c r="G18" s="75"/>
      <c r="H18" s="75"/>
      <c r="I18" s="91">
        <v>18</v>
      </c>
      <c r="J18" s="93"/>
      <c r="K18" s="49">
        <v>2</v>
      </c>
      <c r="L18" s="49">
        <v>1</v>
      </c>
      <c r="M18" s="49">
        <v>0</v>
      </c>
      <c r="N18" s="49">
        <v>1</v>
      </c>
      <c r="O18" s="49">
        <v>0</v>
      </c>
      <c r="P18" s="94"/>
      <c r="Q18" s="94"/>
      <c r="R18" s="49">
        <v>1</v>
      </c>
      <c r="S18" s="49">
        <v>0</v>
      </c>
      <c r="T18" s="49">
        <v>2</v>
      </c>
      <c r="U18" s="49">
        <v>1</v>
      </c>
      <c r="V18" s="49">
        <v>1</v>
      </c>
      <c r="W18" s="50">
        <v>0.5</v>
      </c>
      <c r="X18" s="50">
        <v>1</v>
      </c>
    </row>
    <row r="19" spans="1:24">
      <c r="A19" s="89" t="s">
        <v>718</v>
      </c>
      <c r="B19" s="96" t="s">
        <v>723</v>
      </c>
      <c r="C19" s="96" t="s">
        <v>58</v>
      </c>
      <c r="D19" s="90"/>
      <c r="E19" s="96"/>
      <c r="F19" s="15"/>
      <c r="G19" s="75"/>
      <c r="H19" s="75"/>
      <c r="I19" s="91">
        <v>19</v>
      </c>
      <c r="J19" s="93"/>
      <c r="K19" s="49">
        <v>2</v>
      </c>
      <c r="L19" s="49">
        <v>1</v>
      </c>
      <c r="M19" s="49">
        <v>0</v>
      </c>
      <c r="N19" s="49">
        <v>1</v>
      </c>
      <c r="O19" s="49">
        <v>0</v>
      </c>
      <c r="P19" s="94"/>
      <c r="Q19" s="94"/>
      <c r="R19" s="49">
        <v>1</v>
      </c>
      <c r="S19" s="49">
        <v>0</v>
      </c>
      <c r="T19" s="49">
        <v>2</v>
      </c>
      <c r="U19" s="49">
        <v>1</v>
      </c>
      <c r="V19" s="49">
        <v>1</v>
      </c>
      <c r="W19" s="50">
        <v>0.5</v>
      </c>
      <c r="X19" s="50">
        <v>1</v>
      </c>
    </row>
  </sheetData>
  <dataConsolidate/>
  <phoneticPr fontId="13" type="noConversion"/>
  <dataValidations count="8">
    <dataValidation allowBlank="1" showInputMessage="1" promptTitle="Group Vertex Color" prompt="To select a color to use for all vertices in the group, right-click and select Select Color on the right-click menu." sqref="B3:B19"/>
    <dataValidation type="list" allowBlank="1" showInputMessage="1" showErrorMessage="1" errorTitle="Invalid Group Vertex Shape" error="You have entered an invalid group vertex shape.  Try selecting from the drop-down list instead." promptTitle="Group Vertex Shape" prompt="Select a shape to use for all vertices in the group." sqref="C3:C19">
      <formula1>ValidGroupShapes</formula1>
    </dataValidation>
    <dataValidation allowBlank="1" showInputMessage="1" showErrorMessage="1" promptTitle="Group Name" prompt="Enter the name of the group." sqref="A3:A19"/>
    <dataValidation type="list" allowBlank="1" showInputMessage="1" showErrorMessage="1" errorTitle="Invalid Group Collapsed" error="You have entered an invalid group &quot;collapsed.&quot;  Try selecting from the drop-down list instead." promptTitle="Group Collapsed?" prompt="Set to Yes to collapse the group." sqref="E3:E19">
      <formula1>ValidBooleansDefaultFalse</formula1>
    </dataValidation>
    <dataValidation allowBlank="1" sqref="K3:K19"/>
    <dataValidation allowBlank="1" showInputMessage="1" showErrorMessage="1" errorTitle="Invalid Group Collapsed" error="You have entered an unrecognized &quot;group collapsed.&quot;  Try selecting from the drop-down list instead." promptTitle="Group Label" prompt="Enter an optional group label." sqref="F3:F19"/>
    <dataValidation allowBlank="1" showInputMessage="1" showErrorMessage="1" errorTitle="Invalid Group Collapsed" error="You have entered an unrecognized &quot;group collapsed.&quot;  Try selecting from the drop-down list instead." promptTitle="Collapsed Location" prompt="Enter an optional collapsed location.  Collapsed X and Y values should be between 0 and 9,999.  If you enter Collapsed X and Y values, you should set NodeXL, Graph, Layout to &quot;None&quot; to prevent NodeXL from overwriting your values when you show the graph." sqref="G3:H19"/>
    <dataValidation type="list" allowBlank="1" showInputMessage="1" showErrorMessage="1" errorTitle="Invalid Group Visibility" error="You have entered an invalid group visibility.  Try selecting from the drop-down list instead." promptTitle="Group Visibility" prompt="Select an optional group visibility.  Groups are shown by default." sqref="D3:D19">
      <formula1>ValidGroupVisibilities</formula1>
    </dataValidation>
  </dataValidations>
  <pageMargins left="0.7" right="0.7" top="0.75" bottom="0.75" header="0.3" footer="0.3"/>
  <pageSetup orientation="portrait" horizontalDpi="0" verticalDpi="0"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sheetPr codeName="Sheet6"/>
  <dimension ref="A1:C273"/>
  <sheetViews>
    <sheetView workbookViewId="0">
      <selection activeCell="A2" sqref="A2"/>
    </sheetView>
  </sheetViews>
  <sheetFormatPr defaultRowHeight="13.5"/>
  <cols>
    <col min="1" max="1" width="9.375" style="1" bestFit="1" customWidth="1"/>
    <col min="2" max="2" width="9.125" style="1"/>
    <col min="3" max="3" width="11.625" bestFit="1" customWidth="1"/>
    <col min="4" max="4" width="9.125" customWidth="1"/>
  </cols>
  <sheetData>
    <row r="1" spans="1:3" ht="13.5" customHeight="1">
      <c r="A1" s="11" t="s">
        <v>142</v>
      </c>
      <c r="B1" s="11" t="s">
        <v>5</v>
      </c>
      <c r="C1" s="11" t="s">
        <v>145</v>
      </c>
    </row>
    <row r="2" spans="1:3">
      <c r="A2" s="87" t="s">
        <v>702</v>
      </c>
      <c r="B2" s="100" t="s">
        <v>441</v>
      </c>
      <c r="C2" s="101">
        <f>VLOOKUP(GroupVertices[[#This Row],[Vertex]], Vertices[], MATCH("ID", Vertices[#Headers], 0), FALSE)</f>
        <v>529</v>
      </c>
    </row>
    <row r="3" spans="1:3">
      <c r="A3" s="98" t="s">
        <v>702</v>
      </c>
      <c r="B3" s="100" t="s">
        <v>429</v>
      </c>
      <c r="C3" s="101">
        <f>VLOOKUP(GroupVertices[[#This Row],[Vertex]], Vertices[], MATCH("ID", Vertices[#Headers], 0), FALSE)</f>
        <v>387</v>
      </c>
    </row>
    <row r="4" spans="1:3">
      <c r="A4" s="98" t="s">
        <v>702</v>
      </c>
      <c r="B4" s="100" t="s">
        <v>350</v>
      </c>
      <c r="C4" s="101">
        <f>VLOOKUP(GroupVertices[[#This Row],[Vertex]], Vertices[], MATCH("ID", Vertices[#Headers], 0), FALSE)</f>
        <v>306</v>
      </c>
    </row>
    <row r="5" spans="1:3">
      <c r="A5" s="98" t="s">
        <v>702</v>
      </c>
      <c r="B5" s="100" t="s">
        <v>193</v>
      </c>
      <c r="C5" s="101">
        <f>VLOOKUP(GroupVertices[[#This Row],[Vertex]], Vertices[], MATCH("ID", Vertices[#Headers], 0), FALSE)</f>
        <v>38</v>
      </c>
    </row>
    <row r="6" spans="1:3">
      <c r="A6" s="98" t="s">
        <v>702</v>
      </c>
      <c r="B6" s="100" t="s">
        <v>424</v>
      </c>
      <c r="C6" s="101">
        <f>VLOOKUP(GroupVertices[[#This Row],[Vertex]], Vertices[], MATCH("ID", Vertices[#Headers], 0), FALSE)</f>
        <v>490</v>
      </c>
    </row>
    <row r="7" spans="1:3">
      <c r="A7" s="98" t="s">
        <v>702</v>
      </c>
      <c r="B7" s="100" t="s">
        <v>425</v>
      </c>
      <c r="C7" s="101">
        <f>VLOOKUP(GroupVertices[[#This Row],[Vertex]], Vertices[], MATCH("ID", Vertices[#Headers], 0), FALSE)</f>
        <v>403</v>
      </c>
    </row>
    <row r="8" spans="1:3">
      <c r="A8" s="98" t="s">
        <v>702</v>
      </c>
      <c r="B8" s="100" t="s">
        <v>188</v>
      </c>
      <c r="C8" s="101">
        <f>VLOOKUP(GroupVertices[[#This Row],[Vertex]], Vertices[], MATCH("ID", Vertices[#Headers], 0), FALSE)</f>
        <v>362</v>
      </c>
    </row>
    <row r="9" spans="1:3">
      <c r="A9" s="98" t="s">
        <v>702</v>
      </c>
      <c r="B9" s="100" t="s">
        <v>329</v>
      </c>
      <c r="C9" s="101">
        <f>VLOOKUP(GroupVertices[[#This Row],[Vertex]], Vertices[], MATCH("ID", Vertices[#Headers], 0), FALSE)</f>
        <v>270</v>
      </c>
    </row>
    <row r="10" spans="1:3">
      <c r="A10" s="98" t="s">
        <v>702</v>
      </c>
      <c r="B10" s="100" t="s">
        <v>213</v>
      </c>
      <c r="C10" s="101">
        <f>VLOOKUP(GroupVertices[[#This Row],[Vertex]], Vertices[], MATCH("ID", Vertices[#Headers], 0), FALSE)</f>
        <v>56</v>
      </c>
    </row>
    <row r="11" spans="1:3">
      <c r="A11" s="98" t="s">
        <v>702</v>
      </c>
      <c r="B11" s="100" t="s">
        <v>411</v>
      </c>
      <c r="C11" s="101">
        <f>VLOOKUP(GroupVertices[[#This Row],[Vertex]], Vertices[], MATCH("ID", Vertices[#Headers], 0), FALSE)</f>
        <v>461</v>
      </c>
    </row>
    <row r="12" spans="1:3">
      <c r="A12" s="98" t="s">
        <v>702</v>
      </c>
      <c r="B12" s="100" t="s">
        <v>207</v>
      </c>
      <c r="C12" s="101">
        <f>VLOOKUP(GroupVertices[[#This Row],[Vertex]], Vertices[], MATCH("ID", Vertices[#Headers], 0), FALSE)</f>
        <v>79</v>
      </c>
    </row>
    <row r="13" spans="1:3">
      <c r="A13" s="98" t="s">
        <v>702</v>
      </c>
      <c r="B13" s="100" t="s">
        <v>227</v>
      </c>
      <c r="C13" s="101">
        <f>VLOOKUP(GroupVertices[[#This Row],[Vertex]], Vertices[], MATCH("ID", Vertices[#Headers], 0), FALSE)</f>
        <v>102</v>
      </c>
    </row>
    <row r="14" spans="1:3">
      <c r="A14" s="98" t="s">
        <v>702</v>
      </c>
      <c r="B14" s="100" t="s">
        <v>380</v>
      </c>
      <c r="C14" s="101">
        <f>VLOOKUP(GroupVertices[[#This Row],[Vertex]], Vertices[], MATCH("ID", Vertices[#Headers], 0), FALSE)</f>
        <v>341</v>
      </c>
    </row>
    <row r="15" spans="1:3">
      <c r="A15" s="98" t="s">
        <v>702</v>
      </c>
      <c r="B15" s="100" t="s">
        <v>352</v>
      </c>
      <c r="C15" s="101">
        <f>VLOOKUP(GroupVertices[[#This Row],[Vertex]], Vertices[], MATCH("ID", Vertices[#Headers], 0), FALSE)</f>
        <v>176</v>
      </c>
    </row>
    <row r="16" spans="1:3">
      <c r="A16" s="98" t="s">
        <v>702</v>
      </c>
      <c r="B16" s="100" t="s">
        <v>351</v>
      </c>
      <c r="C16" s="101">
        <f>VLOOKUP(GroupVertices[[#This Row],[Vertex]], Vertices[], MATCH("ID", Vertices[#Headers], 0), FALSE)</f>
        <v>166</v>
      </c>
    </row>
    <row r="17" spans="1:3">
      <c r="A17" s="98" t="s">
        <v>702</v>
      </c>
      <c r="B17" s="100" t="s">
        <v>331</v>
      </c>
      <c r="C17" s="101">
        <f>VLOOKUP(GroupVertices[[#This Row],[Vertex]], Vertices[], MATCH("ID", Vertices[#Headers], 0), FALSE)</f>
        <v>271</v>
      </c>
    </row>
    <row r="18" spans="1:3">
      <c r="A18" s="98" t="s">
        <v>702</v>
      </c>
      <c r="B18" s="100" t="s">
        <v>330</v>
      </c>
      <c r="C18" s="101">
        <f>VLOOKUP(GroupVertices[[#This Row],[Vertex]], Vertices[], MATCH("ID", Vertices[#Headers], 0), FALSE)</f>
        <v>137</v>
      </c>
    </row>
    <row r="19" spans="1:3">
      <c r="A19" s="98" t="s">
        <v>702</v>
      </c>
      <c r="B19" s="100" t="s">
        <v>210</v>
      </c>
      <c r="C19" s="101">
        <f>VLOOKUP(GroupVertices[[#This Row],[Vertex]], Vertices[], MATCH("ID", Vertices[#Headers], 0), FALSE)</f>
        <v>13</v>
      </c>
    </row>
    <row r="20" spans="1:3">
      <c r="A20" s="98" t="s">
        <v>702</v>
      </c>
      <c r="B20" s="100" t="s">
        <v>308</v>
      </c>
      <c r="C20" s="101">
        <f>VLOOKUP(GroupVertices[[#This Row],[Vertex]], Vertices[], MATCH("ID", Vertices[#Headers], 0), FALSE)</f>
        <v>232</v>
      </c>
    </row>
    <row r="21" spans="1:3">
      <c r="A21" s="98" t="s">
        <v>702</v>
      </c>
      <c r="B21" s="100" t="s">
        <v>218</v>
      </c>
      <c r="C21" s="101">
        <f>VLOOKUP(GroupVertices[[#This Row],[Vertex]], Vertices[], MATCH("ID", Vertices[#Headers], 0), FALSE)</f>
        <v>63</v>
      </c>
    </row>
    <row r="22" spans="1:3">
      <c r="A22" s="98" t="s">
        <v>702</v>
      </c>
      <c r="B22" s="100" t="s">
        <v>240</v>
      </c>
      <c r="C22" s="101">
        <f>VLOOKUP(GroupVertices[[#This Row],[Vertex]], Vertices[], MATCH("ID", Vertices[#Headers], 0), FALSE)</f>
        <v>91</v>
      </c>
    </row>
    <row r="23" spans="1:3">
      <c r="A23" s="98" t="s">
        <v>702</v>
      </c>
      <c r="B23" s="100" t="s">
        <v>187</v>
      </c>
      <c r="C23" s="101">
        <f>VLOOKUP(GroupVertices[[#This Row],[Vertex]], Vertices[], MATCH("ID", Vertices[#Headers], 0), FALSE)</f>
        <v>59</v>
      </c>
    </row>
    <row r="24" spans="1:3">
      <c r="A24" s="98" t="s">
        <v>702</v>
      </c>
      <c r="B24" s="100" t="s">
        <v>235</v>
      </c>
      <c r="C24" s="101">
        <f>VLOOKUP(GroupVertices[[#This Row],[Vertex]], Vertices[], MATCH("ID", Vertices[#Headers], 0), FALSE)</f>
        <v>5</v>
      </c>
    </row>
    <row r="25" spans="1:3">
      <c r="A25" s="98" t="s">
        <v>702</v>
      </c>
      <c r="B25" s="100" t="s">
        <v>181</v>
      </c>
      <c r="C25" s="101">
        <f>VLOOKUP(GroupVertices[[#This Row],[Vertex]], Vertices[], MATCH("ID", Vertices[#Headers], 0), FALSE)</f>
        <v>75</v>
      </c>
    </row>
    <row r="26" spans="1:3">
      <c r="A26" s="98" t="s">
        <v>702</v>
      </c>
      <c r="B26" s="100" t="s">
        <v>225</v>
      </c>
      <c r="C26" s="101">
        <f>VLOOKUP(GroupVertices[[#This Row],[Vertex]], Vertices[], MATCH("ID", Vertices[#Headers], 0), FALSE)</f>
        <v>68</v>
      </c>
    </row>
    <row r="27" spans="1:3">
      <c r="A27" s="98" t="s">
        <v>702</v>
      </c>
      <c r="B27" s="100" t="s">
        <v>226</v>
      </c>
      <c r="C27" s="101">
        <f>VLOOKUP(GroupVertices[[#This Row],[Vertex]], Vertices[], MATCH("ID", Vertices[#Headers], 0), FALSE)</f>
        <v>70</v>
      </c>
    </row>
    <row r="28" spans="1:3">
      <c r="A28" s="98" t="s">
        <v>702</v>
      </c>
      <c r="B28" s="100" t="s">
        <v>219</v>
      </c>
      <c r="C28" s="101">
        <f>VLOOKUP(GroupVertices[[#This Row],[Vertex]], Vertices[], MATCH("ID", Vertices[#Headers], 0), FALSE)</f>
        <v>99</v>
      </c>
    </row>
    <row r="29" spans="1:3">
      <c r="A29" s="98" t="s">
        <v>702</v>
      </c>
      <c r="B29" s="100" t="s">
        <v>205</v>
      </c>
      <c r="C29" s="101">
        <f>VLOOKUP(GroupVertices[[#This Row],[Vertex]], Vertices[], MATCH("ID", Vertices[#Headers], 0), FALSE)</f>
        <v>32</v>
      </c>
    </row>
    <row r="30" spans="1:3">
      <c r="A30" s="98" t="s">
        <v>702</v>
      </c>
      <c r="B30" s="100" t="s">
        <v>212</v>
      </c>
      <c r="C30" s="101">
        <f>VLOOKUP(GroupVertices[[#This Row],[Vertex]], Vertices[], MATCH("ID", Vertices[#Headers], 0), FALSE)</f>
        <v>89</v>
      </c>
    </row>
    <row r="31" spans="1:3">
      <c r="A31" s="98" t="s">
        <v>702</v>
      </c>
      <c r="B31" s="100" t="s">
        <v>206</v>
      </c>
      <c r="C31" s="101">
        <f>VLOOKUP(GroupVertices[[#This Row],[Vertex]], Vertices[], MATCH("ID", Vertices[#Headers], 0), FALSE)</f>
        <v>47</v>
      </c>
    </row>
    <row r="32" spans="1:3">
      <c r="A32" s="98" t="s">
        <v>702</v>
      </c>
      <c r="B32" s="100" t="s">
        <v>186</v>
      </c>
      <c r="C32" s="101">
        <f>VLOOKUP(GroupVertices[[#This Row],[Vertex]], Vertices[], MATCH("ID", Vertices[#Headers], 0), FALSE)</f>
        <v>17</v>
      </c>
    </row>
    <row r="33" spans="1:3">
      <c r="A33" s="98" t="s">
        <v>703</v>
      </c>
      <c r="B33" s="100" t="s">
        <v>439</v>
      </c>
      <c r="C33" s="101">
        <f>VLOOKUP(GroupVertices[[#This Row],[Vertex]], Vertices[], MATCH("ID", Vertices[#Headers], 0), FALSE)</f>
        <v>526</v>
      </c>
    </row>
    <row r="34" spans="1:3">
      <c r="A34" s="98" t="s">
        <v>703</v>
      </c>
      <c r="B34" s="100" t="s">
        <v>440</v>
      </c>
      <c r="C34" s="101">
        <f>VLOOKUP(GroupVertices[[#This Row],[Vertex]], Vertices[], MATCH("ID", Vertices[#Headers], 0), FALSE)</f>
        <v>389</v>
      </c>
    </row>
    <row r="35" spans="1:3">
      <c r="A35" s="98" t="s">
        <v>703</v>
      </c>
      <c r="B35" s="100" t="s">
        <v>359</v>
      </c>
      <c r="C35" s="101">
        <f>VLOOKUP(GroupVertices[[#This Row],[Vertex]], Vertices[], MATCH("ID", Vertices[#Headers], 0), FALSE)</f>
        <v>322</v>
      </c>
    </row>
    <row r="36" spans="1:3">
      <c r="A36" s="98" t="s">
        <v>703</v>
      </c>
      <c r="B36" s="100" t="s">
        <v>229</v>
      </c>
      <c r="C36" s="101">
        <f>VLOOKUP(GroupVertices[[#This Row],[Vertex]], Vertices[], MATCH("ID", Vertices[#Headers], 0), FALSE)</f>
        <v>231</v>
      </c>
    </row>
    <row r="37" spans="1:3">
      <c r="A37" s="98" t="s">
        <v>703</v>
      </c>
      <c r="B37" s="100" t="s">
        <v>208</v>
      </c>
      <c r="C37" s="101">
        <f>VLOOKUP(GroupVertices[[#This Row],[Vertex]], Vertices[], MATCH("ID", Vertices[#Headers], 0), FALSE)</f>
        <v>42</v>
      </c>
    </row>
    <row r="38" spans="1:3">
      <c r="A38" s="98" t="s">
        <v>703</v>
      </c>
      <c r="B38" s="100" t="s">
        <v>356</v>
      </c>
      <c r="C38" s="101">
        <f>VLOOKUP(GroupVertices[[#This Row],[Vertex]], Vertices[], MATCH("ID", Vertices[#Headers], 0), FALSE)</f>
        <v>315</v>
      </c>
    </row>
    <row r="39" spans="1:3">
      <c r="A39" s="98" t="s">
        <v>703</v>
      </c>
      <c r="B39" s="100" t="s">
        <v>365</v>
      </c>
      <c r="C39" s="101">
        <f>VLOOKUP(GroupVertices[[#This Row],[Vertex]], Vertices[], MATCH("ID", Vertices[#Headers], 0), FALSE)</f>
        <v>390</v>
      </c>
    </row>
    <row r="40" spans="1:3">
      <c r="A40" s="98" t="s">
        <v>703</v>
      </c>
      <c r="B40" s="100" t="s">
        <v>324</v>
      </c>
      <c r="C40" s="101">
        <f>VLOOKUP(GroupVertices[[#This Row],[Vertex]], Vertices[], MATCH("ID", Vertices[#Headers], 0), FALSE)</f>
        <v>448</v>
      </c>
    </row>
    <row r="41" spans="1:3">
      <c r="A41" s="98" t="s">
        <v>703</v>
      </c>
      <c r="B41" s="100" t="s">
        <v>406</v>
      </c>
      <c r="C41" s="101">
        <f>VLOOKUP(GroupVertices[[#This Row],[Vertex]], Vertices[], MATCH("ID", Vertices[#Headers], 0), FALSE)</f>
        <v>107</v>
      </c>
    </row>
    <row r="42" spans="1:3">
      <c r="A42" s="98" t="s">
        <v>703</v>
      </c>
      <c r="B42" s="100" t="s">
        <v>401</v>
      </c>
      <c r="C42" s="101">
        <f>VLOOKUP(GroupVertices[[#This Row],[Vertex]], Vertices[], MATCH("ID", Vertices[#Headers], 0), FALSE)</f>
        <v>419</v>
      </c>
    </row>
    <row r="43" spans="1:3">
      <c r="A43" s="98" t="s">
        <v>703</v>
      </c>
      <c r="B43" s="100" t="s">
        <v>400</v>
      </c>
      <c r="C43" s="101">
        <f>VLOOKUP(GroupVertices[[#This Row],[Vertex]], Vertices[], MATCH("ID", Vertices[#Headers], 0), FALSE)</f>
        <v>194</v>
      </c>
    </row>
    <row r="44" spans="1:3">
      <c r="A44" s="98" t="s">
        <v>703</v>
      </c>
      <c r="B44" s="100" t="s">
        <v>388</v>
      </c>
      <c r="C44" s="101">
        <f>VLOOKUP(GroupVertices[[#This Row],[Vertex]], Vertices[], MATCH("ID", Vertices[#Headers], 0), FALSE)</f>
        <v>370</v>
      </c>
    </row>
    <row r="45" spans="1:3">
      <c r="A45" s="98" t="s">
        <v>703</v>
      </c>
      <c r="B45" s="100" t="s">
        <v>304</v>
      </c>
      <c r="C45" s="101">
        <f>VLOOKUP(GroupVertices[[#This Row],[Vertex]], Vertices[], MATCH("ID", Vertices[#Headers], 0), FALSE)</f>
        <v>491</v>
      </c>
    </row>
    <row r="46" spans="1:3">
      <c r="A46" s="98" t="s">
        <v>703</v>
      </c>
      <c r="B46" s="100" t="s">
        <v>368</v>
      </c>
      <c r="C46" s="101">
        <f>VLOOKUP(GroupVertices[[#This Row],[Vertex]], Vertices[], MATCH("ID", Vertices[#Headers], 0), FALSE)</f>
        <v>440</v>
      </c>
    </row>
    <row r="47" spans="1:3">
      <c r="A47" s="98" t="s">
        <v>703</v>
      </c>
      <c r="B47" s="100" t="s">
        <v>367</v>
      </c>
      <c r="C47" s="101">
        <f>VLOOKUP(GroupVertices[[#This Row],[Vertex]], Vertices[], MATCH("ID", Vertices[#Headers], 0), FALSE)</f>
        <v>409</v>
      </c>
    </row>
    <row r="48" spans="1:3">
      <c r="A48" s="98" t="s">
        <v>703</v>
      </c>
      <c r="B48" s="100" t="s">
        <v>366</v>
      </c>
      <c r="C48" s="101">
        <f>VLOOKUP(GroupVertices[[#This Row],[Vertex]], Vertices[], MATCH("ID", Vertices[#Headers], 0), FALSE)</f>
        <v>398</v>
      </c>
    </row>
    <row r="49" spans="1:3">
      <c r="A49" s="98" t="s">
        <v>703</v>
      </c>
      <c r="B49" s="100" t="s">
        <v>353</v>
      </c>
      <c r="C49" s="101">
        <f>VLOOKUP(GroupVertices[[#This Row],[Vertex]], Vertices[], MATCH("ID", Vertices[#Headers], 0), FALSE)</f>
        <v>307</v>
      </c>
    </row>
    <row r="50" spans="1:3">
      <c r="A50" s="98" t="s">
        <v>703</v>
      </c>
      <c r="B50" s="100" t="s">
        <v>363</v>
      </c>
      <c r="C50" s="101">
        <f>VLOOKUP(GroupVertices[[#This Row],[Vertex]], Vertices[], MATCH("ID", Vertices[#Headers], 0), FALSE)</f>
        <v>365</v>
      </c>
    </row>
    <row r="51" spans="1:3">
      <c r="A51" s="98" t="s">
        <v>703</v>
      </c>
      <c r="B51" s="100" t="s">
        <v>362</v>
      </c>
      <c r="C51" s="101">
        <f>VLOOKUP(GroupVertices[[#This Row],[Vertex]], Vertices[], MATCH("ID", Vertices[#Headers], 0), FALSE)</f>
        <v>253</v>
      </c>
    </row>
    <row r="52" spans="1:3">
      <c r="A52" s="98" t="s">
        <v>703</v>
      </c>
      <c r="B52" s="100" t="s">
        <v>293</v>
      </c>
      <c r="C52" s="101">
        <f>VLOOKUP(GroupVertices[[#This Row],[Vertex]], Vertices[], MATCH("ID", Vertices[#Headers], 0), FALSE)</f>
        <v>316</v>
      </c>
    </row>
    <row r="53" spans="1:3">
      <c r="A53" s="98" t="s">
        <v>703</v>
      </c>
      <c r="B53" s="100" t="s">
        <v>303</v>
      </c>
      <c r="C53" s="101">
        <f>VLOOKUP(GroupVertices[[#This Row],[Vertex]], Vertices[], MATCH("ID", Vertices[#Headers], 0), FALSE)</f>
        <v>214</v>
      </c>
    </row>
    <row r="54" spans="1:3">
      <c r="A54" s="98" t="s">
        <v>703</v>
      </c>
      <c r="B54" s="100" t="s">
        <v>214</v>
      </c>
      <c r="C54" s="101">
        <f>VLOOKUP(GroupVertices[[#This Row],[Vertex]], Vertices[], MATCH("ID", Vertices[#Headers], 0), FALSE)</f>
        <v>57</v>
      </c>
    </row>
    <row r="55" spans="1:3">
      <c r="A55" s="98" t="s">
        <v>703</v>
      </c>
      <c r="B55" s="100" t="s">
        <v>209</v>
      </c>
      <c r="C55" s="101">
        <f>VLOOKUP(GroupVertices[[#This Row],[Vertex]], Vertices[], MATCH("ID", Vertices[#Headers], 0), FALSE)</f>
        <v>84</v>
      </c>
    </row>
    <row r="56" spans="1:3">
      <c r="A56" s="98" t="s">
        <v>703</v>
      </c>
      <c r="B56" s="100" t="s">
        <v>323</v>
      </c>
      <c r="C56" s="101">
        <f>VLOOKUP(GroupVertices[[#This Row],[Vertex]], Vertices[], MATCH("ID", Vertices[#Headers], 0), FALSE)</f>
        <v>261</v>
      </c>
    </row>
    <row r="57" spans="1:3">
      <c r="A57" s="98" t="s">
        <v>703</v>
      </c>
      <c r="B57" s="100" t="s">
        <v>301</v>
      </c>
      <c r="C57" s="101">
        <f>VLOOKUP(GroupVertices[[#This Row],[Vertex]], Vertices[], MATCH("ID", Vertices[#Headers], 0), FALSE)</f>
        <v>204</v>
      </c>
    </row>
    <row r="58" spans="1:3">
      <c r="A58" s="98" t="s">
        <v>703</v>
      </c>
      <c r="B58" s="100" t="s">
        <v>292</v>
      </c>
      <c r="C58" s="101">
        <f>VLOOKUP(GroupVertices[[#This Row],[Vertex]], Vertices[], MATCH("ID", Vertices[#Headers], 0), FALSE)</f>
        <v>182</v>
      </c>
    </row>
    <row r="59" spans="1:3">
      <c r="A59" s="98" t="s">
        <v>703</v>
      </c>
      <c r="B59" s="100" t="s">
        <v>290</v>
      </c>
      <c r="C59" s="101">
        <f>VLOOKUP(GroupVertices[[#This Row],[Vertex]], Vertices[], MATCH("ID", Vertices[#Headers], 0), FALSE)</f>
        <v>181</v>
      </c>
    </row>
    <row r="60" spans="1:3">
      <c r="A60" s="98" t="s">
        <v>703</v>
      </c>
      <c r="B60" s="100" t="s">
        <v>291</v>
      </c>
      <c r="C60" s="101">
        <f>VLOOKUP(GroupVertices[[#This Row],[Vertex]], Vertices[], MATCH("ID", Vertices[#Headers], 0), FALSE)</f>
        <v>112</v>
      </c>
    </row>
    <row r="61" spans="1:3">
      <c r="A61" s="98" t="s">
        <v>703</v>
      </c>
      <c r="B61" s="100" t="s">
        <v>228</v>
      </c>
      <c r="C61" s="101">
        <f>VLOOKUP(GroupVertices[[#This Row],[Vertex]], Vertices[], MATCH("ID", Vertices[#Headers], 0), FALSE)</f>
        <v>69</v>
      </c>
    </row>
    <row r="62" spans="1:3">
      <c r="A62" s="98" t="s">
        <v>703</v>
      </c>
      <c r="B62" s="100" t="s">
        <v>199</v>
      </c>
      <c r="C62" s="101">
        <f>VLOOKUP(GroupVertices[[#This Row],[Vertex]], Vertices[], MATCH("ID", Vertices[#Headers], 0), FALSE)</f>
        <v>35</v>
      </c>
    </row>
    <row r="63" spans="1:3">
      <c r="A63" s="98" t="s">
        <v>704</v>
      </c>
      <c r="B63" s="100" t="s">
        <v>438</v>
      </c>
      <c r="C63" s="101">
        <f>VLOOKUP(GroupVertices[[#This Row],[Vertex]], Vertices[], MATCH("ID", Vertices[#Headers], 0), FALSE)</f>
        <v>518</v>
      </c>
    </row>
    <row r="64" spans="1:3">
      <c r="A64" s="98" t="s">
        <v>704</v>
      </c>
      <c r="B64" s="100" t="s">
        <v>263</v>
      </c>
      <c r="C64" s="101">
        <f>VLOOKUP(GroupVertices[[#This Row],[Vertex]], Vertices[], MATCH("ID", Vertices[#Headers], 0), FALSE)</f>
        <v>497</v>
      </c>
    </row>
    <row r="65" spans="1:3">
      <c r="A65" s="98" t="s">
        <v>704</v>
      </c>
      <c r="B65" s="100" t="s">
        <v>262</v>
      </c>
      <c r="C65" s="101">
        <f>VLOOKUP(GroupVertices[[#This Row],[Vertex]], Vertices[], MATCH("ID", Vertices[#Headers], 0), FALSE)</f>
        <v>412</v>
      </c>
    </row>
    <row r="66" spans="1:3">
      <c r="A66" s="98" t="s">
        <v>704</v>
      </c>
      <c r="B66" s="100" t="s">
        <v>393</v>
      </c>
      <c r="C66" s="101">
        <f>VLOOKUP(GroupVertices[[#This Row],[Vertex]], Vertices[], MATCH("ID", Vertices[#Headers], 0), FALSE)</f>
        <v>394</v>
      </c>
    </row>
    <row r="67" spans="1:3">
      <c r="A67" s="98" t="s">
        <v>704</v>
      </c>
      <c r="B67" s="100" t="s">
        <v>277</v>
      </c>
      <c r="C67" s="101">
        <f>VLOOKUP(GroupVertices[[#This Row],[Vertex]], Vertices[], MATCH("ID", Vertices[#Headers], 0), FALSE)</f>
        <v>515</v>
      </c>
    </row>
    <row r="68" spans="1:3">
      <c r="A68" s="98" t="s">
        <v>704</v>
      </c>
      <c r="B68" s="100" t="s">
        <v>434</v>
      </c>
      <c r="C68" s="101">
        <f>VLOOKUP(GroupVertices[[#This Row],[Vertex]], Vertices[], MATCH("ID", Vertices[#Headers], 0), FALSE)</f>
        <v>331</v>
      </c>
    </row>
    <row r="69" spans="1:3">
      <c r="A69" s="98" t="s">
        <v>704</v>
      </c>
      <c r="B69" s="100" t="s">
        <v>433</v>
      </c>
      <c r="C69" s="101">
        <f>VLOOKUP(GroupVertices[[#This Row],[Vertex]], Vertices[], MATCH("ID", Vertices[#Headers], 0), FALSE)</f>
        <v>513</v>
      </c>
    </row>
    <row r="70" spans="1:3">
      <c r="A70" s="98" t="s">
        <v>704</v>
      </c>
      <c r="B70" s="100" t="s">
        <v>392</v>
      </c>
      <c r="C70" s="101">
        <f>VLOOKUP(GroupVertices[[#This Row],[Vertex]], Vertices[], MATCH("ID", Vertices[#Headers], 0), FALSE)</f>
        <v>377</v>
      </c>
    </row>
    <row r="71" spans="1:3">
      <c r="A71" s="98" t="s">
        <v>704</v>
      </c>
      <c r="B71" s="100" t="s">
        <v>274</v>
      </c>
      <c r="C71" s="101">
        <f>VLOOKUP(GroupVertices[[#This Row],[Vertex]], Vertices[], MATCH("ID", Vertices[#Headers], 0), FALSE)</f>
        <v>503</v>
      </c>
    </row>
    <row r="72" spans="1:3">
      <c r="A72" s="98" t="s">
        <v>704</v>
      </c>
      <c r="B72" s="100" t="s">
        <v>428</v>
      </c>
      <c r="C72" s="101">
        <f>VLOOKUP(GroupVertices[[#This Row],[Vertex]], Vertices[], MATCH("ID", Vertices[#Headers], 0), FALSE)</f>
        <v>235</v>
      </c>
    </row>
    <row r="73" spans="1:3">
      <c r="A73" s="98" t="s">
        <v>704</v>
      </c>
      <c r="B73" s="100" t="s">
        <v>427</v>
      </c>
      <c r="C73" s="101">
        <f>VLOOKUP(GroupVertices[[#This Row],[Vertex]], Vertices[], MATCH("ID", Vertices[#Headers], 0), FALSE)</f>
        <v>60</v>
      </c>
    </row>
    <row r="74" spans="1:3">
      <c r="A74" s="98" t="s">
        <v>704</v>
      </c>
      <c r="B74" s="100" t="s">
        <v>426</v>
      </c>
      <c r="C74" s="101">
        <f>VLOOKUP(GroupVertices[[#This Row],[Vertex]], Vertices[], MATCH("ID", Vertices[#Headers], 0), FALSE)</f>
        <v>482</v>
      </c>
    </row>
    <row r="75" spans="1:3">
      <c r="A75" s="98" t="s">
        <v>704</v>
      </c>
      <c r="B75" s="100" t="s">
        <v>250</v>
      </c>
      <c r="C75" s="101">
        <f>VLOOKUP(GroupVertices[[#This Row],[Vertex]], Vertices[], MATCH("ID", Vertices[#Headers], 0), FALSE)</f>
        <v>430</v>
      </c>
    </row>
    <row r="76" spans="1:3">
      <c r="A76" s="98" t="s">
        <v>704</v>
      </c>
      <c r="B76" s="100" t="s">
        <v>261</v>
      </c>
      <c r="C76" s="101">
        <f>VLOOKUP(GroupVertices[[#This Row],[Vertex]], Vertices[], MATCH("ID", Vertices[#Headers], 0), FALSE)</f>
        <v>379</v>
      </c>
    </row>
    <row r="77" spans="1:3">
      <c r="A77" s="98" t="s">
        <v>704</v>
      </c>
      <c r="B77" s="100" t="s">
        <v>239</v>
      </c>
      <c r="C77" s="101">
        <f>VLOOKUP(GroupVertices[[#This Row],[Vertex]], Vertices[], MATCH("ID", Vertices[#Headers], 0), FALSE)</f>
        <v>144</v>
      </c>
    </row>
    <row r="78" spans="1:3">
      <c r="A78" s="98" t="s">
        <v>704</v>
      </c>
      <c r="B78" s="100" t="s">
        <v>417</v>
      </c>
      <c r="C78" s="101">
        <f>VLOOKUP(GroupVertices[[#This Row],[Vertex]], Vertices[], MATCH("ID", Vertices[#Headers], 0), FALSE)</f>
        <v>477</v>
      </c>
    </row>
    <row r="79" spans="1:3">
      <c r="A79" s="98" t="s">
        <v>704</v>
      </c>
      <c r="B79" s="100" t="s">
        <v>414</v>
      </c>
      <c r="C79" s="101">
        <f>VLOOKUP(GroupVertices[[#This Row],[Vertex]], Vertices[], MATCH("ID", Vertices[#Headers], 0), FALSE)</f>
        <v>468</v>
      </c>
    </row>
    <row r="80" spans="1:3">
      <c r="A80" s="98" t="s">
        <v>704</v>
      </c>
      <c r="B80" s="100" t="s">
        <v>358</v>
      </c>
      <c r="C80" s="101">
        <f>VLOOKUP(GroupVertices[[#This Row],[Vertex]], Vertices[], MATCH("ID", Vertices[#Headers], 0), FALSE)</f>
        <v>358</v>
      </c>
    </row>
    <row r="81" spans="1:3">
      <c r="A81" s="98" t="s">
        <v>704</v>
      </c>
      <c r="B81" s="100" t="s">
        <v>396</v>
      </c>
      <c r="C81" s="101">
        <f>VLOOKUP(GroupVertices[[#This Row],[Vertex]], Vertices[], MATCH("ID", Vertices[#Headers], 0), FALSE)</f>
        <v>467</v>
      </c>
    </row>
    <row r="82" spans="1:3">
      <c r="A82" s="98" t="s">
        <v>704</v>
      </c>
      <c r="B82" s="100" t="s">
        <v>413</v>
      </c>
      <c r="C82" s="101">
        <f>VLOOKUP(GroupVertices[[#This Row],[Vertex]], Vertices[], MATCH("ID", Vertices[#Headers], 0), FALSE)</f>
        <v>420</v>
      </c>
    </row>
    <row r="83" spans="1:3">
      <c r="A83" s="98" t="s">
        <v>704</v>
      </c>
      <c r="B83" s="100" t="s">
        <v>370</v>
      </c>
      <c r="C83" s="101">
        <f>VLOOKUP(GroupVertices[[#This Row],[Vertex]], Vertices[], MATCH("ID", Vertices[#Headers], 0), FALSE)</f>
        <v>516</v>
      </c>
    </row>
    <row r="84" spans="1:3">
      <c r="A84" s="98" t="s">
        <v>704</v>
      </c>
      <c r="B84" s="100" t="s">
        <v>408</v>
      </c>
      <c r="C84" s="101">
        <f>VLOOKUP(GroupVertices[[#This Row],[Vertex]], Vertices[], MATCH("ID", Vertices[#Headers], 0), FALSE)</f>
        <v>454</v>
      </c>
    </row>
    <row r="85" spans="1:3">
      <c r="A85" s="98" t="s">
        <v>704</v>
      </c>
      <c r="B85" s="100" t="s">
        <v>399</v>
      </c>
      <c r="C85" s="101">
        <f>VLOOKUP(GroupVertices[[#This Row],[Vertex]], Vertices[], MATCH("ID", Vertices[#Headers], 0), FALSE)</f>
        <v>384</v>
      </c>
    </row>
    <row r="86" spans="1:3">
      <c r="A86" s="98" t="s">
        <v>704</v>
      </c>
      <c r="B86" s="100" t="s">
        <v>398</v>
      </c>
      <c r="C86" s="101">
        <f>VLOOKUP(GroupVertices[[#This Row],[Vertex]], Vertices[], MATCH("ID", Vertices[#Headers], 0), FALSE)</f>
        <v>383</v>
      </c>
    </row>
    <row r="87" spans="1:3">
      <c r="A87" s="98" t="s">
        <v>704</v>
      </c>
      <c r="B87" s="100" t="s">
        <v>397</v>
      </c>
      <c r="C87" s="101">
        <f>VLOOKUP(GroupVertices[[#This Row],[Vertex]], Vertices[], MATCH("ID", Vertices[#Headers], 0), FALSE)</f>
        <v>380</v>
      </c>
    </row>
    <row r="88" spans="1:3">
      <c r="A88" s="98" t="s">
        <v>704</v>
      </c>
      <c r="B88" s="100" t="s">
        <v>272</v>
      </c>
      <c r="C88" s="101">
        <f>VLOOKUP(GroupVertices[[#This Row],[Vertex]], Vertices[], MATCH("ID", Vertices[#Headers], 0), FALSE)</f>
        <v>328</v>
      </c>
    </row>
    <row r="89" spans="1:3">
      <c r="A89" s="98" t="s">
        <v>704</v>
      </c>
      <c r="B89" s="100" t="s">
        <v>271</v>
      </c>
      <c r="C89" s="101">
        <f>VLOOKUP(GroupVertices[[#This Row],[Vertex]], Vertices[], MATCH("ID", Vertices[#Headers], 0), FALSE)</f>
        <v>241</v>
      </c>
    </row>
    <row r="90" spans="1:3">
      <c r="A90" s="98" t="s">
        <v>704</v>
      </c>
      <c r="B90" s="100" t="s">
        <v>233</v>
      </c>
      <c r="C90" s="101">
        <f>VLOOKUP(GroupVertices[[#This Row],[Vertex]], Vertices[], MATCH("ID", Vertices[#Headers], 0), FALSE)</f>
        <v>436</v>
      </c>
    </row>
    <row r="91" spans="1:3">
      <c r="A91" s="98" t="s">
        <v>704</v>
      </c>
      <c r="B91" s="100" t="s">
        <v>395</v>
      </c>
      <c r="C91" s="101">
        <f>VLOOKUP(GroupVertices[[#This Row],[Vertex]], Vertices[], MATCH("ID", Vertices[#Headers], 0), FALSE)</f>
        <v>464</v>
      </c>
    </row>
    <row r="92" spans="1:3">
      <c r="A92" s="98" t="s">
        <v>704</v>
      </c>
      <c r="B92" s="100" t="s">
        <v>223</v>
      </c>
      <c r="C92" s="101">
        <f>VLOOKUP(GroupVertices[[#This Row],[Vertex]], Vertices[], MATCH("ID", Vertices[#Headers], 0), FALSE)</f>
        <v>399</v>
      </c>
    </row>
    <row r="93" spans="1:3">
      <c r="A93" s="98" t="s">
        <v>704</v>
      </c>
      <c r="B93" s="100" t="s">
        <v>382</v>
      </c>
      <c r="C93" s="101">
        <f>VLOOKUP(GroupVertices[[#This Row],[Vertex]], Vertices[], MATCH("ID", Vertices[#Headers], 0), FALSE)</f>
        <v>344</v>
      </c>
    </row>
    <row r="94" spans="1:3">
      <c r="A94" s="98" t="s">
        <v>704</v>
      </c>
      <c r="B94" s="100" t="s">
        <v>384</v>
      </c>
      <c r="C94" s="101">
        <f>VLOOKUP(GroupVertices[[#This Row],[Vertex]], Vertices[], MATCH("ID", Vertices[#Headers], 0), FALSE)</f>
        <v>87</v>
      </c>
    </row>
    <row r="95" spans="1:3">
      <c r="A95" s="98" t="s">
        <v>704</v>
      </c>
      <c r="B95" s="100" t="s">
        <v>383</v>
      </c>
      <c r="C95" s="101">
        <f>VLOOKUP(GroupVertices[[#This Row],[Vertex]], Vertices[], MATCH("ID", Vertices[#Headers], 0), FALSE)</f>
        <v>27</v>
      </c>
    </row>
    <row r="96" spans="1:3">
      <c r="A96" s="98" t="s">
        <v>704</v>
      </c>
      <c r="B96" s="100" t="s">
        <v>302</v>
      </c>
      <c r="C96" s="101">
        <f>VLOOKUP(GroupVertices[[#This Row],[Vertex]], Vertices[], MATCH("ID", Vertices[#Headers], 0), FALSE)</f>
        <v>211</v>
      </c>
    </row>
    <row r="97" spans="1:3">
      <c r="A97" s="98" t="s">
        <v>704</v>
      </c>
      <c r="B97" s="100" t="s">
        <v>345</v>
      </c>
      <c r="C97" s="101">
        <f>VLOOKUP(GroupVertices[[#This Row],[Vertex]], Vertices[], MATCH("ID", Vertices[#Headers], 0), FALSE)</f>
        <v>299</v>
      </c>
    </row>
    <row r="98" spans="1:3">
      <c r="A98" s="98" t="s">
        <v>704</v>
      </c>
      <c r="B98" s="100" t="s">
        <v>342</v>
      </c>
      <c r="C98" s="101">
        <f>VLOOKUP(GroupVertices[[#This Row],[Vertex]], Vertices[], MATCH("ID", Vertices[#Headers], 0), FALSE)</f>
        <v>295</v>
      </c>
    </row>
    <row r="99" spans="1:3">
      <c r="A99" s="98" t="s">
        <v>704</v>
      </c>
      <c r="B99" s="100" t="s">
        <v>343</v>
      </c>
      <c r="C99" s="101">
        <f>VLOOKUP(GroupVertices[[#This Row],[Vertex]], Vertices[], MATCH("ID", Vertices[#Headers], 0), FALSE)</f>
        <v>474</v>
      </c>
    </row>
    <row r="100" spans="1:3">
      <c r="A100" s="98" t="s">
        <v>704</v>
      </c>
      <c r="B100" s="100" t="s">
        <v>314</v>
      </c>
      <c r="C100" s="101">
        <f>VLOOKUP(GroupVertices[[#This Row],[Vertex]], Vertices[], MATCH("ID", Vertices[#Headers], 0), FALSE)</f>
        <v>251</v>
      </c>
    </row>
    <row r="101" spans="1:3">
      <c r="A101" s="98" t="s">
        <v>704</v>
      </c>
      <c r="B101" s="100" t="s">
        <v>315</v>
      </c>
      <c r="C101" s="101">
        <f>VLOOKUP(GroupVertices[[#This Row],[Vertex]], Vertices[], MATCH("ID", Vertices[#Headers], 0), FALSE)</f>
        <v>225</v>
      </c>
    </row>
    <row r="102" spans="1:3">
      <c r="A102" s="98" t="s">
        <v>704</v>
      </c>
      <c r="B102" s="100" t="s">
        <v>177</v>
      </c>
      <c r="C102" s="101">
        <f>VLOOKUP(GroupVertices[[#This Row],[Vertex]], Vertices[], MATCH("ID", Vertices[#Headers], 0), FALSE)</f>
        <v>12</v>
      </c>
    </row>
    <row r="103" spans="1:3">
      <c r="A103" s="98" t="s">
        <v>704</v>
      </c>
      <c r="B103" s="100" t="s">
        <v>313</v>
      </c>
      <c r="C103" s="101">
        <f>VLOOKUP(GroupVertices[[#This Row],[Vertex]], Vertices[], MATCH("ID", Vertices[#Headers], 0), FALSE)</f>
        <v>246</v>
      </c>
    </row>
    <row r="104" spans="1:3">
      <c r="A104" s="98" t="s">
        <v>704</v>
      </c>
      <c r="B104" s="100" t="s">
        <v>307</v>
      </c>
      <c r="C104" s="101">
        <f>VLOOKUP(GroupVertices[[#This Row],[Vertex]], Vertices[], MATCH("ID", Vertices[#Headers], 0), FALSE)</f>
        <v>392</v>
      </c>
    </row>
    <row r="105" spans="1:3">
      <c r="A105" s="98" t="s">
        <v>704</v>
      </c>
      <c r="B105" s="100" t="s">
        <v>259</v>
      </c>
      <c r="C105" s="101">
        <f>VLOOKUP(GroupVertices[[#This Row],[Vertex]], Vertices[], MATCH("ID", Vertices[#Headers], 0), FALSE)</f>
        <v>226</v>
      </c>
    </row>
    <row r="106" spans="1:3">
      <c r="A106" s="98" t="s">
        <v>704</v>
      </c>
      <c r="B106" s="100" t="s">
        <v>276</v>
      </c>
      <c r="C106" s="101">
        <f>VLOOKUP(GroupVertices[[#This Row],[Vertex]], Vertices[], MATCH("ID", Vertices[#Headers], 0), FALSE)</f>
        <v>164</v>
      </c>
    </row>
    <row r="107" spans="1:3">
      <c r="A107" s="98" t="s">
        <v>704</v>
      </c>
      <c r="B107" s="100" t="s">
        <v>269</v>
      </c>
      <c r="C107" s="101">
        <f>VLOOKUP(GroupVertices[[#This Row],[Vertex]], Vertices[], MATCH("ID", Vertices[#Headers], 0), FALSE)</f>
        <v>155</v>
      </c>
    </row>
    <row r="108" spans="1:3">
      <c r="A108" s="98" t="s">
        <v>704</v>
      </c>
      <c r="B108" s="100" t="s">
        <v>273</v>
      </c>
      <c r="C108" s="101">
        <f>VLOOKUP(GroupVertices[[#This Row],[Vertex]], Vertices[], MATCH("ID", Vertices[#Headers], 0), FALSE)</f>
        <v>421</v>
      </c>
    </row>
    <row r="109" spans="1:3">
      <c r="A109" s="98" t="s">
        <v>704</v>
      </c>
      <c r="B109" s="100" t="s">
        <v>270</v>
      </c>
      <c r="C109" s="101">
        <f>VLOOKUP(GroupVertices[[#This Row],[Vertex]], Vertices[], MATCH("ID", Vertices[#Headers], 0), FALSE)</f>
        <v>206</v>
      </c>
    </row>
    <row r="110" spans="1:3">
      <c r="A110" s="98" t="s">
        <v>704</v>
      </c>
      <c r="B110" s="100" t="s">
        <v>260</v>
      </c>
      <c r="C110" s="101">
        <f>VLOOKUP(GroupVertices[[#This Row],[Vertex]], Vertices[], MATCH("ID", Vertices[#Headers], 0), FALSE)</f>
        <v>309</v>
      </c>
    </row>
    <row r="111" spans="1:3">
      <c r="A111" s="98" t="s">
        <v>704</v>
      </c>
      <c r="B111" s="100" t="s">
        <v>258</v>
      </c>
      <c r="C111" s="101">
        <f>VLOOKUP(GroupVertices[[#This Row],[Vertex]], Vertices[], MATCH("ID", Vertices[#Headers], 0), FALSE)</f>
        <v>153</v>
      </c>
    </row>
    <row r="112" spans="1:3">
      <c r="A112" s="98" t="s">
        <v>704</v>
      </c>
      <c r="B112" s="100" t="s">
        <v>232</v>
      </c>
      <c r="C112" s="101">
        <f>VLOOKUP(GroupVertices[[#This Row],[Vertex]], Vertices[], MATCH("ID", Vertices[#Headers], 0), FALSE)</f>
        <v>77</v>
      </c>
    </row>
    <row r="113" spans="1:3">
      <c r="A113" s="98" t="s">
        <v>705</v>
      </c>
      <c r="B113" s="100" t="s">
        <v>435</v>
      </c>
      <c r="C113" s="101">
        <f>VLOOKUP(GroupVertices[[#This Row],[Vertex]], Vertices[], MATCH("ID", Vertices[#Headers], 0), FALSE)</f>
        <v>517</v>
      </c>
    </row>
    <row r="114" spans="1:3">
      <c r="A114" s="98" t="s">
        <v>705</v>
      </c>
      <c r="B114" s="100" t="s">
        <v>437</v>
      </c>
      <c r="C114" s="101">
        <f>VLOOKUP(GroupVertices[[#This Row],[Vertex]], Vertices[], MATCH("ID", Vertices[#Headers], 0), FALSE)</f>
        <v>208</v>
      </c>
    </row>
    <row r="115" spans="1:3">
      <c r="A115" s="98" t="s">
        <v>705</v>
      </c>
      <c r="B115" s="100" t="s">
        <v>436</v>
      </c>
      <c r="C115" s="101">
        <f>VLOOKUP(GroupVertices[[#This Row],[Vertex]], Vertices[], MATCH("ID", Vertices[#Headers], 0), FALSE)</f>
        <v>130</v>
      </c>
    </row>
    <row r="116" spans="1:3">
      <c r="A116" s="98" t="s">
        <v>706</v>
      </c>
      <c r="B116" s="100" t="s">
        <v>430</v>
      </c>
      <c r="C116" s="101">
        <f>VLOOKUP(GroupVertices[[#This Row],[Vertex]], Vertices[], MATCH("ID", Vertices[#Headers], 0), FALSE)</f>
        <v>508</v>
      </c>
    </row>
    <row r="117" spans="1:3">
      <c r="A117" s="98" t="s">
        <v>706</v>
      </c>
      <c r="B117" s="100" t="s">
        <v>432</v>
      </c>
      <c r="C117" s="101">
        <f>VLOOKUP(GroupVertices[[#This Row],[Vertex]], Vertices[], MATCH("ID", Vertices[#Headers], 0), FALSE)</f>
        <v>378</v>
      </c>
    </row>
    <row r="118" spans="1:3">
      <c r="A118" s="98" t="s">
        <v>706</v>
      </c>
      <c r="B118" s="100" t="s">
        <v>431</v>
      </c>
      <c r="C118" s="101">
        <f>VLOOKUP(GroupVertices[[#This Row],[Vertex]], Vertices[], MATCH("ID", Vertices[#Headers], 0), FALSE)</f>
        <v>230</v>
      </c>
    </row>
    <row r="119" spans="1:3">
      <c r="A119" s="98" t="s">
        <v>706</v>
      </c>
      <c r="B119" s="100" t="s">
        <v>420</v>
      </c>
      <c r="C119" s="101">
        <f>VLOOKUP(GroupVertices[[#This Row],[Vertex]], Vertices[], MATCH("ID", Vertices[#Headers], 0), FALSE)</f>
        <v>525</v>
      </c>
    </row>
    <row r="120" spans="1:3">
      <c r="A120" s="98" t="s">
        <v>706</v>
      </c>
      <c r="B120" s="100" t="s">
        <v>335</v>
      </c>
      <c r="C120" s="101">
        <f>VLOOKUP(GroupVertices[[#This Row],[Vertex]], Vertices[], MATCH("ID", Vertices[#Headers], 0), FALSE)</f>
        <v>283</v>
      </c>
    </row>
    <row r="121" spans="1:3">
      <c r="A121" s="98" t="s">
        <v>706</v>
      </c>
      <c r="B121" s="100" t="s">
        <v>327</v>
      </c>
      <c r="C121" s="101">
        <f>VLOOKUP(GroupVertices[[#This Row],[Vertex]], Vertices[], MATCH("ID", Vertices[#Headers], 0), FALSE)</f>
        <v>269</v>
      </c>
    </row>
    <row r="122" spans="1:3">
      <c r="A122" s="98" t="s">
        <v>706</v>
      </c>
      <c r="B122" s="100" t="s">
        <v>248</v>
      </c>
      <c r="C122" s="101">
        <f>VLOOKUP(GroupVertices[[#This Row],[Vertex]], Vertices[], MATCH("ID", Vertices[#Headers], 0), FALSE)</f>
        <v>116</v>
      </c>
    </row>
    <row r="123" spans="1:3">
      <c r="A123" s="98" t="s">
        <v>706</v>
      </c>
      <c r="B123" s="100" t="s">
        <v>247</v>
      </c>
      <c r="C123" s="101">
        <f>VLOOKUP(GroupVertices[[#This Row],[Vertex]], Vertices[], MATCH("ID", Vertices[#Headers], 0), FALSE)</f>
        <v>475</v>
      </c>
    </row>
    <row r="124" spans="1:3">
      <c r="A124" s="98" t="s">
        <v>706</v>
      </c>
      <c r="B124" s="100" t="s">
        <v>419</v>
      </c>
      <c r="C124" s="101">
        <f>VLOOKUP(GroupVertices[[#This Row],[Vertex]], Vertices[], MATCH("ID", Vertices[#Headers], 0), FALSE)</f>
        <v>483</v>
      </c>
    </row>
    <row r="125" spans="1:3">
      <c r="A125" s="98" t="s">
        <v>706</v>
      </c>
      <c r="B125" s="100" t="s">
        <v>418</v>
      </c>
      <c r="C125" s="101">
        <f>VLOOKUP(GroupVertices[[#This Row],[Vertex]], Vertices[], MATCH("ID", Vertices[#Headers], 0), FALSE)</f>
        <v>480</v>
      </c>
    </row>
    <row r="126" spans="1:3">
      <c r="A126" s="98" t="s">
        <v>706</v>
      </c>
      <c r="B126" s="100" t="s">
        <v>328</v>
      </c>
      <c r="C126" s="101">
        <f>VLOOKUP(GroupVertices[[#This Row],[Vertex]], Vertices[], MATCH("ID", Vertices[#Headers], 0), FALSE)</f>
        <v>277</v>
      </c>
    </row>
    <row r="127" spans="1:3">
      <c r="A127" s="98" t="s">
        <v>706</v>
      </c>
      <c r="B127" s="100" t="s">
        <v>391</v>
      </c>
      <c r="C127" s="101">
        <f>VLOOKUP(GroupVertices[[#This Row],[Vertex]], Vertices[], MATCH("ID", Vertices[#Headers], 0), FALSE)</f>
        <v>376</v>
      </c>
    </row>
    <row r="128" spans="1:3">
      <c r="A128" s="98" t="s">
        <v>706</v>
      </c>
      <c r="B128" s="100" t="s">
        <v>379</v>
      </c>
      <c r="C128" s="101">
        <f>VLOOKUP(GroupVertices[[#This Row],[Vertex]], Vertices[], MATCH("ID", Vertices[#Headers], 0), FALSE)</f>
        <v>336</v>
      </c>
    </row>
    <row r="129" spans="1:3">
      <c r="A129" s="98" t="s">
        <v>706</v>
      </c>
      <c r="B129" s="100" t="s">
        <v>334</v>
      </c>
      <c r="C129" s="101">
        <f>VLOOKUP(GroupVertices[[#This Row],[Vertex]], Vertices[], MATCH("ID", Vertices[#Headers], 0), FALSE)</f>
        <v>357</v>
      </c>
    </row>
    <row r="130" spans="1:3">
      <c r="A130" s="98" t="s">
        <v>706</v>
      </c>
      <c r="B130" s="100" t="s">
        <v>361</v>
      </c>
      <c r="C130" s="101">
        <f>VLOOKUP(GroupVertices[[#This Row],[Vertex]], Vertices[], MATCH("ID", Vertices[#Headers], 0), FALSE)</f>
        <v>219</v>
      </c>
    </row>
    <row r="131" spans="1:3">
      <c r="A131" s="98" t="s">
        <v>706</v>
      </c>
      <c r="B131" s="100" t="s">
        <v>340</v>
      </c>
      <c r="C131" s="101">
        <f>VLOOKUP(GroupVertices[[#This Row],[Vertex]], Vertices[], MATCH("ID", Vertices[#Headers], 0), FALSE)</f>
        <v>338</v>
      </c>
    </row>
    <row r="132" spans="1:3">
      <c r="A132" s="98" t="s">
        <v>706</v>
      </c>
      <c r="B132" s="100" t="s">
        <v>249</v>
      </c>
      <c r="C132" s="101">
        <f>VLOOKUP(GroupVertices[[#This Row],[Vertex]], Vertices[], MATCH("ID", Vertices[#Headers], 0), FALSE)</f>
        <v>418</v>
      </c>
    </row>
    <row r="133" spans="1:3">
      <c r="A133" s="98" t="s">
        <v>706</v>
      </c>
      <c r="B133" s="100" t="s">
        <v>246</v>
      </c>
      <c r="C133" s="101">
        <f>VLOOKUP(GroupVertices[[#This Row],[Vertex]], Vertices[], MATCH("ID", Vertices[#Headers], 0), FALSE)</f>
        <v>109</v>
      </c>
    </row>
    <row r="134" spans="1:3">
      <c r="A134" s="98" t="s">
        <v>707</v>
      </c>
      <c r="B134" s="100" t="s">
        <v>423</v>
      </c>
      <c r="C134" s="101">
        <f>VLOOKUP(GroupVertices[[#This Row],[Vertex]], Vertices[], MATCH("ID", Vertices[#Headers], 0), FALSE)</f>
        <v>489</v>
      </c>
    </row>
    <row r="135" spans="1:3">
      <c r="A135" s="98" t="s">
        <v>707</v>
      </c>
      <c r="B135" s="100" t="s">
        <v>310</v>
      </c>
      <c r="C135" s="101">
        <f>VLOOKUP(GroupVertices[[#This Row],[Vertex]], Vertices[], MATCH("ID", Vertices[#Headers], 0), FALSE)</f>
        <v>502</v>
      </c>
    </row>
    <row r="136" spans="1:3">
      <c r="A136" s="98" t="s">
        <v>707</v>
      </c>
      <c r="B136" s="100" t="s">
        <v>416</v>
      </c>
      <c r="C136" s="101">
        <f>VLOOKUP(GroupVertices[[#This Row],[Vertex]], Vertices[], MATCH("ID", Vertices[#Headers], 0), FALSE)</f>
        <v>472</v>
      </c>
    </row>
    <row r="137" spans="1:3">
      <c r="A137" s="98" t="s">
        <v>707</v>
      </c>
      <c r="B137" s="100" t="s">
        <v>190</v>
      </c>
      <c r="C137" s="101">
        <f>VLOOKUP(GroupVertices[[#This Row],[Vertex]], Vertices[], MATCH("ID", Vertices[#Headers], 0), FALSE)</f>
        <v>22</v>
      </c>
    </row>
    <row r="138" spans="1:3">
      <c r="A138" s="98" t="s">
        <v>707</v>
      </c>
      <c r="B138" s="100" t="s">
        <v>243</v>
      </c>
      <c r="C138" s="101">
        <f>VLOOKUP(GroupVertices[[#This Row],[Vertex]], Vertices[], MATCH("ID", Vertices[#Headers], 0), FALSE)</f>
        <v>321</v>
      </c>
    </row>
    <row r="139" spans="1:3">
      <c r="A139" s="98" t="s">
        <v>707</v>
      </c>
      <c r="B139" s="100" t="s">
        <v>389</v>
      </c>
      <c r="C139" s="101">
        <f>VLOOKUP(GroupVertices[[#This Row],[Vertex]], Vertices[], MATCH("ID", Vertices[#Headers], 0), FALSE)</f>
        <v>372</v>
      </c>
    </row>
    <row r="140" spans="1:3">
      <c r="A140" s="98" t="s">
        <v>707</v>
      </c>
      <c r="B140" s="100" t="s">
        <v>191</v>
      </c>
      <c r="C140" s="101">
        <f>VLOOKUP(GroupVertices[[#This Row],[Vertex]], Vertices[], MATCH("ID", Vertices[#Headers], 0), FALSE)</f>
        <v>510</v>
      </c>
    </row>
    <row r="141" spans="1:3">
      <c r="A141" s="98" t="s">
        <v>707</v>
      </c>
      <c r="B141" s="100" t="s">
        <v>347</v>
      </c>
      <c r="C141" s="101">
        <f>VLOOKUP(GroupVertices[[#This Row],[Vertex]], Vertices[], MATCH("ID", Vertices[#Headers], 0), FALSE)</f>
        <v>400</v>
      </c>
    </row>
    <row r="142" spans="1:3">
      <c r="A142" s="98" t="s">
        <v>707</v>
      </c>
      <c r="B142" s="100" t="s">
        <v>244</v>
      </c>
      <c r="C142" s="101">
        <f>VLOOKUP(GroupVertices[[#This Row],[Vertex]], Vertices[], MATCH("ID", Vertices[#Headers], 0), FALSE)</f>
        <v>339</v>
      </c>
    </row>
    <row r="143" spans="1:3">
      <c r="A143" s="98" t="s">
        <v>707</v>
      </c>
      <c r="B143" s="100" t="s">
        <v>346</v>
      </c>
      <c r="C143" s="101">
        <f>VLOOKUP(GroupVertices[[#This Row],[Vertex]], Vertices[], MATCH("ID", Vertices[#Headers], 0), FALSE)</f>
        <v>301</v>
      </c>
    </row>
    <row r="144" spans="1:3">
      <c r="A144" s="98" t="s">
        <v>707</v>
      </c>
      <c r="B144" s="100" t="s">
        <v>381</v>
      </c>
      <c r="C144" s="101">
        <f>VLOOKUP(GroupVertices[[#This Row],[Vertex]], Vertices[], MATCH("ID", Vertices[#Headers], 0), FALSE)</f>
        <v>342</v>
      </c>
    </row>
    <row r="145" spans="1:3">
      <c r="A145" s="98" t="s">
        <v>707</v>
      </c>
      <c r="B145" s="100" t="s">
        <v>369</v>
      </c>
      <c r="C145" s="101">
        <f>VLOOKUP(GroupVertices[[#This Row],[Vertex]], Vertices[], MATCH("ID", Vertices[#Headers], 0), FALSE)</f>
        <v>326</v>
      </c>
    </row>
    <row r="146" spans="1:3">
      <c r="A146" s="98" t="s">
        <v>707</v>
      </c>
      <c r="B146" s="100" t="s">
        <v>318</v>
      </c>
      <c r="C146" s="101">
        <f>VLOOKUP(GroupVertices[[#This Row],[Vertex]], Vertices[], MATCH("ID", Vertices[#Headers], 0), FALSE)</f>
        <v>305</v>
      </c>
    </row>
    <row r="147" spans="1:3">
      <c r="A147" s="98" t="s">
        <v>707</v>
      </c>
      <c r="B147" s="100" t="s">
        <v>252</v>
      </c>
      <c r="C147" s="101">
        <f>VLOOKUP(GroupVertices[[#This Row],[Vertex]], Vertices[], MATCH("ID", Vertices[#Headers], 0), FALSE)</f>
        <v>414</v>
      </c>
    </row>
    <row r="148" spans="1:3">
      <c r="A148" s="98" t="s">
        <v>707</v>
      </c>
      <c r="B148" s="100" t="s">
        <v>338</v>
      </c>
      <c r="C148" s="101">
        <f>VLOOKUP(GroupVertices[[#This Row],[Vertex]], Vertices[], MATCH("ID", Vertices[#Headers], 0), FALSE)</f>
        <v>291</v>
      </c>
    </row>
    <row r="149" spans="1:3">
      <c r="A149" s="98" t="s">
        <v>707</v>
      </c>
      <c r="B149" s="100" t="s">
        <v>333</v>
      </c>
      <c r="C149" s="101">
        <f>VLOOKUP(GroupVertices[[#This Row],[Vertex]], Vertices[], MATCH("ID", Vertices[#Headers], 0), FALSE)</f>
        <v>197</v>
      </c>
    </row>
    <row r="150" spans="1:3">
      <c r="A150" s="98" t="s">
        <v>707</v>
      </c>
      <c r="B150" s="100" t="s">
        <v>332</v>
      </c>
      <c r="C150" s="101">
        <f>VLOOKUP(GroupVertices[[#This Row],[Vertex]], Vertices[], MATCH("ID", Vertices[#Headers], 0), FALSE)</f>
        <v>274</v>
      </c>
    </row>
    <row r="151" spans="1:3">
      <c r="A151" s="98" t="s">
        <v>707</v>
      </c>
      <c r="B151" s="100" t="s">
        <v>180</v>
      </c>
      <c r="C151" s="101">
        <f>VLOOKUP(GroupVertices[[#This Row],[Vertex]], Vertices[], MATCH("ID", Vertices[#Headers], 0), FALSE)</f>
        <v>66</v>
      </c>
    </row>
    <row r="152" spans="1:3">
      <c r="A152" s="98" t="s">
        <v>707</v>
      </c>
      <c r="B152" s="100" t="s">
        <v>316</v>
      </c>
      <c r="C152" s="101">
        <f>VLOOKUP(GroupVertices[[#This Row],[Vertex]], Vertices[], MATCH("ID", Vertices[#Headers], 0), FALSE)</f>
        <v>256</v>
      </c>
    </row>
    <row r="153" spans="1:3">
      <c r="A153" s="98" t="s">
        <v>707</v>
      </c>
      <c r="B153" s="100" t="s">
        <v>317</v>
      </c>
      <c r="C153" s="101">
        <f>VLOOKUP(GroupVertices[[#This Row],[Vertex]], Vertices[], MATCH("ID", Vertices[#Headers], 0), FALSE)</f>
        <v>294</v>
      </c>
    </row>
    <row r="154" spans="1:3">
      <c r="A154" s="98" t="s">
        <v>707</v>
      </c>
      <c r="B154" s="100" t="s">
        <v>311</v>
      </c>
      <c r="C154" s="101">
        <f>VLOOKUP(GroupVertices[[#This Row],[Vertex]], Vertices[], MATCH("ID", Vertices[#Headers], 0), FALSE)</f>
        <v>242</v>
      </c>
    </row>
    <row r="155" spans="1:3">
      <c r="A155" s="98" t="s">
        <v>707</v>
      </c>
      <c r="B155" s="100" t="s">
        <v>282</v>
      </c>
      <c r="C155" s="101">
        <f>VLOOKUP(GroupVertices[[#This Row],[Vertex]], Vertices[], MATCH("ID", Vertices[#Headers], 0), FALSE)</f>
        <v>173</v>
      </c>
    </row>
    <row r="156" spans="1:3">
      <c r="A156" s="98" t="s">
        <v>707</v>
      </c>
      <c r="B156" s="100" t="s">
        <v>309</v>
      </c>
      <c r="C156" s="101">
        <f>VLOOKUP(GroupVertices[[#This Row],[Vertex]], Vertices[], MATCH("ID", Vertices[#Headers], 0), FALSE)</f>
        <v>237</v>
      </c>
    </row>
    <row r="157" spans="1:3">
      <c r="A157" s="98" t="s">
        <v>707</v>
      </c>
      <c r="B157" s="100" t="s">
        <v>257</v>
      </c>
      <c r="C157" s="101">
        <f>VLOOKUP(GroupVertices[[#This Row],[Vertex]], Vertices[], MATCH("ID", Vertices[#Headers], 0), FALSE)</f>
        <v>123</v>
      </c>
    </row>
    <row r="158" spans="1:3">
      <c r="A158" s="98" t="s">
        <v>707</v>
      </c>
      <c r="B158" s="100" t="s">
        <v>283</v>
      </c>
      <c r="C158" s="101">
        <f>VLOOKUP(GroupVertices[[#This Row],[Vertex]], Vertices[], MATCH("ID", Vertices[#Headers], 0), FALSE)</f>
        <v>465</v>
      </c>
    </row>
    <row r="159" spans="1:3">
      <c r="A159" s="98" t="s">
        <v>707</v>
      </c>
      <c r="B159" s="100" t="s">
        <v>241</v>
      </c>
      <c r="C159" s="101">
        <f>VLOOKUP(GroupVertices[[#This Row],[Vertex]], Vertices[], MATCH("ID", Vertices[#Headers], 0), FALSE)</f>
        <v>108</v>
      </c>
    </row>
    <row r="160" spans="1:3">
      <c r="A160" s="98" t="s">
        <v>707</v>
      </c>
      <c r="B160" s="100" t="s">
        <v>251</v>
      </c>
      <c r="C160" s="101">
        <f>VLOOKUP(GroupVertices[[#This Row],[Vertex]], Vertices[], MATCH("ID", Vertices[#Headers], 0), FALSE)</f>
        <v>120</v>
      </c>
    </row>
    <row r="161" spans="1:3">
      <c r="A161" s="98" t="s">
        <v>707</v>
      </c>
      <c r="B161" s="100" t="s">
        <v>245</v>
      </c>
      <c r="C161" s="101">
        <f>VLOOKUP(GroupVertices[[#This Row],[Vertex]], Vertices[], MATCH("ID", Vertices[#Headers], 0), FALSE)</f>
        <v>360</v>
      </c>
    </row>
    <row r="162" spans="1:3">
      <c r="A162" s="98" t="s">
        <v>707</v>
      </c>
      <c r="B162" s="100" t="s">
        <v>242</v>
      </c>
      <c r="C162" s="101">
        <f>VLOOKUP(GroupVertices[[#This Row],[Vertex]], Vertices[], MATCH("ID", Vertices[#Headers], 0), FALSE)</f>
        <v>186</v>
      </c>
    </row>
    <row r="163" spans="1:3">
      <c r="A163" s="98" t="s">
        <v>708</v>
      </c>
      <c r="B163" s="100" t="s">
        <v>422</v>
      </c>
      <c r="C163" s="101">
        <f>VLOOKUP(GroupVertices[[#This Row],[Vertex]], Vertices[], MATCH("ID", Vertices[#Headers], 0), FALSE)</f>
        <v>486</v>
      </c>
    </row>
    <row r="164" spans="1:3">
      <c r="A164" s="98" t="s">
        <v>708</v>
      </c>
      <c r="B164" s="100" t="s">
        <v>288</v>
      </c>
      <c r="C164" s="101">
        <f>VLOOKUP(GroupVertices[[#This Row],[Vertex]], Vertices[], MATCH("ID", Vertices[#Headers], 0), FALSE)</f>
        <v>327</v>
      </c>
    </row>
    <row r="165" spans="1:3">
      <c r="A165" s="98" t="s">
        <v>708</v>
      </c>
      <c r="B165" s="100" t="s">
        <v>404</v>
      </c>
      <c r="C165" s="101">
        <f>VLOOKUP(GroupVertices[[#This Row],[Vertex]], Vertices[], MATCH("ID", Vertices[#Headers], 0), FALSE)</f>
        <v>426</v>
      </c>
    </row>
    <row r="166" spans="1:3">
      <c r="A166" s="98" t="s">
        <v>708</v>
      </c>
      <c r="B166" s="100" t="s">
        <v>322</v>
      </c>
      <c r="C166" s="101">
        <f>VLOOKUP(GroupVertices[[#This Row],[Vertex]], Vertices[], MATCH("ID", Vertices[#Headers], 0), FALSE)</f>
        <v>260</v>
      </c>
    </row>
    <row r="167" spans="1:3">
      <c r="A167" s="98" t="s">
        <v>708</v>
      </c>
      <c r="B167" s="100" t="s">
        <v>289</v>
      </c>
      <c r="C167" s="101">
        <f>VLOOKUP(GroupVertices[[#This Row],[Vertex]], Vertices[], MATCH("ID", Vertices[#Headers], 0), FALSE)</f>
        <v>428</v>
      </c>
    </row>
    <row r="168" spans="1:3">
      <c r="A168" s="98" t="s">
        <v>708</v>
      </c>
      <c r="B168" s="100" t="s">
        <v>285</v>
      </c>
      <c r="C168" s="101">
        <f>VLOOKUP(GroupVertices[[#This Row],[Vertex]], Vertices[], MATCH("ID", Vertices[#Headers], 0), FALSE)</f>
        <v>178</v>
      </c>
    </row>
    <row r="169" spans="1:3">
      <c r="A169" s="98" t="s">
        <v>708</v>
      </c>
      <c r="B169" s="100" t="s">
        <v>287</v>
      </c>
      <c r="C169" s="101">
        <f>VLOOKUP(GroupVertices[[#This Row],[Vertex]], Vertices[], MATCH("ID", Vertices[#Headers], 0), FALSE)</f>
        <v>296</v>
      </c>
    </row>
    <row r="170" spans="1:3">
      <c r="A170" s="98" t="s">
        <v>708</v>
      </c>
      <c r="B170" s="100" t="s">
        <v>286</v>
      </c>
      <c r="C170" s="101">
        <f>VLOOKUP(GroupVertices[[#This Row],[Vertex]], Vertices[], MATCH("ID", Vertices[#Headers], 0), FALSE)</f>
        <v>15</v>
      </c>
    </row>
    <row r="171" spans="1:3">
      <c r="A171" s="98" t="s">
        <v>709</v>
      </c>
      <c r="B171" s="100" t="s">
        <v>355</v>
      </c>
      <c r="C171" s="101">
        <f>VLOOKUP(GroupVertices[[#This Row],[Vertex]], Vertices[], MATCH("ID", Vertices[#Headers], 0), FALSE)</f>
        <v>484</v>
      </c>
    </row>
    <row r="172" spans="1:3">
      <c r="A172" s="98" t="s">
        <v>709</v>
      </c>
      <c r="B172" s="100" t="s">
        <v>421</v>
      </c>
      <c r="C172" s="101">
        <f>VLOOKUP(GroupVertices[[#This Row],[Vertex]], Vertices[], MATCH("ID", Vertices[#Headers], 0), FALSE)</f>
        <v>463</v>
      </c>
    </row>
    <row r="173" spans="1:3">
      <c r="A173" s="98" t="s">
        <v>709</v>
      </c>
      <c r="B173" s="100" t="s">
        <v>407</v>
      </c>
      <c r="C173" s="101">
        <f>VLOOKUP(GroupVertices[[#This Row],[Vertex]], Vertices[], MATCH("ID", Vertices[#Headers], 0), FALSE)</f>
        <v>449</v>
      </c>
    </row>
    <row r="174" spans="1:3">
      <c r="A174" s="98" t="s">
        <v>709</v>
      </c>
      <c r="B174" s="100" t="s">
        <v>280</v>
      </c>
      <c r="C174" s="101">
        <f>VLOOKUP(GroupVertices[[#This Row],[Vertex]], Vertices[], MATCH("ID", Vertices[#Headers], 0), FALSE)</f>
        <v>273</v>
      </c>
    </row>
    <row r="175" spans="1:3">
      <c r="A175" s="98" t="s">
        <v>709</v>
      </c>
      <c r="B175" s="100" t="s">
        <v>390</v>
      </c>
      <c r="C175" s="101">
        <f>VLOOKUP(GroupVertices[[#This Row],[Vertex]], Vertices[], MATCH("ID", Vertices[#Headers], 0), FALSE)</f>
        <v>373</v>
      </c>
    </row>
    <row r="176" spans="1:3">
      <c r="A176" s="98" t="s">
        <v>709</v>
      </c>
      <c r="B176" s="100" t="s">
        <v>256</v>
      </c>
      <c r="C176" s="101">
        <f>VLOOKUP(GroupVertices[[#This Row],[Vertex]], Vertices[], MATCH("ID", Vertices[#Headers], 0), FALSE)</f>
        <v>351</v>
      </c>
    </row>
    <row r="177" spans="1:3">
      <c r="A177" s="98" t="s">
        <v>709</v>
      </c>
      <c r="B177" s="100" t="s">
        <v>326</v>
      </c>
      <c r="C177" s="101">
        <f>VLOOKUP(GroupVertices[[#This Row],[Vertex]], Vertices[], MATCH("ID", Vertices[#Headers], 0), FALSE)</f>
        <v>361</v>
      </c>
    </row>
    <row r="178" spans="1:3">
      <c r="A178" s="98" t="s">
        <v>709</v>
      </c>
      <c r="B178" s="100" t="s">
        <v>387</v>
      </c>
      <c r="C178" s="101">
        <f>VLOOKUP(GroupVertices[[#This Row],[Vertex]], Vertices[], MATCH("ID", Vertices[#Headers], 0), FALSE)</f>
        <v>213</v>
      </c>
    </row>
    <row r="179" spans="1:3">
      <c r="A179" s="98" t="s">
        <v>709</v>
      </c>
      <c r="B179" s="100" t="s">
        <v>374</v>
      </c>
      <c r="C179" s="101">
        <f>VLOOKUP(GroupVertices[[#This Row],[Vertex]], Vertices[], MATCH("ID", Vertices[#Headers], 0), FALSE)</f>
        <v>333</v>
      </c>
    </row>
    <row r="180" spans="1:3">
      <c r="A180" s="98" t="s">
        <v>709</v>
      </c>
      <c r="B180" s="100" t="s">
        <v>377</v>
      </c>
      <c r="C180" s="101">
        <f>VLOOKUP(GroupVertices[[#This Row],[Vertex]], Vertices[], MATCH("ID", Vertices[#Headers], 0), FALSE)</f>
        <v>410</v>
      </c>
    </row>
    <row r="181" spans="1:3">
      <c r="A181" s="98" t="s">
        <v>709</v>
      </c>
      <c r="B181" s="100" t="s">
        <v>376</v>
      </c>
      <c r="C181" s="101">
        <f>VLOOKUP(GroupVertices[[#This Row],[Vertex]], Vertices[], MATCH("ID", Vertices[#Headers], 0), FALSE)</f>
        <v>371</v>
      </c>
    </row>
    <row r="182" spans="1:3">
      <c r="A182" s="98" t="s">
        <v>709</v>
      </c>
      <c r="B182" s="100" t="s">
        <v>375</v>
      </c>
      <c r="C182" s="101">
        <f>VLOOKUP(GroupVertices[[#This Row],[Vertex]], Vertices[], MATCH("ID", Vertices[#Headers], 0), FALSE)</f>
        <v>222</v>
      </c>
    </row>
    <row r="183" spans="1:3">
      <c r="A183" s="98" t="s">
        <v>709</v>
      </c>
      <c r="B183" s="100" t="s">
        <v>360</v>
      </c>
      <c r="C183" s="101">
        <f>VLOOKUP(GroupVertices[[#This Row],[Vertex]], Vertices[], MATCH("ID", Vertices[#Headers], 0), FALSE)</f>
        <v>127</v>
      </c>
    </row>
    <row r="184" spans="1:3">
      <c r="A184" s="98" t="s">
        <v>709</v>
      </c>
      <c r="B184" s="100" t="s">
        <v>278</v>
      </c>
      <c r="C184" s="101">
        <f>VLOOKUP(GroupVertices[[#This Row],[Vertex]], Vertices[], MATCH("ID", Vertices[#Headers], 0), FALSE)</f>
        <v>169</v>
      </c>
    </row>
    <row r="185" spans="1:3">
      <c r="A185" s="98" t="s">
        <v>709</v>
      </c>
      <c r="B185" s="100" t="s">
        <v>354</v>
      </c>
      <c r="C185" s="101">
        <f>VLOOKUP(GroupVertices[[#This Row],[Vertex]], Vertices[], MATCH("ID", Vertices[#Headers], 0), FALSE)</f>
        <v>311</v>
      </c>
    </row>
    <row r="186" spans="1:3">
      <c r="A186" s="98" t="s">
        <v>709</v>
      </c>
      <c r="B186" s="100" t="s">
        <v>279</v>
      </c>
      <c r="C186" s="101">
        <f>VLOOKUP(GroupVertices[[#This Row],[Vertex]], Vertices[], MATCH("ID", Vertices[#Headers], 0), FALSE)</f>
        <v>263</v>
      </c>
    </row>
    <row r="187" spans="1:3">
      <c r="A187" s="98" t="s">
        <v>709</v>
      </c>
      <c r="B187" s="100" t="s">
        <v>284</v>
      </c>
      <c r="C187" s="101">
        <f>VLOOKUP(GroupVertices[[#This Row],[Vertex]], Vertices[], MATCH("ID", Vertices[#Headers], 0), FALSE)</f>
        <v>128</v>
      </c>
    </row>
    <row r="188" spans="1:3">
      <c r="A188" s="98" t="s">
        <v>709</v>
      </c>
      <c r="B188" s="100" t="s">
        <v>254</v>
      </c>
      <c r="C188" s="101">
        <f>VLOOKUP(GroupVertices[[#This Row],[Vertex]], Vertices[], MATCH("ID", Vertices[#Headers], 0), FALSE)</f>
        <v>174</v>
      </c>
    </row>
    <row r="189" spans="1:3">
      <c r="A189" s="98" t="s">
        <v>709</v>
      </c>
      <c r="B189" s="100" t="s">
        <v>281</v>
      </c>
      <c r="C189" s="101">
        <f>VLOOKUP(GroupVertices[[#This Row],[Vertex]], Vertices[], MATCH("ID", Vertices[#Headers], 0), FALSE)</f>
        <v>314</v>
      </c>
    </row>
    <row r="190" spans="1:3">
      <c r="A190" s="98" t="s">
        <v>709</v>
      </c>
      <c r="B190" s="100" t="s">
        <v>253</v>
      </c>
      <c r="C190" s="101">
        <f>VLOOKUP(GroupVertices[[#This Row],[Vertex]], Vertices[], MATCH("ID", Vertices[#Headers], 0), FALSE)</f>
        <v>124</v>
      </c>
    </row>
    <row r="191" spans="1:3">
      <c r="A191" s="98" t="s">
        <v>710</v>
      </c>
      <c r="B191" s="100" t="s">
        <v>415</v>
      </c>
      <c r="C191" s="101">
        <f>VLOOKUP(GroupVertices[[#This Row],[Vertex]], Vertices[], MATCH("ID", Vertices[#Headers], 0), FALSE)</f>
        <v>471</v>
      </c>
    </row>
    <row r="192" spans="1:3">
      <c r="A192" s="98" t="s">
        <v>710</v>
      </c>
      <c r="B192" s="100" t="s">
        <v>176</v>
      </c>
      <c r="C192" s="101">
        <f>VLOOKUP(GroupVertices[[#This Row],[Vertex]], Vertices[], MATCH("ID", Vertices[#Headers], 0), FALSE)</f>
        <v>6</v>
      </c>
    </row>
    <row r="193" spans="1:3">
      <c r="A193" s="98" t="s">
        <v>710</v>
      </c>
      <c r="B193" s="100" t="s">
        <v>173</v>
      </c>
      <c r="C193" s="101">
        <f>VLOOKUP(GroupVertices[[#This Row],[Vertex]], Vertices[], MATCH("ID", Vertices[#Headers], 0), FALSE)</f>
        <v>11</v>
      </c>
    </row>
    <row r="194" spans="1:3">
      <c r="A194" s="98" t="s">
        <v>710</v>
      </c>
      <c r="B194" s="100" t="s">
        <v>175</v>
      </c>
      <c r="C194" s="101">
        <f>VLOOKUP(GroupVertices[[#This Row],[Vertex]], Vertices[], MATCH("ID", Vertices[#Headers], 0), FALSE)</f>
        <v>50</v>
      </c>
    </row>
    <row r="195" spans="1:3">
      <c r="A195" s="98" t="s">
        <v>710</v>
      </c>
      <c r="B195" s="100" t="s">
        <v>222</v>
      </c>
      <c r="C195" s="101">
        <f>VLOOKUP(GroupVertices[[#This Row],[Vertex]], Vertices[], MATCH("ID", Vertices[#Headers], 0), FALSE)</f>
        <v>65</v>
      </c>
    </row>
    <row r="196" spans="1:3">
      <c r="A196" s="98" t="s">
        <v>710</v>
      </c>
      <c r="B196" s="100" t="s">
        <v>172</v>
      </c>
      <c r="C196" s="101">
        <f>VLOOKUP(GroupVertices[[#This Row],[Vertex]], Vertices[], MATCH("ID", Vertices[#Headers], 0), FALSE)</f>
        <v>4</v>
      </c>
    </row>
    <row r="197" spans="1:3">
      <c r="A197" s="98" t="s">
        <v>710</v>
      </c>
      <c r="B197" s="100" t="s">
        <v>217</v>
      </c>
      <c r="C197" s="101">
        <f>VLOOKUP(GroupVertices[[#This Row],[Vertex]], Vertices[], MATCH("ID", Vertices[#Headers], 0), FALSE)</f>
        <v>62</v>
      </c>
    </row>
    <row r="198" spans="1:3">
      <c r="A198" s="98" t="s">
        <v>710</v>
      </c>
      <c r="B198" s="100" t="s">
        <v>211</v>
      </c>
      <c r="C198" s="101">
        <f>VLOOKUP(GroupVertices[[#This Row],[Vertex]], Vertices[], MATCH("ID", Vertices[#Headers], 0), FALSE)</f>
        <v>20</v>
      </c>
    </row>
    <row r="199" spans="1:3">
      <c r="A199" s="98" t="s">
        <v>710</v>
      </c>
      <c r="B199" s="100" t="s">
        <v>183</v>
      </c>
      <c r="C199" s="101">
        <f>VLOOKUP(GroupVertices[[#This Row],[Vertex]], Vertices[], MATCH("ID", Vertices[#Headers], 0), FALSE)</f>
        <v>9</v>
      </c>
    </row>
    <row r="200" spans="1:3">
      <c r="A200" s="98" t="s">
        <v>710</v>
      </c>
      <c r="B200" s="100" t="s">
        <v>182</v>
      </c>
      <c r="C200" s="101">
        <f>VLOOKUP(GroupVertices[[#This Row],[Vertex]], Vertices[], MATCH("ID", Vertices[#Headers], 0), FALSE)</f>
        <v>94</v>
      </c>
    </row>
    <row r="201" spans="1:3">
      <c r="A201" s="98" t="s">
        <v>710</v>
      </c>
      <c r="B201" s="100" t="s">
        <v>179</v>
      </c>
      <c r="C201" s="101">
        <f>VLOOKUP(GroupVertices[[#This Row],[Vertex]], Vertices[], MATCH("ID", Vertices[#Headers], 0), FALSE)</f>
        <v>33</v>
      </c>
    </row>
    <row r="202" spans="1:3">
      <c r="A202" s="98" t="s">
        <v>710</v>
      </c>
      <c r="B202" s="100" t="s">
        <v>178</v>
      </c>
      <c r="C202" s="101">
        <f>VLOOKUP(GroupVertices[[#This Row],[Vertex]], Vertices[], MATCH("ID", Vertices[#Headers], 0), FALSE)</f>
        <v>24</v>
      </c>
    </row>
    <row r="203" spans="1:3">
      <c r="A203" s="98" t="s">
        <v>710</v>
      </c>
      <c r="B203" s="100" t="s">
        <v>171</v>
      </c>
      <c r="C203" s="101">
        <f>VLOOKUP(GroupVertices[[#This Row],[Vertex]], Vertices[], MATCH("ID", Vertices[#Headers], 0), FALSE)</f>
        <v>81</v>
      </c>
    </row>
    <row r="204" spans="1:3">
      <c r="A204" s="98" t="s">
        <v>710</v>
      </c>
      <c r="B204" s="100" t="s">
        <v>174</v>
      </c>
      <c r="C204" s="101">
        <f>VLOOKUP(GroupVertices[[#This Row],[Vertex]], Vertices[], MATCH("ID", Vertices[#Headers], 0), FALSE)</f>
        <v>39</v>
      </c>
    </row>
    <row r="205" spans="1:3">
      <c r="A205" s="98" t="s">
        <v>710</v>
      </c>
      <c r="B205" s="100" t="s">
        <v>170</v>
      </c>
      <c r="C205" s="101">
        <f>VLOOKUP(GroupVertices[[#This Row],[Vertex]], Vertices[], MATCH("ID", Vertices[#Headers], 0), FALSE)</f>
        <v>3</v>
      </c>
    </row>
    <row r="206" spans="1:3">
      <c r="A206" s="98" t="s">
        <v>711</v>
      </c>
      <c r="B206" s="100" t="s">
        <v>412</v>
      </c>
      <c r="C206" s="101">
        <f>VLOOKUP(GroupVertices[[#This Row],[Vertex]], Vertices[], MATCH("ID", Vertices[#Headers], 0), FALSE)</f>
        <v>462</v>
      </c>
    </row>
    <row r="207" spans="1:3">
      <c r="A207" s="98" t="s">
        <v>711</v>
      </c>
      <c r="B207" s="100" t="s">
        <v>321</v>
      </c>
      <c r="C207" s="101">
        <f>VLOOKUP(GroupVertices[[#This Row],[Vertex]], Vertices[], MATCH("ID", Vertices[#Headers], 0), FALSE)</f>
        <v>303</v>
      </c>
    </row>
    <row r="208" spans="1:3">
      <c r="A208" s="98" t="s">
        <v>711</v>
      </c>
      <c r="B208" s="100" t="s">
        <v>394</v>
      </c>
      <c r="C208" s="101">
        <f>VLOOKUP(GroupVertices[[#This Row],[Vertex]], Vertices[], MATCH("ID", Vertices[#Headers], 0), FALSE)</f>
        <v>451</v>
      </c>
    </row>
    <row r="209" spans="1:3">
      <c r="A209" s="98" t="s">
        <v>711</v>
      </c>
      <c r="B209" s="100" t="s">
        <v>197</v>
      </c>
      <c r="C209" s="101">
        <f>VLOOKUP(GroupVertices[[#This Row],[Vertex]], Vertices[], MATCH("ID", Vertices[#Headers], 0), FALSE)</f>
        <v>28</v>
      </c>
    </row>
    <row r="210" spans="1:3">
      <c r="A210" s="98" t="s">
        <v>711</v>
      </c>
      <c r="B210" s="100" t="s">
        <v>385</v>
      </c>
      <c r="C210" s="101">
        <f>VLOOKUP(GroupVertices[[#This Row],[Vertex]], Vertices[], MATCH("ID", Vertices[#Headers], 0), FALSE)</f>
        <v>354</v>
      </c>
    </row>
    <row r="211" spans="1:3">
      <c r="A211" s="98" t="s">
        <v>711</v>
      </c>
      <c r="B211" s="100" t="s">
        <v>312</v>
      </c>
      <c r="C211" s="101">
        <f>VLOOKUP(GroupVertices[[#This Row],[Vertex]], Vertices[], MATCH("ID", Vertices[#Headers], 0), FALSE)</f>
        <v>243</v>
      </c>
    </row>
    <row r="212" spans="1:3">
      <c r="A212" s="98" t="s">
        <v>711</v>
      </c>
      <c r="B212" s="100" t="s">
        <v>357</v>
      </c>
      <c r="C212" s="101">
        <f>VLOOKUP(GroupVertices[[#This Row],[Vertex]], Vertices[], MATCH("ID", Vertices[#Headers], 0), FALSE)</f>
        <v>320</v>
      </c>
    </row>
    <row r="213" spans="1:3">
      <c r="A213" s="98" t="s">
        <v>711</v>
      </c>
      <c r="B213" s="100" t="s">
        <v>319</v>
      </c>
      <c r="C213" s="101">
        <f>VLOOKUP(GroupVertices[[#This Row],[Vertex]], Vertices[], MATCH("ID", Vertices[#Headers], 0), FALSE)</f>
        <v>259</v>
      </c>
    </row>
    <row r="214" spans="1:3">
      <c r="A214" s="98" t="s">
        <v>711</v>
      </c>
      <c r="B214" s="100" t="s">
        <v>320</v>
      </c>
      <c r="C214" s="101">
        <f>VLOOKUP(GroupVertices[[#This Row],[Vertex]], Vertices[], MATCH("ID", Vertices[#Headers], 0), FALSE)</f>
        <v>180</v>
      </c>
    </row>
    <row r="215" spans="1:3">
      <c r="A215" s="98" t="s">
        <v>711</v>
      </c>
      <c r="B215" s="100" t="s">
        <v>300</v>
      </c>
      <c r="C215" s="101">
        <f>VLOOKUP(GroupVertices[[#This Row],[Vertex]], Vertices[], MATCH("ID", Vertices[#Headers], 0), FALSE)</f>
        <v>201</v>
      </c>
    </row>
    <row r="216" spans="1:3">
      <c r="A216" s="98" t="s">
        <v>711</v>
      </c>
      <c r="B216" s="100" t="s">
        <v>265</v>
      </c>
      <c r="C216" s="101">
        <f>VLOOKUP(GroupVertices[[#This Row],[Vertex]], Vertices[], MATCH("ID", Vertices[#Headers], 0), FALSE)</f>
        <v>168</v>
      </c>
    </row>
    <row r="217" spans="1:3">
      <c r="A217" s="98" t="s">
        <v>711</v>
      </c>
      <c r="B217" s="100" t="s">
        <v>264</v>
      </c>
      <c r="C217" s="101">
        <f>VLOOKUP(GroupVertices[[#This Row],[Vertex]], Vertices[], MATCH("ID", Vertices[#Headers], 0), FALSE)</f>
        <v>148</v>
      </c>
    </row>
    <row r="218" spans="1:3">
      <c r="A218" s="98" t="s">
        <v>711</v>
      </c>
      <c r="B218" s="100" t="s">
        <v>234</v>
      </c>
      <c r="C218" s="101">
        <f>VLOOKUP(GroupVertices[[#This Row],[Vertex]], Vertices[], MATCH("ID", Vertices[#Headers], 0), FALSE)</f>
        <v>78</v>
      </c>
    </row>
    <row r="219" spans="1:3">
      <c r="A219" s="98" t="s">
        <v>711</v>
      </c>
      <c r="B219" s="100" t="s">
        <v>192</v>
      </c>
      <c r="C219" s="101">
        <f>VLOOKUP(GroupVertices[[#This Row],[Vertex]], Vertices[], MATCH("ID", Vertices[#Headers], 0), FALSE)</f>
        <v>25</v>
      </c>
    </row>
    <row r="220" spans="1:3">
      <c r="A220" s="98" t="s">
        <v>711</v>
      </c>
      <c r="B220" s="100" t="s">
        <v>231</v>
      </c>
      <c r="C220" s="101">
        <f>VLOOKUP(GroupVertices[[#This Row],[Vertex]], Vertices[], MATCH("ID", Vertices[#Headers], 0), FALSE)</f>
        <v>73</v>
      </c>
    </row>
    <row r="221" spans="1:3">
      <c r="A221" s="98" t="s">
        <v>711</v>
      </c>
      <c r="B221" s="100" t="s">
        <v>194</v>
      </c>
      <c r="C221" s="101">
        <f>VLOOKUP(GroupVertices[[#This Row],[Vertex]], Vertices[], MATCH("ID", Vertices[#Headers], 0), FALSE)</f>
        <v>55</v>
      </c>
    </row>
    <row r="222" spans="1:3">
      <c r="A222" s="98" t="s">
        <v>711</v>
      </c>
      <c r="B222" s="100" t="s">
        <v>202</v>
      </c>
      <c r="C222" s="101">
        <f>VLOOKUP(GroupVertices[[#This Row],[Vertex]], Vertices[], MATCH("ID", Vertices[#Headers], 0), FALSE)</f>
        <v>101</v>
      </c>
    </row>
    <row r="223" spans="1:3">
      <c r="A223" s="98" t="s">
        <v>711</v>
      </c>
      <c r="B223" s="100" t="s">
        <v>201</v>
      </c>
      <c r="C223" s="101">
        <f>VLOOKUP(GroupVertices[[#This Row],[Vertex]], Vertices[], MATCH("ID", Vertices[#Headers], 0), FALSE)</f>
        <v>83</v>
      </c>
    </row>
    <row r="224" spans="1:3">
      <c r="A224" s="98" t="s">
        <v>711</v>
      </c>
      <c r="B224" s="100" t="s">
        <v>200</v>
      </c>
      <c r="C224" s="101">
        <f>VLOOKUP(GroupVertices[[#This Row],[Vertex]], Vertices[], MATCH("ID", Vertices[#Headers], 0), FALSE)</f>
        <v>52</v>
      </c>
    </row>
    <row r="225" spans="1:3">
      <c r="A225" s="98" t="s">
        <v>711</v>
      </c>
      <c r="B225" s="100" t="s">
        <v>198</v>
      </c>
      <c r="C225" s="101">
        <f>VLOOKUP(GroupVertices[[#This Row],[Vertex]], Vertices[], MATCH("ID", Vertices[#Headers], 0), FALSE)</f>
        <v>29</v>
      </c>
    </row>
    <row r="226" spans="1:3">
      <c r="A226" s="98" t="s">
        <v>712</v>
      </c>
      <c r="B226" s="100" t="s">
        <v>268</v>
      </c>
      <c r="C226" s="101">
        <f>VLOOKUP(GroupVertices[[#This Row],[Vertex]], Vertices[], MATCH("ID", Vertices[#Headers], 0), FALSE)</f>
        <v>492</v>
      </c>
    </row>
    <row r="227" spans="1:3">
      <c r="A227" s="98" t="s">
        <v>712</v>
      </c>
      <c r="B227" s="100" t="s">
        <v>373</v>
      </c>
      <c r="C227" s="101">
        <f>VLOOKUP(GroupVertices[[#This Row],[Vertex]], Vertices[], MATCH("ID", Vertices[#Headers], 0), FALSE)</f>
        <v>460</v>
      </c>
    </row>
    <row r="228" spans="1:3">
      <c r="A228" s="98" t="s">
        <v>712</v>
      </c>
      <c r="B228" s="100" t="s">
        <v>410</v>
      </c>
      <c r="C228" s="101">
        <f>VLOOKUP(GroupVertices[[#This Row],[Vertex]], Vertices[], MATCH("ID", Vertices[#Headers], 0), FALSE)</f>
        <v>452</v>
      </c>
    </row>
    <row r="229" spans="1:3">
      <c r="A229" s="98" t="s">
        <v>712</v>
      </c>
      <c r="B229" s="100" t="s">
        <v>409</v>
      </c>
      <c r="C229" s="101">
        <f>VLOOKUP(GroupVertices[[#This Row],[Vertex]], Vertices[], MATCH("ID", Vertices[#Headers], 0), FALSE)</f>
        <v>205</v>
      </c>
    </row>
    <row r="230" spans="1:3">
      <c r="A230" s="98" t="s">
        <v>712</v>
      </c>
      <c r="B230" s="100" t="s">
        <v>403</v>
      </c>
      <c r="C230" s="101">
        <f>VLOOKUP(GroupVertices[[#This Row],[Vertex]], Vertices[], MATCH("ID", Vertices[#Headers], 0), FALSE)</f>
        <v>415</v>
      </c>
    </row>
    <row r="231" spans="1:3">
      <c r="A231" s="98" t="s">
        <v>712</v>
      </c>
      <c r="B231" s="100" t="s">
        <v>255</v>
      </c>
      <c r="C231" s="101">
        <f>VLOOKUP(GroupVertices[[#This Row],[Vertex]], Vertices[], MATCH("ID", Vertices[#Headers], 0), FALSE)</f>
        <v>196</v>
      </c>
    </row>
    <row r="232" spans="1:3">
      <c r="A232" s="98" t="s">
        <v>712</v>
      </c>
      <c r="B232" s="100" t="s">
        <v>371</v>
      </c>
      <c r="C232" s="101">
        <f>VLOOKUP(GroupVertices[[#This Row],[Vertex]], Vertices[], MATCH("ID", Vertices[#Headers], 0), FALSE)</f>
        <v>329</v>
      </c>
    </row>
    <row r="233" spans="1:3">
      <c r="A233" s="98" t="s">
        <v>712</v>
      </c>
      <c r="B233" s="100" t="s">
        <v>372</v>
      </c>
      <c r="C233" s="101">
        <f>VLOOKUP(GroupVertices[[#This Row],[Vertex]], Vertices[], MATCH("ID", Vertices[#Headers], 0), FALSE)</f>
        <v>455</v>
      </c>
    </row>
    <row r="234" spans="1:3">
      <c r="A234" s="98" t="s">
        <v>712</v>
      </c>
      <c r="B234" s="100" t="s">
        <v>364</v>
      </c>
      <c r="C234" s="101">
        <f>VLOOKUP(GroupVertices[[#This Row],[Vertex]], Vertices[], MATCH("ID", Vertices[#Headers], 0), FALSE)</f>
        <v>368</v>
      </c>
    </row>
    <row r="235" spans="1:3">
      <c r="A235" s="98" t="s">
        <v>712</v>
      </c>
      <c r="B235" s="100" t="s">
        <v>348</v>
      </c>
      <c r="C235" s="101">
        <f>VLOOKUP(GroupVertices[[#This Row],[Vertex]], Vertices[], MATCH("ID", Vertices[#Headers], 0), FALSE)</f>
        <v>304</v>
      </c>
    </row>
    <row r="236" spans="1:3">
      <c r="A236" s="98" t="s">
        <v>712</v>
      </c>
      <c r="B236" s="100" t="s">
        <v>349</v>
      </c>
      <c r="C236" s="101">
        <f>VLOOKUP(GroupVertices[[#This Row],[Vertex]], Vertices[], MATCH("ID", Vertices[#Headers], 0), FALSE)</f>
        <v>349</v>
      </c>
    </row>
    <row r="237" spans="1:3">
      <c r="A237" s="98" t="s">
        <v>712</v>
      </c>
      <c r="B237" s="100" t="s">
        <v>344</v>
      </c>
      <c r="C237" s="101">
        <f>VLOOKUP(GroupVertices[[#This Row],[Vertex]], Vertices[], MATCH("ID", Vertices[#Headers], 0), FALSE)</f>
        <v>298</v>
      </c>
    </row>
    <row r="238" spans="1:3">
      <c r="A238" s="98" t="s">
        <v>712</v>
      </c>
      <c r="B238" s="100" t="s">
        <v>305</v>
      </c>
      <c r="C238" s="101">
        <f>VLOOKUP(GroupVertices[[#This Row],[Vertex]], Vertices[], MATCH("ID", Vertices[#Headers], 0), FALSE)</f>
        <v>215</v>
      </c>
    </row>
    <row r="239" spans="1:3">
      <c r="A239" s="98" t="s">
        <v>712</v>
      </c>
      <c r="B239" s="100" t="s">
        <v>306</v>
      </c>
      <c r="C239" s="101">
        <f>VLOOKUP(GroupVertices[[#This Row],[Vertex]], Vertices[], MATCH("ID", Vertices[#Headers], 0), FALSE)</f>
        <v>218</v>
      </c>
    </row>
    <row r="240" spans="1:3">
      <c r="A240" s="98" t="s">
        <v>712</v>
      </c>
      <c r="B240" s="100" t="s">
        <v>224</v>
      </c>
      <c r="C240" s="101">
        <f>VLOOKUP(GroupVertices[[#This Row],[Vertex]], Vertices[], MATCH("ID", Vertices[#Headers], 0), FALSE)</f>
        <v>67</v>
      </c>
    </row>
    <row r="241" spans="1:3">
      <c r="A241" s="98" t="s">
        <v>712</v>
      </c>
      <c r="B241" s="100" t="s">
        <v>230</v>
      </c>
      <c r="C241" s="101">
        <f>VLOOKUP(GroupVertices[[#This Row],[Vertex]], Vertices[], MATCH("ID", Vertices[#Headers], 0), FALSE)</f>
        <v>72</v>
      </c>
    </row>
    <row r="242" spans="1:3">
      <c r="A242" s="98" t="s">
        <v>712</v>
      </c>
      <c r="B242" s="100" t="s">
        <v>266</v>
      </c>
      <c r="C242" s="101">
        <f>VLOOKUP(GroupVertices[[#This Row],[Vertex]], Vertices[], MATCH("ID", Vertices[#Headers], 0), FALSE)</f>
        <v>151</v>
      </c>
    </row>
    <row r="243" spans="1:3">
      <c r="A243" s="98" t="s">
        <v>712</v>
      </c>
      <c r="B243" s="100" t="s">
        <v>267</v>
      </c>
      <c r="C243" s="101">
        <f>VLOOKUP(GroupVertices[[#This Row],[Vertex]], Vertices[], MATCH("ID", Vertices[#Headers], 0), FALSE)</f>
        <v>441</v>
      </c>
    </row>
    <row r="244" spans="1:3">
      <c r="A244" s="98" t="s">
        <v>712</v>
      </c>
      <c r="B244" s="100" t="s">
        <v>221</v>
      </c>
      <c r="C244" s="101">
        <f>VLOOKUP(GroupVertices[[#This Row],[Vertex]], Vertices[], MATCH("ID", Vertices[#Headers], 0), FALSE)</f>
        <v>10</v>
      </c>
    </row>
    <row r="245" spans="1:3">
      <c r="A245" s="98" t="s">
        <v>712</v>
      </c>
      <c r="B245" s="100" t="s">
        <v>220</v>
      </c>
      <c r="C245" s="101">
        <f>VLOOKUP(GroupVertices[[#This Row],[Vertex]], Vertices[], MATCH("ID", Vertices[#Headers], 0), FALSE)</f>
        <v>64</v>
      </c>
    </row>
    <row r="246" spans="1:3">
      <c r="A246" s="98" t="s">
        <v>713</v>
      </c>
      <c r="B246" s="100" t="s">
        <v>405</v>
      </c>
      <c r="C246" s="101">
        <f>VLOOKUP(GroupVertices[[#This Row],[Vertex]], Vertices[], MATCH("ID", Vertices[#Headers], 0), FALSE)</f>
        <v>445</v>
      </c>
    </row>
    <row r="247" spans="1:3">
      <c r="A247" s="98" t="s">
        <v>713</v>
      </c>
      <c r="B247" s="100" t="s">
        <v>402</v>
      </c>
      <c r="C247" s="101">
        <f>VLOOKUP(GroupVertices[[#This Row],[Vertex]], Vertices[], MATCH("ID", Vertices[#Headers], 0), FALSE)</f>
        <v>413</v>
      </c>
    </row>
    <row r="248" spans="1:3">
      <c r="A248" s="98" t="s">
        <v>713</v>
      </c>
      <c r="B248" s="100" t="s">
        <v>189</v>
      </c>
      <c r="C248" s="101">
        <f>VLOOKUP(GroupVertices[[#This Row],[Vertex]], Vertices[], MATCH("ID", Vertices[#Headers], 0), FALSE)</f>
        <v>527</v>
      </c>
    </row>
    <row r="249" spans="1:3">
      <c r="A249" s="98" t="s">
        <v>713</v>
      </c>
      <c r="B249" s="100" t="s">
        <v>386</v>
      </c>
      <c r="C249" s="101">
        <f>VLOOKUP(GroupVertices[[#This Row],[Vertex]], Vertices[], MATCH("ID", Vertices[#Headers], 0), FALSE)</f>
        <v>359</v>
      </c>
    </row>
    <row r="250" spans="1:3">
      <c r="A250" s="98" t="s">
        <v>713</v>
      </c>
      <c r="B250" s="100" t="s">
        <v>378</v>
      </c>
      <c r="C250" s="101">
        <f>VLOOKUP(GroupVertices[[#This Row],[Vertex]], Vertices[], MATCH("ID", Vertices[#Headers], 0), FALSE)</f>
        <v>335</v>
      </c>
    </row>
    <row r="251" spans="1:3">
      <c r="A251" s="98" t="s">
        <v>713</v>
      </c>
      <c r="B251" s="100" t="s">
        <v>341</v>
      </c>
      <c r="C251" s="101">
        <f>VLOOKUP(GroupVertices[[#This Row],[Vertex]], Vertices[], MATCH("ID", Vertices[#Headers], 0), FALSE)</f>
        <v>385</v>
      </c>
    </row>
    <row r="252" spans="1:3">
      <c r="A252" s="98" t="s">
        <v>713</v>
      </c>
      <c r="B252" s="100" t="s">
        <v>299</v>
      </c>
      <c r="C252" s="101">
        <f>VLOOKUP(GroupVertices[[#This Row],[Vertex]], Vertices[], MATCH("ID", Vertices[#Headers], 0), FALSE)</f>
        <v>292</v>
      </c>
    </row>
    <row r="253" spans="1:3">
      <c r="A253" s="98" t="s">
        <v>713</v>
      </c>
      <c r="B253" s="100" t="s">
        <v>339</v>
      </c>
      <c r="C253" s="101">
        <f>VLOOKUP(GroupVertices[[#This Row],[Vertex]], Vertices[], MATCH("ID", Vertices[#Headers], 0), FALSE)</f>
        <v>133</v>
      </c>
    </row>
    <row r="254" spans="1:3">
      <c r="A254" s="98" t="s">
        <v>713</v>
      </c>
      <c r="B254" s="100" t="s">
        <v>337</v>
      </c>
      <c r="C254" s="101">
        <f>VLOOKUP(GroupVertices[[#This Row],[Vertex]], Vertices[], MATCH("ID", Vertices[#Headers], 0), FALSE)</f>
        <v>290</v>
      </c>
    </row>
    <row r="255" spans="1:3">
      <c r="A255" s="98" t="s">
        <v>713</v>
      </c>
      <c r="B255" s="100" t="s">
        <v>336</v>
      </c>
      <c r="C255" s="101">
        <f>VLOOKUP(GroupVertices[[#This Row],[Vertex]], Vertices[], MATCH("ID", Vertices[#Headers], 0), FALSE)</f>
        <v>288</v>
      </c>
    </row>
    <row r="256" spans="1:3">
      <c r="A256" s="98" t="s">
        <v>713</v>
      </c>
      <c r="B256" s="100" t="s">
        <v>325</v>
      </c>
      <c r="C256" s="101">
        <f>VLOOKUP(GroupVertices[[#This Row],[Vertex]], Vertices[], MATCH("ID", Vertices[#Headers], 0), FALSE)</f>
        <v>262</v>
      </c>
    </row>
    <row r="257" spans="1:3">
      <c r="A257" s="98" t="s">
        <v>713</v>
      </c>
      <c r="B257" s="100" t="s">
        <v>275</v>
      </c>
      <c r="C257" s="101">
        <f>VLOOKUP(GroupVertices[[#This Row],[Vertex]], Vertices[], MATCH("ID", Vertices[#Headers], 0), FALSE)</f>
        <v>156</v>
      </c>
    </row>
    <row r="258" spans="1:3">
      <c r="A258" s="98" t="s">
        <v>713</v>
      </c>
      <c r="B258" s="100" t="s">
        <v>297</v>
      </c>
      <c r="C258" s="101">
        <f>VLOOKUP(GroupVertices[[#This Row],[Vertex]], Vertices[], MATCH("ID", Vertices[#Headers], 0), FALSE)</f>
        <v>193</v>
      </c>
    </row>
    <row r="259" spans="1:3">
      <c r="A259" s="98" t="s">
        <v>713</v>
      </c>
      <c r="B259" s="100" t="s">
        <v>298</v>
      </c>
      <c r="C259" s="101">
        <f>VLOOKUP(GroupVertices[[#This Row],[Vertex]], Vertices[], MATCH("ID", Vertices[#Headers], 0), FALSE)</f>
        <v>158</v>
      </c>
    </row>
    <row r="260" spans="1:3">
      <c r="A260" s="98" t="s">
        <v>713</v>
      </c>
      <c r="B260" s="100" t="s">
        <v>238</v>
      </c>
      <c r="C260" s="101">
        <f>VLOOKUP(GroupVertices[[#This Row],[Vertex]], Vertices[], MATCH("ID", Vertices[#Headers], 0), FALSE)</f>
        <v>98</v>
      </c>
    </row>
    <row r="261" spans="1:3">
      <c r="A261" s="98" t="s">
        <v>713</v>
      </c>
      <c r="B261" s="100" t="s">
        <v>296</v>
      </c>
      <c r="C261" s="101">
        <f>VLOOKUP(GroupVertices[[#This Row],[Vertex]], Vertices[], MATCH("ID", Vertices[#Headers], 0), FALSE)</f>
        <v>189</v>
      </c>
    </row>
    <row r="262" spans="1:3">
      <c r="A262" s="98" t="s">
        <v>713</v>
      </c>
      <c r="B262" s="100" t="s">
        <v>185</v>
      </c>
      <c r="C262" s="101">
        <f>VLOOKUP(GroupVertices[[#This Row],[Vertex]], Vertices[], MATCH("ID", Vertices[#Headers], 0), FALSE)</f>
        <v>54</v>
      </c>
    </row>
    <row r="263" spans="1:3">
      <c r="A263" s="98" t="s">
        <v>713</v>
      </c>
      <c r="B263" s="100" t="s">
        <v>184</v>
      </c>
      <c r="C263" s="101">
        <f>VLOOKUP(GroupVertices[[#This Row],[Vertex]], Vertices[], MATCH("ID", Vertices[#Headers], 0), FALSE)</f>
        <v>16</v>
      </c>
    </row>
    <row r="264" spans="1:3">
      <c r="A264" s="98" t="s">
        <v>714</v>
      </c>
      <c r="B264" s="100" t="s">
        <v>294</v>
      </c>
      <c r="C264" s="101">
        <f>VLOOKUP(GroupVertices[[#This Row],[Vertex]], Vertices[], MATCH("ID", Vertices[#Headers], 0), FALSE)</f>
        <v>185</v>
      </c>
    </row>
    <row r="265" spans="1:3">
      <c r="A265" s="98" t="s">
        <v>714</v>
      </c>
      <c r="B265" s="100" t="s">
        <v>295</v>
      </c>
      <c r="C265" s="101">
        <f>VLOOKUP(GroupVertices[[#This Row],[Vertex]], Vertices[], MATCH("ID", Vertices[#Headers], 0), FALSE)</f>
        <v>429</v>
      </c>
    </row>
    <row r="266" spans="1:3">
      <c r="A266" s="98" t="s">
        <v>715</v>
      </c>
      <c r="B266" s="100" t="s">
        <v>236</v>
      </c>
      <c r="C266" s="101">
        <f>VLOOKUP(GroupVertices[[#This Row],[Vertex]], Vertices[], MATCH("ID", Vertices[#Headers], 0), FALSE)</f>
        <v>97</v>
      </c>
    </row>
    <row r="267" spans="1:3">
      <c r="A267" s="98" t="s">
        <v>715</v>
      </c>
      <c r="B267" s="100" t="s">
        <v>237</v>
      </c>
      <c r="C267" s="101">
        <f>VLOOKUP(GroupVertices[[#This Row],[Vertex]], Vertices[], MATCH("ID", Vertices[#Headers], 0), FALSE)</f>
        <v>113</v>
      </c>
    </row>
    <row r="268" spans="1:3">
      <c r="A268" s="98" t="s">
        <v>716</v>
      </c>
      <c r="B268" s="100" t="s">
        <v>215</v>
      </c>
      <c r="C268" s="101">
        <f>VLOOKUP(GroupVertices[[#This Row],[Vertex]], Vertices[], MATCH("ID", Vertices[#Headers], 0), FALSE)</f>
        <v>58</v>
      </c>
    </row>
    <row r="269" spans="1:3">
      <c r="A269" s="98" t="s">
        <v>716</v>
      </c>
      <c r="B269" s="100" t="s">
        <v>216</v>
      </c>
      <c r="C269" s="101">
        <f>VLOOKUP(GroupVertices[[#This Row],[Vertex]], Vertices[], MATCH("ID", Vertices[#Headers], 0), FALSE)</f>
        <v>45</v>
      </c>
    </row>
    <row r="270" spans="1:3">
      <c r="A270" s="98" t="s">
        <v>717</v>
      </c>
      <c r="B270" s="100" t="s">
        <v>203</v>
      </c>
      <c r="C270" s="101">
        <f>VLOOKUP(GroupVertices[[#This Row],[Vertex]], Vertices[], MATCH("ID", Vertices[#Headers], 0), FALSE)</f>
        <v>30</v>
      </c>
    </row>
    <row r="271" spans="1:3">
      <c r="A271" s="98" t="s">
        <v>717</v>
      </c>
      <c r="B271" s="100" t="s">
        <v>204</v>
      </c>
      <c r="C271" s="101">
        <f>VLOOKUP(GroupVertices[[#This Row],[Vertex]], Vertices[], MATCH("ID", Vertices[#Headers], 0), FALSE)</f>
        <v>500</v>
      </c>
    </row>
    <row r="272" spans="1:3">
      <c r="A272" s="98" t="s">
        <v>718</v>
      </c>
      <c r="B272" s="100" t="s">
        <v>195</v>
      </c>
      <c r="C272" s="101">
        <f>VLOOKUP(GroupVertices[[#This Row],[Vertex]], Vertices[], MATCH("ID", Vertices[#Headers], 0), FALSE)</f>
        <v>26</v>
      </c>
    </row>
    <row r="273" spans="1:3">
      <c r="A273" s="99" t="s">
        <v>718</v>
      </c>
      <c r="B273" s="100" t="s">
        <v>196</v>
      </c>
      <c r="C273" s="101">
        <f>VLOOKUP(GroupVertices[[#This Row],[Vertex]], Vertices[], MATCH("ID", Vertices[#Headers], 0), FALSE)</f>
        <v>198</v>
      </c>
    </row>
  </sheetData>
  <dataConsolidate/>
  <phoneticPr fontId="13" type="noConversion"/>
  <dataValidations xWindow="58" yWindow="226" count="3">
    <dataValidation allowBlank="1" showInputMessage="1" showErrorMessage="1" promptTitle="Group Name" prompt="Enter the name of the group.  The group name must also be entered on the Groups worksheet." sqref="A2:A273"/>
    <dataValidation allowBlank="1" showInputMessage="1" showErrorMessage="1" promptTitle="Vertex Name" prompt="Enter the name of a vertex to include in the group." sqref="B2:B273"/>
    <dataValidation allowBlank="1" showInputMessage="1" promptTitle="Vertex ID" prompt="This is the value of the hidden ID cell in the Vertices worksheet.  It gets filled in by the items on the NodeXL, Analysis, Groups menu." sqref="C2:C273"/>
  </dataValidations>
  <pageMargins left="0.7" right="0.7" top="0.75" bottom="0.75" header="0.3" footer="0.3"/>
  <pageSetup orientation="portrait" horizontalDpi="0" verticalDpi="0"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sheetPr codeName="Sheet7"/>
  <dimension ref="A1:X144"/>
  <sheetViews>
    <sheetView workbookViewId="0">
      <selection activeCell="A2" sqref="A2"/>
    </sheetView>
  </sheetViews>
  <sheetFormatPr defaultRowHeight="13.5"/>
  <cols>
    <col min="1" max="1" width="43.125" customWidth="1"/>
    <col min="2" max="2" width="13.875" customWidth="1"/>
    <col min="3" max="3" width="9.125" customWidth="1"/>
    <col min="4" max="4" width="12.875" hidden="1" customWidth="1"/>
    <col min="5" max="5" width="19.75" hidden="1" customWidth="1"/>
    <col min="6" max="6" width="15.625" hidden="1" customWidth="1"/>
    <col min="7" max="7" width="22.125" hidden="1" customWidth="1"/>
    <col min="8" max="8" width="17.125" hidden="1" customWidth="1"/>
    <col min="9" max="9" width="23.875" hidden="1" customWidth="1"/>
    <col min="10" max="10" width="28.25" hidden="1" customWidth="1"/>
    <col min="11" max="11" width="34.875" hidden="1" customWidth="1"/>
    <col min="12" max="12" width="25" hidden="1" customWidth="1"/>
    <col min="13" max="13" width="31.625" hidden="1" customWidth="1"/>
    <col min="14" max="14" width="26.625" hidden="1" customWidth="1"/>
    <col min="15" max="17" width="33.25" hidden="1" customWidth="1"/>
    <col min="18" max="18" width="26.625" hidden="1" customWidth="1"/>
    <col min="19" max="19" width="33" hidden="1" customWidth="1"/>
    <col min="20" max="20" width="19.625" hidden="1" customWidth="1"/>
    <col min="21" max="21" width="26.125" hidden="1" customWidth="1"/>
    <col min="22" max="22" width="9.125" hidden="1" customWidth="1"/>
    <col min="23" max="23" width="34.125" hidden="1" customWidth="1"/>
    <col min="24" max="24" width="25.125" hidden="1" customWidth="1"/>
  </cols>
  <sheetData>
    <row r="1" spans="1:24" ht="15" customHeight="1" thickBot="1">
      <c r="A1" s="13" t="s">
        <v>160</v>
      </c>
      <c r="B1" s="13" t="s">
        <v>17</v>
      </c>
      <c r="D1" t="s">
        <v>77</v>
      </c>
      <c r="E1" t="s">
        <v>78</v>
      </c>
      <c r="F1" s="36" t="s">
        <v>84</v>
      </c>
      <c r="G1" s="37" t="s">
        <v>85</v>
      </c>
      <c r="H1" s="36" t="s">
        <v>90</v>
      </c>
      <c r="I1" s="37" t="s">
        <v>91</v>
      </c>
      <c r="J1" s="36" t="s">
        <v>96</v>
      </c>
      <c r="K1" s="37" t="s">
        <v>97</v>
      </c>
      <c r="L1" s="36" t="s">
        <v>102</v>
      </c>
      <c r="M1" s="37" t="s">
        <v>103</v>
      </c>
      <c r="N1" s="36" t="s">
        <v>108</v>
      </c>
      <c r="O1" s="37" t="s">
        <v>109</v>
      </c>
      <c r="P1" s="37" t="s">
        <v>136</v>
      </c>
      <c r="Q1" s="37" t="s">
        <v>137</v>
      </c>
      <c r="R1" s="36" t="s">
        <v>114</v>
      </c>
      <c r="S1" s="36" t="s">
        <v>115</v>
      </c>
      <c r="T1" s="36" t="s">
        <v>120</v>
      </c>
      <c r="U1" s="37" t="s">
        <v>121</v>
      </c>
      <c r="W1" t="s">
        <v>125</v>
      </c>
      <c r="X1" t="s">
        <v>17</v>
      </c>
    </row>
    <row r="2" spans="1:24" ht="14.25" thickTop="1">
      <c r="A2" s="35" t="s">
        <v>698</v>
      </c>
      <c r="B2" s="35" t="s">
        <v>29</v>
      </c>
      <c r="D2" s="32">
        <f>MIN(Vertices[Degree])</f>
        <v>1</v>
      </c>
      <c r="E2" s="3">
        <f>COUNTIF(Vertices[Degree], "&gt;= " &amp; D2) - COUNTIF(Vertices[Degree], "&gt;=" &amp; D3)</f>
        <v>105</v>
      </c>
      <c r="F2" s="38">
        <f>MIN(Vertices[In-Degree])</f>
        <v>0</v>
      </c>
      <c r="G2" s="39">
        <f>COUNTIF(Vertices[In-Degree], "&gt;= " &amp; F2) - COUNTIF(Vertices[In-Degree], "&gt;=" &amp; F3)</f>
        <v>0</v>
      </c>
      <c r="H2" s="38">
        <f>MIN(Vertices[Out-Degree])</f>
        <v>0</v>
      </c>
      <c r="I2" s="39">
        <f>COUNTIF(Vertices[Out-Degree], "&gt;= " &amp; H2) - COUNTIF(Vertices[Out-Degree], "&gt;=" &amp; H3)</f>
        <v>0</v>
      </c>
      <c r="J2" s="38">
        <f>MIN(Vertices[Betweenness Centrality])</f>
        <v>0</v>
      </c>
      <c r="K2" s="39">
        <f>COUNTIF(Vertices[Betweenness Centrality], "&gt;= " &amp; J2) - COUNTIF(Vertices[Betweenness Centrality], "&gt;=" &amp; J3)</f>
        <v>142</v>
      </c>
      <c r="L2" s="38">
        <f>MIN(Vertices[Closeness Centrality])</f>
        <v>5.0900000000000001E-4</v>
      </c>
      <c r="M2" s="39">
        <f>COUNTIF(Vertices[Closeness Centrality], "&gt;= " &amp; L2) - COUNTIF(Vertices[Closeness Centrality], "&gt;=" &amp; L3)</f>
        <v>258</v>
      </c>
      <c r="N2" s="38">
        <f>MIN(Vertices[Eigenvector Centrality])</f>
        <v>0</v>
      </c>
      <c r="O2" s="39">
        <f>COUNTIF(Vertices[Eigenvector Centrality], "&gt;= " &amp; N2) - COUNTIF(Vertices[Eigenvector Centrality], "&gt;=" &amp; N3)</f>
        <v>170</v>
      </c>
      <c r="P2" s="38">
        <f>MIN(Vertices[PageRank])</f>
        <v>0.366456</v>
      </c>
      <c r="Q2" s="39">
        <f>COUNTIF(Vertices[PageRank], "&gt;= " &amp; P2) - COUNTIF(Vertices[PageRank], "&gt;=" &amp; P3)</f>
        <v>68</v>
      </c>
      <c r="R2" s="38">
        <f>MIN(Vertices[Clustering Coefficient])</f>
        <v>0</v>
      </c>
      <c r="S2" s="44">
        <f>COUNTIF(Vertices[Clustering Coefficient], "&gt;= " &amp; R2) - COUNTIF(Vertices[Clustering Coefficient], "&gt;=" &amp; R3)</f>
        <v>212</v>
      </c>
      <c r="T2" s="38" t="e">
        <f ca="1">MIN(INDIRECT(DynamicFilterSourceColumnRange))</f>
        <v>#REF!</v>
      </c>
      <c r="U2" s="39" t="e">
        <f t="shared" ref="U2:U45" ca="1" si="0">COUNTIF(INDIRECT(DynamicFilterSourceColumnRange), "&gt;= " &amp; T2) - COUNTIF(INDIRECT(DynamicFilterSourceColumnRange), "&gt;=" &amp; T3)</f>
        <v>#REF!</v>
      </c>
      <c r="W2" t="s">
        <v>122</v>
      </c>
      <c r="X2">
        <f>ROWS(HistogramBins[Degree Bin]) - 1</f>
        <v>43</v>
      </c>
    </row>
    <row r="3" spans="1:24">
      <c r="A3" s="102"/>
      <c r="B3" s="88"/>
      <c r="D3" s="33">
        <f t="shared" ref="D3:D44" si="1">D2+($D$45-$D$2)/BinDivisor</f>
        <v>1.4883720930232558</v>
      </c>
      <c r="E3" s="3">
        <f>COUNTIF(Vertices[Degree], "&gt;= " &amp; D3) - COUNTIF(Vertices[Degree], "&gt;=" &amp; D4)</f>
        <v>0</v>
      </c>
      <c r="F3" s="40">
        <f t="shared" ref="F3:F44" si="2">F2+($F$45-$F$2)/BinDivisor</f>
        <v>0</v>
      </c>
      <c r="G3" s="41">
        <f>COUNTIF(Vertices[In-Degree], "&gt;= " &amp; F3) - COUNTIF(Vertices[In-Degree], "&gt;=" &amp; F4)</f>
        <v>0</v>
      </c>
      <c r="H3" s="40">
        <f t="shared" ref="H3:H44" si="3">H2+($H$45-$H$2)/BinDivisor</f>
        <v>0</v>
      </c>
      <c r="I3" s="41">
        <f>COUNTIF(Vertices[Out-Degree], "&gt;= " &amp; H3) - COUNTIF(Vertices[Out-Degree], "&gt;=" &amp; H4)</f>
        <v>0</v>
      </c>
      <c r="J3" s="40">
        <f t="shared" ref="J3:J44" si="4">J2+($J$45-$J$2)/BinDivisor</f>
        <v>159.16161995348838</v>
      </c>
      <c r="K3" s="41">
        <f>COUNTIF(Vertices[Betweenness Centrality], "&gt;= " &amp; J3) - COUNTIF(Vertices[Betweenness Centrality], "&gt;=" &amp; J4)</f>
        <v>27</v>
      </c>
      <c r="L3" s="40">
        <f t="shared" ref="L3:L44" si="5">L2+($L$45-$L$2)/BinDivisor</f>
        <v>2.3752976744186045E-2</v>
      </c>
      <c r="M3" s="41">
        <f>COUNTIF(Vertices[Closeness Centrality], "&gt;= " &amp; L3) - COUNTIF(Vertices[Closeness Centrality], "&gt;=" &amp; L4)</f>
        <v>0</v>
      </c>
      <c r="N3" s="40">
        <f t="shared" ref="N3:N44" si="6">N2+($N$45-$N$2)/BinDivisor</f>
        <v>1.3566046511627905E-3</v>
      </c>
      <c r="O3" s="41">
        <f>COUNTIF(Vertices[Eigenvector Centrality], "&gt;= " &amp; N3) - COUNTIF(Vertices[Eigenvector Centrality], "&gt;=" &amp; N4)</f>
        <v>28</v>
      </c>
      <c r="P3" s="40">
        <f t="shared" ref="P3:P44" si="7">P2+($P$45-$P$2)/BinDivisor</f>
        <v>0.48932158139534887</v>
      </c>
      <c r="Q3" s="41">
        <f>COUNTIF(Vertices[PageRank], "&gt;= " &amp; P3) - COUNTIF(Vertices[PageRank], "&gt;=" &amp; P4)</f>
        <v>30</v>
      </c>
      <c r="R3" s="40">
        <f t="shared" ref="R3:R44" si="8">R2+($R$45-$R$2)/BinDivisor</f>
        <v>2.3255813953488372E-2</v>
      </c>
      <c r="S3" s="45">
        <f>COUNTIF(Vertices[Clustering Coefficient], "&gt;= " &amp; R3) - COUNTIF(Vertices[Clustering Coefficient], "&gt;=" &amp; R4)</f>
        <v>5</v>
      </c>
      <c r="T3" s="40" t="e">
        <f t="shared" ref="T3:T44" ca="1" si="9">T2+($T$45-$T$2)/BinDivisor</f>
        <v>#REF!</v>
      </c>
      <c r="U3" s="41" t="e">
        <f t="shared" ca="1" si="0"/>
        <v>#REF!</v>
      </c>
      <c r="W3" t="s">
        <v>123</v>
      </c>
      <c r="X3" t="s">
        <v>83</v>
      </c>
    </row>
    <row r="4" spans="1:24">
      <c r="A4" s="35" t="s">
        <v>144</v>
      </c>
      <c r="B4" s="35">
        <v>272</v>
      </c>
      <c r="D4" s="33">
        <f t="shared" si="1"/>
        <v>1.9767441860465116</v>
      </c>
      <c r="E4" s="3">
        <f>COUNTIF(Vertices[Degree], "&gt;= " &amp; D4) - COUNTIF(Vertices[Degree], "&gt;=" &amp; D5)</f>
        <v>63</v>
      </c>
      <c r="F4" s="38">
        <f t="shared" si="2"/>
        <v>0</v>
      </c>
      <c r="G4" s="39">
        <f>COUNTIF(Vertices[In-Degree], "&gt;= " &amp; F4) - COUNTIF(Vertices[In-Degree], "&gt;=" &amp; F5)</f>
        <v>0</v>
      </c>
      <c r="H4" s="38">
        <f t="shared" si="3"/>
        <v>0</v>
      </c>
      <c r="I4" s="39">
        <f>COUNTIF(Vertices[Out-Degree], "&gt;= " &amp; H4) - COUNTIF(Vertices[Out-Degree], "&gt;=" &amp; H5)</f>
        <v>0</v>
      </c>
      <c r="J4" s="38">
        <f t="shared" si="4"/>
        <v>318.32323990697677</v>
      </c>
      <c r="K4" s="39">
        <f>COUNTIF(Vertices[Betweenness Centrality], "&gt;= " &amp; J4) - COUNTIF(Vertices[Betweenness Centrality], "&gt;=" &amp; J5)</f>
        <v>17</v>
      </c>
      <c r="L4" s="38">
        <f t="shared" si="5"/>
        <v>4.6996953488372087E-2</v>
      </c>
      <c r="M4" s="39">
        <f>COUNTIF(Vertices[Closeness Centrality], "&gt;= " &amp; L4) - COUNTIF(Vertices[Closeness Centrality], "&gt;=" &amp; L5)</f>
        <v>0</v>
      </c>
      <c r="N4" s="38">
        <f t="shared" si="6"/>
        <v>2.7132093023255811E-3</v>
      </c>
      <c r="O4" s="39">
        <f>COUNTIF(Vertices[Eigenvector Centrality], "&gt;= " &amp; N4) - COUNTIF(Vertices[Eigenvector Centrality], "&gt;=" &amp; N5)</f>
        <v>5</v>
      </c>
      <c r="P4" s="38">
        <f t="shared" si="7"/>
        <v>0.61218716279069774</v>
      </c>
      <c r="Q4" s="39">
        <f>COUNTIF(Vertices[PageRank], "&gt;= " &amp; P4) - COUNTIF(Vertices[PageRank], "&gt;=" &amp; P5)</f>
        <v>35</v>
      </c>
      <c r="R4" s="38">
        <f t="shared" si="8"/>
        <v>4.6511627906976744E-2</v>
      </c>
      <c r="S4" s="44">
        <f>COUNTIF(Vertices[Clustering Coefficient], "&gt;= " &amp; R4) - COUNTIF(Vertices[Clustering Coefficient], "&gt;=" &amp; R5)</f>
        <v>12</v>
      </c>
      <c r="T4" s="38" t="e">
        <f t="shared" ca="1" si="9"/>
        <v>#REF!</v>
      </c>
      <c r="U4" s="39" t="e">
        <f t="shared" ca="1" si="0"/>
        <v>#REF!</v>
      </c>
      <c r="W4" s="12" t="s">
        <v>124</v>
      </c>
      <c r="X4" s="12" t="s">
        <v>126</v>
      </c>
    </row>
    <row r="5" spans="1:24">
      <c r="A5" s="102"/>
      <c r="B5" s="88"/>
      <c r="D5" s="33">
        <f t="shared" si="1"/>
        <v>2.4651162790697674</v>
      </c>
      <c r="E5" s="3">
        <f>COUNTIF(Vertices[Degree], "&gt;= " &amp; D5) - COUNTIF(Vertices[Degree], "&gt;=" &amp; D6)</f>
        <v>0</v>
      </c>
      <c r="F5" s="40">
        <f t="shared" si="2"/>
        <v>0</v>
      </c>
      <c r="G5" s="41">
        <f>COUNTIF(Vertices[In-Degree], "&gt;= " &amp; F5) - COUNTIF(Vertices[In-Degree], "&gt;=" &amp; F6)</f>
        <v>0</v>
      </c>
      <c r="H5" s="40">
        <f t="shared" si="3"/>
        <v>0</v>
      </c>
      <c r="I5" s="41">
        <f>COUNTIF(Vertices[Out-Degree], "&gt;= " &amp; H5) - COUNTIF(Vertices[Out-Degree], "&gt;=" &amp; H6)</f>
        <v>0</v>
      </c>
      <c r="J5" s="40">
        <f t="shared" si="4"/>
        <v>477.48485986046512</v>
      </c>
      <c r="K5" s="41">
        <f>COUNTIF(Vertices[Betweenness Centrality], "&gt;= " &amp; J5) - COUNTIF(Vertices[Betweenness Centrality], "&gt;=" &amp; J6)</f>
        <v>16</v>
      </c>
      <c r="L5" s="40">
        <f t="shared" si="5"/>
        <v>7.0240930232558133E-2</v>
      </c>
      <c r="M5" s="41">
        <f>COUNTIF(Vertices[Closeness Centrality], "&gt;= " &amp; L5) - COUNTIF(Vertices[Closeness Centrality], "&gt;=" &amp; L6)</f>
        <v>0</v>
      </c>
      <c r="N5" s="40">
        <f t="shared" si="6"/>
        <v>4.0698139534883718E-3</v>
      </c>
      <c r="O5" s="41">
        <f>COUNTIF(Vertices[Eigenvector Centrality], "&gt;= " &amp; N5) - COUNTIF(Vertices[Eigenvector Centrality], "&gt;=" &amp; N6)</f>
        <v>13</v>
      </c>
      <c r="P5" s="40">
        <f t="shared" si="7"/>
        <v>0.7350527441860466</v>
      </c>
      <c r="Q5" s="41">
        <f>COUNTIF(Vertices[PageRank], "&gt;= " &amp; P5) - COUNTIF(Vertices[PageRank], "&gt;=" &amp; P6)</f>
        <v>24</v>
      </c>
      <c r="R5" s="40">
        <f t="shared" si="8"/>
        <v>6.9767441860465115E-2</v>
      </c>
      <c r="S5" s="45">
        <f>COUNTIF(Vertices[Clustering Coefficient], "&gt;= " &amp; R5) - COUNTIF(Vertices[Clustering Coefficient], "&gt;=" &amp; R6)</f>
        <v>4</v>
      </c>
      <c r="T5" s="40" t="e">
        <f t="shared" ca="1" si="9"/>
        <v>#REF!</v>
      </c>
      <c r="U5" s="41" t="e">
        <f t="shared" ca="1" si="0"/>
        <v>#REF!</v>
      </c>
    </row>
    <row r="6" spans="1:24">
      <c r="A6" s="35" t="s">
        <v>146</v>
      </c>
      <c r="B6" s="35">
        <v>399</v>
      </c>
      <c r="D6" s="33">
        <f t="shared" si="1"/>
        <v>2.9534883720930232</v>
      </c>
      <c r="E6" s="3">
        <f>COUNTIF(Vertices[Degree], "&gt;= " &amp; D6) - COUNTIF(Vertices[Degree], "&gt;=" &amp; D7)</f>
        <v>30</v>
      </c>
      <c r="F6" s="38">
        <f t="shared" si="2"/>
        <v>0</v>
      </c>
      <c r="G6" s="39">
        <f>COUNTIF(Vertices[In-Degree], "&gt;= " &amp; F6) - COUNTIF(Vertices[In-Degree], "&gt;=" &amp; F7)</f>
        <v>0</v>
      </c>
      <c r="H6" s="38">
        <f t="shared" si="3"/>
        <v>0</v>
      </c>
      <c r="I6" s="39">
        <f>COUNTIF(Vertices[Out-Degree], "&gt;= " &amp; H6) - COUNTIF(Vertices[Out-Degree], "&gt;=" &amp; H7)</f>
        <v>0</v>
      </c>
      <c r="J6" s="38">
        <f t="shared" si="4"/>
        <v>636.64647981395353</v>
      </c>
      <c r="K6" s="39">
        <f>COUNTIF(Vertices[Betweenness Centrality], "&gt;= " &amp; J6) - COUNTIF(Vertices[Betweenness Centrality], "&gt;=" &amp; J7)</f>
        <v>11</v>
      </c>
      <c r="L6" s="38">
        <f t="shared" si="5"/>
        <v>9.3484906976744178E-2</v>
      </c>
      <c r="M6" s="39">
        <f>COUNTIF(Vertices[Closeness Centrality], "&gt;= " &amp; L6) - COUNTIF(Vertices[Closeness Centrality], "&gt;=" &amp; L7)</f>
        <v>0</v>
      </c>
      <c r="N6" s="38">
        <f t="shared" si="6"/>
        <v>5.4264186046511622E-3</v>
      </c>
      <c r="O6" s="39">
        <f>COUNTIF(Vertices[Eigenvector Centrality], "&gt;= " &amp; N6) - COUNTIF(Vertices[Eigenvector Centrality], "&gt;=" &amp; N7)</f>
        <v>7</v>
      </c>
      <c r="P6" s="38">
        <f t="shared" si="7"/>
        <v>0.85791832558139547</v>
      </c>
      <c r="Q6" s="39">
        <f>COUNTIF(Vertices[PageRank], "&gt;= " &amp; P6) - COUNTIF(Vertices[PageRank], "&gt;=" &amp; P7)</f>
        <v>14</v>
      </c>
      <c r="R6" s="38">
        <f t="shared" si="8"/>
        <v>9.3023255813953487E-2</v>
      </c>
      <c r="S6" s="44">
        <f>COUNTIF(Vertices[Clustering Coefficient], "&gt;= " &amp; R6) - COUNTIF(Vertices[Clustering Coefficient], "&gt;=" &amp; R7)</f>
        <v>9</v>
      </c>
      <c r="T6" s="38" t="e">
        <f t="shared" ca="1" si="9"/>
        <v>#REF!</v>
      </c>
      <c r="U6" s="39" t="e">
        <f t="shared" ca="1" si="0"/>
        <v>#REF!</v>
      </c>
    </row>
    <row r="7" spans="1:24">
      <c r="A7" s="35" t="s">
        <v>147</v>
      </c>
      <c r="B7" s="35">
        <v>0</v>
      </c>
      <c r="D7" s="33">
        <f t="shared" si="1"/>
        <v>3.441860465116279</v>
      </c>
      <c r="E7" s="3">
        <f>COUNTIF(Vertices[Degree], "&gt;= " &amp; D7) - COUNTIF(Vertices[Degree], "&gt;=" &amp; D8)</f>
        <v>0</v>
      </c>
      <c r="F7" s="40">
        <f t="shared" si="2"/>
        <v>0</v>
      </c>
      <c r="G7" s="41">
        <f>COUNTIF(Vertices[In-Degree], "&gt;= " &amp; F7) - COUNTIF(Vertices[In-Degree], "&gt;=" &amp; F8)</f>
        <v>0</v>
      </c>
      <c r="H7" s="40">
        <f t="shared" si="3"/>
        <v>0</v>
      </c>
      <c r="I7" s="41">
        <f>COUNTIF(Vertices[Out-Degree], "&gt;= " &amp; H7) - COUNTIF(Vertices[Out-Degree], "&gt;=" &amp; H8)</f>
        <v>0</v>
      </c>
      <c r="J7" s="40">
        <f t="shared" si="4"/>
        <v>795.80809976744195</v>
      </c>
      <c r="K7" s="41">
        <f>COUNTIF(Vertices[Betweenness Centrality], "&gt;= " &amp; J7) - COUNTIF(Vertices[Betweenness Centrality], "&gt;=" &amp; J8)</f>
        <v>10</v>
      </c>
      <c r="L7" s="40">
        <f t="shared" si="5"/>
        <v>0.11672888372093022</v>
      </c>
      <c r="M7" s="41">
        <f>COUNTIF(Vertices[Closeness Centrality], "&gt;= " &amp; L7) - COUNTIF(Vertices[Closeness Centrality], "&gt;=" &amp; L8)</f>
        <v>0</v>
      </c>
      <c r="N7" s="40">
        <f t="shared" si="6"/>
        <v>6.7830232558139525E-3</v>
      </c>
      <c r="O7" s="41">
        <f>COUNTIF(Vertices[Eigenvector Centrality], "&gt;= " &amp; N7) - COUNTIF(Vertices[Eigenvector Centrality], "&gt;=" &amp; N8)</f>
        <v>5</v>
      </c>
      <c r="P7" s="40">
        <f t="shared" si="7"/>
        <v>0.98078390697674434</v>
      </c>
      <c r="Q7" s="41">
        <f>COUNTIF(Vertices[PageRank], "&gt;= " &amp; P7) - COUNTIF(Vertices[PageRank], "&gt;=" &amp; P8)</f>
        <v>21</v>
      </c>
      <c r="R7" s="40">
        <f t="shared" si="8"/>
        <v>0.11627906976744186</v>
      </c>
      <c r="S7" s="45">
        <f>COUNTIF(Vertices[Clustering Coefficient], "&gt;= " &amp; R7) - COUNTIF(Vertices[Clustering Coefficient], "&gt;=" &amp; R8)</f>
        <v>5</v>
      </c>
      <c r="T7" s="40" t="e">
        <f t="shared" ca="1" si="9"/>
        <v>#REF!</v>
      </c>
      <c r="U7" s="41" t="e">
        <f t="shared" ca="1" si="0"/>
        <v>#REF!</v>
      </c>
    </row>
    <row r="8" spans="1:24">
      <c r="A8" s="35" t="s">
        <v>148</v>
      </c>
      <c r="B8" s="35">
        <v>399</v>
      </c>
      <c r="D8" s="33">
        <f t="shared" si="1"/>
        <v>3.9302325581395348</v>
      </c>
      <c r="E8" s="3">
        <f>COUNTIF(Vertices[Degree], "&gt;= " &amp; D8) - COUNTIF(Vertices[Degree], "&gt;=" &amp; D9)</f>
        <v>23</v>
      </c>
      <c r="F8" s="38">
        <f t="shared" si="2"/>
        <v>0</v>
      </c>
      <c r="G8" s="39">
        <f>COUNTIF(Vertices[In-Degree], "&gt;= " &amp; F8) - COUNTIF(Vertices[In-Degree], "&gt;=" &amp; F9)</f>
        <v>0</v>
      </c>
      <c r="H8" s="38">
        <f t="shared" si="3"/>
        <v>0</v>
      </c>
      <c r="I8" s="39">
        <f>COUNTIF(Vertices[Out-Degree], "&gt;= " &amp; H8) - COUNTIF(Vertices[Out-Degree], "&gt;=" &amp; H9)</f>
        <v>0</v>
      </c>
      <c r="J8" s="38">
        <f t="shared" si="4"/>
        <v>954.96971972093036</v>
      </c>
      <c r="K8" s="39">
        <f>COUNTIF(Vertices[Betweenness Centrality], "&gt;= " &amp; J8) - COUNTIF(Vertices[Betweenness Centrality], "&gt;=" &amp; J9)</f>
        <v>6</v>
      </c>
      <c r="L8" s="38">
        <f t="shared" si="5"/>
        <v>0.13997286046511626</v>
      </c>
      <c r="M8" s="39">
        <f>COUNTIF(Vertices[Closeness Centrality], "&gt;= " &amp; L8) - COUNTIF(Vertices[Closeness Centrality], "&gt;=" &amp; L9)</f>
        <v>0</v>
      </c>
      <c r="N8" s="38">
        <f t="shared" si="6"/>
        <v>8.1396279069767437E-3</v>
      </c>
      <c r="O8" s="39">
        <f>COUNTIF(Vertices[Eigenvector Centrality], "&gt;= " &amp; N8) - COUNTIF(Vertices[Eigenvector Centrality], "&gt;=" &amp; N9)</f>
        <v>12</v>
      </c>
      <c r="P8" s="38">
        <f t="shared" si="7"/>
        <v>1.1036494883720931</v>
      </c>
      <c r="Q8" s="39">
        <f>COUNTIF(Vertices[PageRank], "&gt;= " &amp; P8) - COUNTIF(Vertices[PageRank], "&gt;=" &amp; P9)</f>
        <v>10</v>
      </c>
      <c r="R8" s="38">
        <f t="shared" si="8"/>
        <v>0.13953488372093023</v>
      </c>
      <c r="S8" s="44">
        <f>COUNTIF(Vertices[Clustering Coefficient], "&gt;= " &amp; R8) - COUNTIF(Vertices[Clustering Coefficient], "&gt;=" &amp; R9)</f>
        <v>1</v>
      </c>
      <c r="T8" s="38" t="e">
        <f t="shared" ca="1" si="9"/>
        <v>#REF!</v>
      </c>
      <c r="U8" s="39" t="e">
        <f t="shared" ca="1" si="0"/>
        <v>#REF!</v>
      </c>
    </row>
    <row r="9" spans="1:24">
      <c r="A9" s="102"/>
      <c r="B9" s="88"/>
      <c r="D9" s="33">
        <f t="shared" si="1"/>
        <v>4.4186046511627906</v>
      </c>
      <c r="E9" s="3">
        <f>COUNTIF(Vertices[Degree], "&gt;= " &amp; D9) - COUNTIF(Vertices[Degree], "&gt;=" &amp; D10)</f>
        <v>0</v>
      </c>
      <c r="F9" s="40">
        <f t="shared" si="2"/>
        <v>0</v>
      </c>
      <c r="G9" s="41">
        <f>COUNTIF(Vertices[In-Degree], "&gt;= " &amp; F9) - COUNTIF(Vertices[In-Degree], "&gt;=" &amp; F10)</f>
        <v>0</v>
      </c>
      <c r="H9" s="40">
        <f t="shared" si="3"/>
        <v>0</v>
      </c>
      <c r="I9" s="41">
        <f>COUNTIF(Vertices[Out-Degree], "&gt;= " &amp; H9) - COUNTIF(Vertices[Out-Degree], "&gt;=" &amp; H10)</f>
        <v>0</v>
      </c>
      <c r="J9" s="40">
        <f t="shared" si="4"/>
        <v>1114.1313396744188</v>
      </c>
      <c r="K9" s="41">
        <f>COUNTIF(Vertices[Betweenness Centrality], "&gt;= " &amp; J9) - COUNTIF(Vertices[Betweenness Centrality], "&gt;=" &amp; J10)</f>
        <v>3</v>
      </c>
      <c r="L9" s="40">
        <f t="shared" si="5"/>
        <v>0.1632168372093023</v>
      </c>
      <c r="M9" s="41">
        <f>COUNTIF(Vertices[Closeness Centrality], "&gt;= " &amp; L9) - COUNTIF(Vertices[Closeness Centrality], "&gt;=" &amp; L10)</f>
        <v>0</v>
      </c>
      <c r="N9" s="40">
        <f t="shared" si="6"/>
        <v>9.4962325581395349E-3</v>
      </c>
      <c r="O9" s="41">
        <f>COUNTIF(Vertices[Eigenvector Centrality], "&gt;= " &amp; N9) - COUNTIF(Vertices[Eigenvector Centrality], "&gt;=" &amp; N10)</f>
        <v>4</v>
      </c>
      <c r="P9" s="40">
        <f t="shared" si="7"/>
        <v>1.2265150697674418</v>
      </c>
      <c r="Q9" s="41">
        <f>COUNTIF(Vertices[PageRank], "&gt;= " &amp; P9) - COUNTIF(Vertices[PageRank], "&gt;=" &amp; P10)</f>
        <v>11</v>
      </c>
      <c r="R9" s="40">
        <f t="shared" si="8"/>
        <v>0.16279069767441862</v>
      </c>
      <c r="S9" s="45">
        <f>COUNTIF(Vertices[Clustering Coefficient], "&gt;= " &amp; R9) - COUNTIF(Vertices[Clustering Coefficient], "&gt;=" &amp; R10)</f>
        <v>8</v>
      </c>
      <c r="T9" s="40" t="e">
        <f t="shared" ca="1" si="9"/>
        <v>#REF!</v>
      </c>
      <c r="U9" s="41" t="e">
        <f t="shared" ca="1" si="0"/>
        <v>#REF!</v>
      </c>
    </row>
    <row r="10" spans="1:24">
      <c r="A10" s="35" t="s">
        <v>149</v>
      </c>
      <c r="B10" s="35">
        <v>0</v>
      </c>
      <c r="D10" s="33">
        <f t="shared" si="1"/>
        <v>4.9069767441860463</v>
      </c>
      <c r="E10" s="3">
        <f>COUNTIF(Vertices[Degree], "&gt;= " &amp; D10) - COUNTIF(Vertices[Degree], "&gt;=" &amp; D11)</f>
        <v>13</v>
      </c>
      <c r="F10" s="38">
        <f t="shared" si="2"/>
        <v>0</v>
      </c>
      <c r="G10" s="39">
        <f>COUNTIF(Vertices[In-Degree], "&gt;= " &amp; F10) - COUNTIF(Vertices[In-Degree], "&gt;=" &amp; F11)</f>
        <v>0</v>
      </c>
      <c r="H10" s="38">
        <f t="shared" si="3"/>
        <v>0</v>
      </c>
      <c r="I10" s="39">
        <f>COUNTIF(Vertices[Out-Degree], "&gt;= " &amp; H10) - COUNTIF(Vertices[Out-Degree], "&gt;=" &amp; H11)</f>
        <v>0</v>
      </c>
      <c r="J10" s="38">
        <f t="shared" si="4"/>
        <v>1273.2929596279071</v>
      </c>
      <c r="K10" s="39">
        <f>COUNTIF(Vertices[Betweenness Centrality], "&gt;= " &amp; J10) - COUNTIF(Vertices[Betweenness Centrality], "&gt;=" &amp; J11)</f>
        <v>9</v>
      </c>
      <c r="L10" s="38">
        <f t="shared" si="5"/>
        <v>0.18646081395348835</v>
      </c>
      <c r="M10" s="39">
        <f>COUNTIF(Vertices[Closeness Centrality], "&gt;= " &amp; L10) - COUNTIF(Vertices[Closeness Centrality], "&gt;=" &amp; L11)</f>
        <v>0</v>
      </c>
      <c r="N10" s="38">
        <f t="shared" si="6"/>
        <v>1.0852837209302326E-2</v>
      </c>
      <c r="O10" s="39">
        <f>COUNTIF(Vertices[Eigenvector Centrality], "&gt;= " &amp; N10) - COUNTIF(Vertices[Eigenvector Centrality], "&gt;=" &amp; N11)</f>
        <v>4</v>
      </c>
      <c r="P10" s="38">
        <f t="shared" si="7"/>
        <v>1.3493806511627906</v>
      </c>
      <c r="Q10" s="39">
        <f>COUNTIF(Vertices[PageRank], "&gt;= " &amp; P10) - COUNTIF(Vertices[PageRank], "&gt;=" &amp; P11)</f>
        <v>7</v>
      </c>
      <c r="R10" s="38">
        <f t="shared" si="8"/>
        <v>0.18604651162790697</v>
      </c>
      <c r="S10" s="44">
        <f>COUNTIF(Vertices[Clustering Coefficient], "&gt;= " &amp; R10) - COUNTIF(Vertices[Clustering Coefficient], "&gt;=" &amp; R11)</f>
        <v>0</v>
      </c>
      <c r="T10" s="38" t="e">
        <f t="shared" ca="1" si="9"/>
        <v>#REF!</v>
      </c>
      <c r="U10" s="39" t="e">
        <f t="shared" ca="1" si="0"/>
        <v>#REF!</v>
      </c>
    </row>
    <row r="11" spans="1:24">
      <c r="A11" s="102"/>
      <c r="B11" s="88"/>
      <c r="D11" s="33">
        <f t="shared" si="1"/>
        <v>5.3953488372093021</v>
      </c>
      <c r="E11" s="3">
        <f>COUNTIF(Vertices[Degree], "&gt;= " &amp; D11) - COUNTIF(Vertices[Degree], "&gt;=" &amp; D12)</f>
        <v>0</v>
      </c>
      <c r="F11" s="40">
        <f t="shared" si="2"/>
        <v>0</v>
      </c>
      <c r="G11" s="41">
        <f>COUNTIF(Vertices[In-Degree], "&gt;= " &amp; F11) - COUNTIF(Vertices[In-Degree], "&gt;=" &amp; F12)</f>
        <v>0</v>
      </c>
      <c r="H11" s="40">
        <f t="shared" si="3"/>
        <v>0</v>
      </c>
      <c r="I11" s="41">
        <f>COUNTIF(Vertices[Out-Degree], "&gt;= " &amp; H11) - COUNTIF(Vertices[Out-Degree], "&gt;=" &amp; H12)</f>
        <v>0</v>
      </c>
      <c r="J11" s="40">
        <f t="shared" si="4"/>
        <v>1432.4545795813954</v>
      </c>
      <c r="K11" s="41">
        <f>COUNTIF(Vertices[Betweenness Centrality], "&gt;= " &amp; J11) - COUNTIF(Vertices[Betweenness Centrality], "&gt;=" &amp; J12)</f>
        <v>5</v>
      </c>
      <c r="L11" s="40">
        <f t="shared" si="5"/>
        <v>0.20970479069767439</v>
      </c>
      <c r="M11" s="41">
        <f>COUNTIF(Vertices[Closeness Centrality], "&gt;= " &amp; L11) - COUNTIF(Vertices[Closeness Centrality], "&gt;=" &amp; L12)</f>
        <v>0</v>
      </c>
      <c r="N11" s="40">
        <f t="shared" si="6"/>
        <v>1.2209441860465117E-2</v>
      </c>
      <c r="O11" s="41">
        <f>COUNTIF(Vertices[Eigenvector Centrality], "&gt;= " &amp; N11) - COUNTIF(Vertices[Eigenvector Centrality], "&gt;=" &amp; N12)</f>
        <v>3</v>
      </c>
      <c r="P11" s="40">
        <f t="shared" si="7"/>
        <v>1.4722462325581394</v>
      </c>
      <c r="Q11" s="41">
        <f>COUNTIF(Vertices[PageRank], "&gt;= " &amp; P11) - COUNTIF(Vertices[PageRank], "&gt;=" &amp; P12)</f>
        <v>6</v>
      </c>
      <c r="R11" s="40">
        <f t="shared" si="8"/>
        <v>0.20930232558139533</v>
      </c>
      <c r="S11" s="45">
        <f>COUNTIF(Vertices[Clustering Coefficient], "&gt;= " &amp; R11) - COUNTIF(Vertices[Clustering Coefficient], "&gt;=" &amp; R12)</f>
        <v>0</v>
      </c>
      <c r="T11" s="40" t="e">
        <f t="shared" ca="1" si="9"/>
        <v>#REF!</v>
      </c>
      <c r="U11" s="41" t="e">
        <f t="shared" ca="1" si="0"/>
        <v>#REF!</v>
      </c>
    </row>
    <row r="12" spans="1:24">
      <c r="A12" s="35" t="s">
        <v>150</v>
      </c>
      <c r="B12" s="35">
        <v>7</v>
      </c>
      <c r="D12" s="33">
        <f t="shared" si="1"/>
        <v>5.8837209302325579</v>
      </c>
      <c r="E12" s="3">
        <f>COUNTIF(Vertices[Degree], "&gt;= " &amp; D12) - COUNTIF(Vertices[Degree], "&gt;=" &amp; D13)</f>
        <v>12</v>
      </c>
      <c r="F12" s="38">
        <f t="shared" si="2"/>
        <v>0</v>
      </c>
      <c r="G12" s="39">
        <f>COUNTIF(Vertices[In-Degree], "&gt;= " &amp; F12) - COUNTIF(Vertices[In-Degree], "&gt;=" &amp; F13)</f>
        <v>0</v>
      </c>
      <c r="H12" s="38">
        <f t="shared" si="3"/>
        <v>0</v>
      </c>
      <c r="I12" s="39">
        <f>COUNTIF(Vertices[Out-Degree], "&gt;= " &amp; H12) - COUNTIF(Vertices[Out-Degree], "&gt;=" &amp; H13)</f>
        <v>0</v>
      </c>
      <c r="J12" s="38">
        <f t="shared" si="4"/>
        <v>1591.6161995348837</v>
      </c>
      <c r="K12" s="39">
        <f>COUNTIF(Vertices[Betweenness Centrality], "&gt;= " &amp; J12) - COUNTIF(Vertices[Betweenness Centrality], "&gt;=" &amp; J13)</f>
        <v>4</v>
      </c>
      <c r="L12" s="38">
        <f t="shared" si="5"/>
        <v>0.23294876744186044</v>
      </c>
      <c r="M12" s="39">
        <f>COUNTIF(Vertices[Closeness Centrality], "&gt;= " &amp; L12) - COUNTIF(Vertices[Closeness Centrality], "&gt;=" &amp; L13)</f>
        <v>0</v>
      </c>
      <c r="N12" s="38">
        <f t="shared" si="6"/>
        <v>1.3566046511627908E-2</v>
      </c>
      <c r="O12" s="39">
        <f>COUNTIF(Vertices[Eigenvector Centrality], "&gt;= " &amp; N12) - COUNTIF(Vertices[Eigenvector Centrality], "&gt;=" &amp; N13)</f>
        <v>2</v>
      </c>
      <c r="P12" s="38">
        <f t="shared" si="7"/>
        <v>1.5951118139534881</v>
      </c>
      <c r="Q12" s="39">
        <f>COUNTIF(Vertices[PageRank], "&gt;= " &amp; P12) - COUNTIF(Vertices[PageRank], "&gt;=" &amp; P13)</f>
        <v>8</v>
      </c>
      <c r="R12" s="38">
        <f t="shared" si="8"/>
        <v>0.23255813953488369</v>
      </c>
      <c r="S12" s="44">
        <f>COUNTIF(Vertices[Clustering Coefficient], "&gt;= " &amp; R12) - COUNTIF(Vertices[Clustering Coefficient], "&gt;=" &amp; R13)</f>
        <v>1</v>
      </c>
      <c r="T12" s="38" t="e">
        <f t="shared" ca="1" si="9"/>
        <v>#REF!</v>
      </c>
      <c r="U12" s="39" t="e">
        <f t="shared" ca="1" si="0"/>
        <v>#REF!</v>
      </c>
    </row>
    <row r="13" spans="1:24">
      <c r="A13" s="35" t="s">
        <v>151</v>
      </c>
      <c r="B13" s="35">
        <v>0</v>
      </c>
      <c r="D13" s="33">
        <f t="shared" si="1"/>
        <v>6.3720930232558137</v>
      </c>
      <c r="E13" s="3">
        <f>COUNTIF(Vertices[Degree], "&gt;= " &amp; D13) - COUNTIF(Vertices[Degree], "&gt;=" &amp; D14)</f>
        <v>0</v>
      </c>
      <c r="F13" s="40">
        <f t="shared" si="2"/>
        <v>0</v>
      </c>
      <c r="G13" s="41">
        <f>COUNTIF(Vertices[In-Degree], "&gt;= " &amp; F13) - COUNTIF(Vertices[In-Degree], "&gt;=" &amp; F14)</f>
        <v>0</v>
      </c>
      <c r="H13" s="40">
        <f t="shared" si="3"/>
        <v>0</v>
      </c>
      <c r="I13" s="41">
        <f>COUNTIF(Vertices[Out-Degree], "&gt;= " &amp; H13) - COUNTIF(Vertices[Out-Degree], "&gt;=" &amp; H14)</f>
        <v>0</v>
      </c>
      <c r="J13" s="40">
        <f t="shared" si="4"/>
        <v>1750.777819488372</v>
      </c>
      <c r="K13" s="41">
        <f>COUNTIF(Vertices[Betweenness Centrality], "&gt;= " &amp; J13) - COUNTIF(Vertices[Betweenness Centrality], "&gt;=" &amp; J14)</f>
        <v>1</v>
      </c>
      <c r="L13" s="40">
        <f t="shared" si="5"/>
        <v>0.25619274418604648</v>
      </c>
      <c r="M13" s="41">
        <f>COUNTIF(Vertices[Closeness Centrality], "&gt;= " &amp; L13) - COUNTIF(Vertices[Closeness Centrality], "&gt;=" &amp; L14)</f>
        <v>0</v>
      </c>
      <c r="N13" s="40">
        <f t="shared" si="6"/>
        <v>1.49226511627907E-2</v>
      </c>
      <c r="O13" s="41">
        <f>COUNTIF(Vertices[Eigenvector Centrality], "&gt;= " &amp; N13) - COUNTIF(Vertices[Eigenvector Centrality], "&gt;=" &amp; N14)</f>
        <v>2</v>
      </c>
      <c r="P13" s="40">
        <f t="shared" si="7"/>
        <v>1.7179773953488369</v>
      </c>
      <c r="Q13" s="41">
        <f>COUNTIF(Vertices[PageRank], "&gt;= " &amp; P13) - COUNTIF(Vertices[PageRank], "&gt;=" &amp; P14)</f>
        <v>10</v>
      </c>
      <c r="R13" s="40">
        <f t="shared" si="8"/>
        <v>0.25581395348837205</v>
      </c>
      <c r="S13" s="45">
        <f>COUNTIF(Vertices[Clustering Coefficient], "&gt;= " &amp; R13) - COUNTIF(Vertices[Clustering Coefficient], "&gt;=" &amp; R14)</f>
        <v>0</v>
      </c>
      <c r="T13" s="40" t="e">
        <f t="shared" ca="1" si="9"/>
        <v>#REF!</v>
      </c>
      <c r="U13" s="41" t="e">
        <f t="shared" ca="1" si="0"/>
        <v>#REF!</v>
      </c>
    </row>
    <row r="14" spans="1:24">
      <c r="A14" s="35" t="s">
        <v>152</v>
      </c>
      <c r="B14" s="35">
        <v>259</v>
      </c>
      <c r="D14" s="33">
        <f t="shared" si="1"/>
        <v>6.8604651162790695</v>
      </c>
      <c r="E14" s="3">
        <f>COUNTIF(Vertices[Degree], "&gt;= " &amp; D14) - COUNTIF(Vertices[Degree], "&gt;=" &amp; D15)</f>
        <v>6</v>
      </c>
      <c r="F14" s="38">
        <f t="shared" si="2"/>
        <v>0</v>
      </c>
      <c r="G14" s="39">
        <f>COUNTIF(Vertices[In-Degree], "&gt;= " &amp; F14) - COUNTIF(Vertices[In-Degree], "&gt;=" &amp; F15)</f>
        <v>0</v>
      </c>
      <c r="H14" s="38">
        <f t="shared" si="3"/>
        <v>0</v>
      </c>
      <c r="I14" s="39">
        <f>COUNTIF(Vertices[Out-Degree], "&gt;= " &amp; H14) - COUNTIF(Vertices[Out-Degree], "&gt;=" &amp; H15)</f>
        <v>0</v>
      </c>
      <c r="J14" s="38">
        <f t="shared" si="4"/>
        <v>1909.9394394418603</v>
      </c>
      <c r="K14" s="39">
        <f>COUNTIF(Vertices[Betweenness Centrality], "&gt;= " &amp; J14) - COUNTIF(Vertices[Betweenness Centrality], "&gt;=" &amp; J15)</f>
        <v>3</v>
      </c>
      <c r="L14" s="38">
        <f t="shared" si="5"/>
        <v>0.27943672093023253</v>
      </c>
      <c r="M14" s="39">
        <f>COUNTIF(Vertices[Closeness Centrality], "&gt;= " &amp; L14) - COUNTIF(Vertices[Closeness Centrality], "&gt;=" &amp; L15)</f>
        <v>0</v>
      </c>
      <c r="N14" s="38">
        <f t="shared" si="6"/>
        <v>1.6279255813953491E-2</v>
      </c>
      <c r="O14" s="39">
        <f>COUNTIF(Vertices[Eigenvector Centrality], "&gt;= " &amp; N14) - COUNTIF(Vertices[Eigenvector Centrality], "&gt;=" &amp; N15)</f>
        <v>1</v>
      </c>
      <c r="P14" s="38">
        <f t="shared" si="7"/>
        <v>1.8408429767441856</v>
      </c>
      <c r="Q14" s="39">
        <f>COUNTIF(Vertices[PageRank], "&gt;= " &amp; P14) - COUNTIF(Vertices[PageRank], "&gt;=" &amp; P15)</f>
        <v>4</v>
      </c>
      <c r="R14" s="38">
        <f t="shared" si="8"/>
        <v>0.27906976744186041</v>
      </c>
      <c r="S14" s="44">
        <f>COUNTIF(Vertices[Clustering Coefficient], "&gt;= " &amp; R14) - COUNTIF(Vertices[Clustering Coefficient], "&gt;=" &amp; R15)</f>
        <v>0</v>
      </c>
      <c r="T14" s="38" t="e">
        <f t="shared" ca="1" si="9"/>
        <v>#REF!</v>
      </c>
      <c r="U14" s="39" t="e">
        <f t="shared" ca="1" si="0"/>
        <v>#REF!</v>
      </c>
    </row>
    <row r="15" spans="1:24">
      <c r="A15" s="35" t="s">
        <v>153</v>
      </c>
      <c r="B15" s="35">
        <v>392</v>
      </c>
      <c r="D15" s="33">
        <f t="shared" si="1"/>
        <v>7.3488372093023253</v>
      </c>
      <c r="E15" s="3">
        <f>COUNTIF(Vertices[Degree], "&gt;= " &amp; D15) - COUNTIF(Vertices[Degree], "&gt;=" &amp; D16)</f>
        <v>0</v>
      </c>
      <c r="F15" s="40">
        <f t="shared" si="2"/>
        <v>0</v>
      </c>
      <c r="G15" s="41">
        <f>COUNTIF(Vertices[In-Degree], "&gt;= " &amp; F15) - COUNTIF(Vertices[In-Degree], "&gt;=" &amp; F16)</f>
        <v>0</v>
      </c>
      <c r="H15" s="40">
        <f t="shared" si="3"/>
        <v>0</v>
      </c>
      <c r="I15" s="41">
        <f>COUNTIF(Vertices[Out-Degree], "&gt;= " &amp; H15) - COUNTIF(Vertices[Out-Degree], "&gt;=" &amp; H16)</f>
        <v>0</v>
      </c>
      <c r="J15" s="40">
        <f t="shared" si="4"/>
        <v>2069.1010593953488</v>
      </c>
      <c r="K15" s="41">
        <f>COUNTIF(Vertices[Betweenness Centrality], "&gt;= " &amp; J15) - COUNTIF(Vertices[Betweenness Centrality], "&gt;=" &amp; J16)</f>
        <v>1</v>
      </c>
      <c r="L15" s="40">
        <f t="shared" si="5"/>
        <v>0.30268069767441858</v>
      </c>
      <c r="M15" s="41">
        <f>COUNTIF(Vertices[Closeness Centrality], "&gt;= " &amp; L15) - COUNTIF(Vertices[Closeness Centrality], "&gt;=" &amp; L16)</f>
        <v>0</v>
      </c>
      <c r="N15" s="40">
        <f t="shared" si="6"/>
        <v>1.7635860465116282E-2</v>
      </c>
      <c r="O15" s="41">
        <f>COUNTIF(Vertices[Eigenvector Centrality], "&gt;= " &amp; N15) - COUNTIF(Vertices[Eigenvector Centrality], "&gt;=" &amp; N16)</f>
        <v>4</v>
      </c>
      <c r="P15" s="40">
        <f t="shared" si="7"/>
        <v>1.9637085581395344</v>
      </c>
      <c r="Q15" s="41">
        <f>COUNTIF(Vertices[PageRank], "&gt;= " &amp; P15) - COUNTIF(Vertices[PageRank], "&gt;=" &amp; P16)</f>
        <v>4</v>
      </c>
      <c r="R15" s="40">
        <f t="shared" si="8"/>
        <v>0.30232558139534876</v>
      </c>
      <c r="S15" s="45">
        <f>COUNTIF(Vertices[Clustering Coefficient], "&gt;= " &amp; R15) - COUNTIF(Vertices[Clustering Coefficient], "&gt;=" &amp; R16)</f>
        <v>0</v>
      </c>
      <c r="T15" s="40" t="e">
        <f t="shared" ca="1" si="9"/>
        <v>#REF!</v>
      </c>
      <c r="U15" s="41" t="e">
        <f t="shared" ca="1" si="0"/>
        <v>#REF!</v>
      </c>
    </row>
    <row r="16" spans="1:24">
      <c r="A16" s="102"/>
      <c r="B16" s="88"/>
      <c r="D16" s="33">
        <f t="shared" si="1"/>
        <v>7.8372093023255811</v>
      </c>
      <c r="E16" s="3">
        <f>COUNTIF(Vertices[Degree], "&gt;= " &amp; D16) - COUNTIF(Vertices[Degree], "&gt;=" &amp; D17)</f>
        <v>9</v>
      </c>
      <c r="F16" s="38">
        <f t="shared" si="2"/>
        <v>0</v>
      </c>
      <c r="G16" s="39">
        <f>COUNTIF(Vertices[In-Degree], "&gt;= " &amp; F16) - COUNTIF(Vertices[In-Degree], "&gt;=" &amp; F17)</f>
        <v>0</v>
      </c>
      <c r="H16" s="38">
        <f t="shared" si="3"/>
        <v>0</v>
      </c>
      <c r="I16" s="39">
        <f>COUNTIF(Vertices[Out-Degree], "&gt;= " &amp; H16) - COUNTIF(Vertices[Out-Degree], "&gt;=" &amp; H17)</f>
        <v>0</v>
      </c>
      <c r="J16" s="38">
        <f t="shared" si="4"/>
        <v>2228.2626793488371</v>
      </c>
      <c r="K16" s="39">
        <f>COUNTIF(Vertices[Betweenness Centrality], "&gt;= " &amp; J16) - COUNTIF(Vertices[Betweenness Centrality], "&gt;=" &amp; J17)</f>
        <v>3</v>
      </c>
      <c r="L16" s="38">
        <f t="shared" si="5"/>
        <v>0.32592467441860462</v>
      </c>
      <c r="M16" s="39">
        <f>COUNTIF(Vertices[Closeness Centrality], "&gt;= " &amp; L16) - COUNTIF(Vertices[Closeness Centrality], "&gt;=" &amp; L17)</f>
        <v>2</v>
      </c>
      <c r="N16" s="38">
        <f t="shared" si="6"/>
        <v>1.8992465116279073E-2</v>
      </c>
      <c r="O16" s="39">
        <f>COUNTIF(Vertices[Eigenvector Centrality], "&gt;= " &amp; N16) - COUNTIF(Vertices[Eigenvector Centrality], "&gt;=" &amp; N17)</f>
        <v>1</v>
      </c>
      <c r="P16" s="38">
        <f t="shared" si="7"/>
        <v>2.0865741395348834</v>
      </c>
      <c r="Q16" s="39">
        <f>COUNTIF(Vertices[PageRank], "&gt;= " &amp; P16) - COUNTIF(Vertices[PageRank], "&gt;=" &amp; P17)</f>
        <v>3</v>
      </c>
      <c r="R16" s="38">
        <f t="shared" si="8"/>
        <v>0.32558139534883712</v>
      </c>
      <c r="S16" s="44">
        <f>COUNTIF(Vertices[Clustering Coefficient], "&gt;= " &amp; R16) - COUNTIF(Vertices[Clustering Coefficient], "&gt;=" &amp; R17)</f>
        <v>7</v>
      </c>
      <c r="T16" s="38" t="e">
        <f t="shared" ca="1" si="9"/>
        <v>#REF!</v>
      </c>
      <c r="U16" s="39" t="e">
        <f t="shared" ca="1" si="0"/>
        <v>#REF!</v>
      </c>
    </row>
    <row r="17" spans="1:21">
      <c r="A17" s="35" t="s">
        <v>154</v>
      </c>
      <c r="B17" s="35">
        <v>12</v>
      </c>
      <c r="D17" s="33">
        <f t="shared" si="1"/>
        <v>8.3255813953488378</v>
      </c>
      <c r="E17" s="3">
        <f>COUNTIF(Vertices[Degree], "&gt;= " &amp; D17) - COUNTIF(Vertices[Degree], "&gt;=" &amp; D18)</f>
        <v>0</v>
      </c>
      <c r="F17" s="40">
        <f t="shared" si="2"/>
        <v>0</v>
      </c>
      <c r="G17" s="41">
        <f>COUNTIF(Vertices[In-Degree], "&gt;= " &amp; F17) - COUNTIF(Vertices[In-Degree], "&gt;=" &amp; F18)</f>
        <v>0</v>
      </c>
      <c r="H17" s="40">
        <f t="shared" si="3"/>
        <v>0</v>
      </c>
      <c r="I17" s="41">
        <f>COUNTIF(Vertices[Out-Degree], "&gt;= " &amp; H17) - COUNTIF(Vertices[Out-Degree], "&gt;=" &amp; H18)</f>
        <v>0</v>
      </c>
      <c r="J17" s="40">
        <f t="shared" si="4"/>
        <v>2387.4242993023254</v>
      </c>
      <c r="K17" s="41">
        <f>COUNTIF(Vertices[Betweenness Centrality], "&gt;= " &amp; J17) - COUNTIF(Vertices[Betweenness Centrality], "&gt;=" &amp; J18)</f>
        <v>2</v>
      </c>
      <c r="L17" s="40">
        <f t="shared" si="5"/>
        <v>0.34916865116279067</v>
      </c>
      <c r="M17" s="41">
        <f>COUNTIF(Vertices[Closeness Centrality], "&gt;= " &amp; L17) - COUNTIF(Vertices[Closeness Centrality], "&gt;=" &amp; L18)</f>
        <v>0</v>
      </c>
      <c r="N17" s="40">
        <f t="shared" si="6"/>
        <v>2.0349069767441864E-2</v>
      </c>
      <c r="O17" s="41">
        <f>COUNTIF(Vertices[Eigenvector Centrality], "&gt;= " &amp; N17) - COUNTIF(Vertices[Eigenvector Centrality], "&gt;=" &amp; N18)</f>
        <v>0</v>
      </c>
      <c r="P17" s="40">
        <f t="shared" si="7"/>
        <v>2.2094397209302321</v>
      </c>
      <c r="Q17" s="41">
        <f>COUNTIF(Vertices[PageRank], "&gt;= " &amp; P17) - COUNTIF(Vertices[PageRank], "&gt;=" &amp; P18)</f>
        <v>2</v>
      </c>
      <c r="R17" s="40">
        <f t="shared" si="8"/>
        <v>0.34883720930232548</v>
      </c>
      <c r="S17" s="45">
        <f>COUNTIF(Vertices[Clustering Coefficient], "&gt;= " &amp; R17) - COUNTIF(Vertices[Clustering Coefficient], "&gt;=" &amp; R18)</f>
        <v>0</v>
      </c>
      <c r="T17" s="40" t="e">
        <f t="shared" ca="1" si="9"/>
        <v>#REF!</v>
      </c>
      <c r="U17" s="41" t="e">
        <f t="shared" ca="1" si="0"/>
        <v>#REF!</v>
      </c>
    </row>
    <row r="18" spans="1:21">
      <c r="A18" s="35" t="s">
        <v>155</v>
      </c>
      <c r="B18" s="35">
        <v>5.1625690000000004</v>
      </c>
      <c r="D18" s="33">
        <f t="shared" si="1"/>
        <v>8.8139534883720927</v>
      </c>
      <c r="E18" s="3">
        <f>COUNTIF(Vertices[Degree], "&gt;= " &amp; D18) - COUNTIF(Vertices[Degree], "&gt;=" &amp; D19)</f>
        <v>1</v>
      </c>
      <c r="F18" s="38">
        <f t="shared" si="2"/>
        <v>0</v>
      </c>
      <c r="G18" s="39">
        <f>COUNTIF(Vertices[In-Degree], "&gt;= " &amp; F18) - COUNTIF(Vertices[In-Degree], "&gt;=" &amp; F19)</f>
        <v>0</v>
      </c>
      <c r="H18" s="38">
        <f t="shared" si="3"/>
        <v>0</v>
      </c>
      <c r="I18" s="39">
        <f>COUNTIF(Vertices[Out-Degree], "&gt;= " &amp; H18) - COUNTIF(Vertices[Out-Degree], "&gt;=" &amp; H19)</f>
        <v>0</v>
      </c>
      <c r="J18" s="38">
        <f t="shared" si="4"/>
        <v>2546.5859192558137</v>
      </c>
      <c r="K18" s="39">
        <f>COUNTIF(Vertices[Betweenness Centrality], "&gt;= " &amp; J18) - COUNTIF(Vertices[Betweenness Centrality], "&gt;=" &amp; J19)</f>
        <v>1</v>
      </c>
      <c r="L18" s="38">
        <f t="shared" si="5"/>
        <v>0.37241262790697671</v>
      </c>
      <c r="M18" s="39">
        <f>COUNTIF(Vertices[Closeness Centrality], "&gt;= " &amp; L18) - COUNTIF(Vertices[Closeness Centrality], "&gt;=" &amp; L19)</f>
        <v>0</v>
      </c>
      <c r="N18" s="38">
        <f t="shared" si="6"/>
        <v>2.1705674418604656E-2</v>
      </c>
      <c r="O18" s="39">
        <f>COUNTIF(Vertices[Eigenvector Centrality], "&gt;= " &amp; N18) - COUNTIF(Vertices[Eigenvector Centrality], "&gt;=" &amp; N19)</f>
        <v>0</v>
      </c>
      <c r="P18" s="38">
        <f t="shared" si="7"/>
        <v>2.3323053023255809</v>
      </c>
      <c r="Q18" s="39">
        <f>COUNTIF(Vertices[PageRank], "&gt;= " &amp; P18) - COUNTIF(Vertices[PageRank], "&gt;=" &amp; P19)</f>
        <v>2</v>
      </c>
      <c r="R18" s="38">
        <f t="shared" si="8"/>
        <v>0.37209302325581384</v>
      </c>
      <c r="S18" s="44">
        <f>COUNTIF(Vertices[Clustering Coefficient], "&gt;= " &amp; R18) - COUNTIF(Vertices[Clustering Coefficient], "&gt;=" &amp; R19)</f>
        <v>0</v>
      </c>
      <c r="T18" s="38" t="e">
        <f t="shared" ca="1" si="9"/>
        <v>#REF!</v>
      </c>
      <c r="U18" s="39" t="e">
        <f t="shared" ca="1" si="0"/>
        <v>#REF!</v>
      </c>
    </row>
    <row r="19" spans="1:21">
      <c r="A19" s="102"/>
      <c r="B19" s="88"/>
      <c r="D19" s="33">
        <f t="shared" si="1"/>
        <v>9.3023255813953476</v>
      </c>
      <c r="E19" s="3">
        <f>COUNTIF(Vertices[Degree], "&gt;= " &amp; D19) - COUNTIF(Vertices[Degree], "&gt;=" &amp; D20)</f>
        <v>0</v>
      </c>
      <c r="F19" s="40">
        <f t="shared" si="2"/>
        <v>0</v>
      </c>
      <c r="G19" s="41">
        <f>COUNTIF(Vertices[In-Degree], "&gt;= " &amp; F19) - COUNTIF(Vertices[In-Degree], "&gt;=" &amp; F20)</f>
        <v>0</v>
      </c>
      <c r="H19" s="40">
        <f t="shared" si="3"/>
        <v>0</v>
      </c>
      <c r="I19" s="41">
        <f>COUNTIF(Vertices[Out-Degree], "&gt;= " &amp; H19) - COUNTIF(Vertices[Out-Degree], "&gt;=" &amp; H20)</f>
        <v>0</v>
      </c>
      <c r="J19" s="40">
        <f t="shared" si="4"/>
        <v>2705.747539209302</v>
      </c>
      <c r="K19" s="41">
        <f>COUNTIF(Vertices[Betweenness Centrality], "&gt;= " &amp; J19) - COUNTIF(Vertices[Betweenness Centrality], "&gt;=" &amp; J20)</f>
        <v>4</v>
      </c>
      <c r="L19" s="40">
        <f t="shared" si="5"/>
        <v>0.39565660465116276</v>
      </c>
      <c r="M19" s="41">
        <f>COUNTIF(Vertices[Closeness Centrality], "&gt;= " &amp; L19) - COUNTIF(Vertices[Closeness Centrality], "&gt;=" &amp; L20)</f>
        <v>0</v>
      </c>
      <c r="N19" s="40">
        <f t="shared" si="6"/>
        <v>2.3062279069767447E-2</v>
      </c>
      <c r="O19" s="41">
        <f>COUNTIF(Vertices[Eigenvector Centrality], "&gt;= " &amp; N19) - COUNTIF(Vertices[Eigenvector Centrality], "&gt;=" &amp; N20)</f>
        <v>2</v>
      </c>
      <c r="P19" s="40">
        <f t="shared" si="7"/>
        <v>2.4551708837209296</v>
      </c>
      <c r="Q19" s="41">
        <f>COUNTIF(Vertices[PageRank], "&gt;= " &amp; P19) - COUNTIF(Vertices[PageRank], "&gt;=" &amp; P20)</f>
        <v>2</v>
      </c>
      <c r="R19" s="40">
        <f t="shared" si="8"/>
        <v>0.3953488372093022</v>
      </c>
      <c r="S19" s="45">
        <f>COUNTIF(Vertices[Clustering Coefficient], "&gt;= " &amp; R19) - COUNTIF(Vertices[Clustering Coefficient], "&gt;=" &amp; R20)</f>
        <v>0</v>
      </c>
      <c r="T19" s="40" t="e">
        <f t="shared" ca="1" si="9"/>
        <v>#REF!</v>
      </c>
      <c r="U19" s="41" t="e">
        <f t="shared" ca="1" si="0"/>
        <v>#REF!</v>
      </c>
    </row>
    <row r="20" spans="1:21">
      <c r="A20" s="35" t="s">
        <v>156</v>
      </c>
      <c r="B20" s="35">
        <v>1.0825917082700238E-2</v>
      </c>
      <c r="D20" s="33">
        <f t="shared" si="1"/>
        <v>9.7906976744186025</v>
      </c>
      <c r="E20" s="3">
        <f>COUNTIF(Vertices[Degree], "&gt;= " &amp; D20) - COUNTIF(Vertices[Degree], "&gt;=" &amp; D21)</f>
        <v>1</v>
      </c>
      <c r="F20" s="38">
        <f t="shared" si="2"/>
        <v>0</v>
      </c>
      <c r="G20" s="39">
        <f>COUNTIF(Vertices[In-Degree], "&gt;= " &amp; F20) - COUNTIF(Vertices[In-Degree], "&gt;=" &amp; F21)</f>
        <v>0</v>
      </c>
      <c r="H20" s="38">
        <f t="shared" si="3"/>
        <v>0</v>
      </c>
      <c r="I20" s="39">
        <f>COUNTIF(Vertices[Out-Degree], "&gt;= " &amp; H20) - COUNTIF(Vertices[Out-Degree], "&gt;=" &amp; H21)</f>
        <v>0</v>
      </c>
      <c r="J20" s="38">
        <f t="shared" si="4"/>
        <v>2864.9091591627903</v>
      </c>
      <c r="K20" s="39">
        <f>COUNTIF(Vertices[Betweenness Centrality], "&gt;= " &amp; J20) - COUNTIF(Vertices[Betweenness Centrality], "&gt;=" &amp; J21)</f>
        <v>0</v>
      </c>
      <c r="L20" s="38">
        <f t="shared" si="5"/>
        <v>0.4189005813953488</v>
      </c>
      <c r="M20" s="39">
        <f>COUNTIF(Vertices[Closeness Centrality], "&gt;= " &amp; L20) - COUNTIF(Vertices[Closeness Centrality], "&gt;=" &amp; L21)</f>
        <v>0</v>
      </c>
      <c r="N20" s="38">
        <f t="shared" si="6"/>
        <v>2.4418883720930238E-2</v>
      </c>
      <c r="O20" s="39">
        <f>COUNTIF(Vertices[Eigenvector Centrality], "&gt;= " &amp; N20) - COUNTIF(Vertices[Eigenvector Centrality], "&gt;=" &amp; N21)</f>
        <v>0</v>
      </c>
      <c r="P20" s="38">
        <f t="shared" si="7"/>
        <v>2.5780364651162784</v>
      </c>
      <c r="Q20" s="39">
        <f>COUNTIF(Vertices[PageRank], "&gt;= " &amp; P20) - COUNTIF(Vertices[PageRank], "&gt;=" &amp; P21)</f>
        <v>1</v>
      </c>
      <c r="R20" s="38">
        <f t="shared" si="8"/>
        <v>0.41860465116279055</v>
      </c>
      <c r="S20" s="44">
        <f>COUNTIF(Vertices[Clustering Coefficient], "&gt;= " &amp; R20) - COUNTIF(Vertices[Clustering Coefficient], "&gt;=" &amp; R21)</f>
        <v>0</v>
      </c>
      <c r="T20" s="38" t="e">
        <f t="shared" ca="1" si="9"/>
        <v>#REF!</v>
      </c>
      <c r="U20" s="39" t="e">
        <f t="shared" ca="1" si="0"/>
        <v>#REF!</v>
      </c>
    </row>
    <row r="21" spans="1:21">
      <c r="A21" s="102"/>
      <c r="B21" s="88"/>
      <c r="D21" s="33">
        <f t="shared" si="1"/>
        <v>10.279069767441857</v>
      </c>
      <c r="E21" s="3">
        <f>COUNTIF(Vertices[Degree], "&gt;= " &amp; D21) - COUNTIF(Vertices[Degree], "&gt;=" &amp; D22)</f>
        <v>0</v>
      </c>
      <c r="F21" s="40">
        <f t="shared" si="2"/>
        <v>0</v>
      </c>
      <c r="G21" s="41">
        <f>COUNTIF(Vertices[In-Degree], "&gt;= " &amp; F21) - COUNTIF(Vertices[In-Degree], "&gt;=" &amp; F22)</f>
        <v>0</v>
      </c>
      <c r="H21" s="40">
        <f t="shared" si="3"/>
        <v>0</v>
      </c>
      <c r="I21" s="41">
        <f>COUNTIF(Vertices[Out-Degree], "&gt;= " &amp; H21) - COUNTIF(Vertices[Out-Degree], "&gt;=" &amp; H22)</f>
        <v>0</v>
      </c>
      <c r="J21" s="40">
        <f t="shared" si="4"/>
        <v>3024.0707791162786</v>
      </c>
      <c r="K21" s="41">
        <f>COUNTIF(Vertices[Betweenness Centrality], "&gt;= " &amp; J21) - COUNTIF(Vertices[Betweenness Centrality], "&gt;=" &amp; J22)</f>
        <v>0</v>
      </c>
      <c r="L21" s="40">
        <f t="shared" si="5"/>
        <v>0.44214455813953485</v>
      </c>
      <c r="M21" s="41">
        <f>COUNTIF(Vertices[Closeness Centrality], "&gt;= " &amp; L21) - COUNTIF(Vertices[Closeness Centrality], "&gt;=" &amp; L22)</f>
        <v>0</v>
      </c>
      <c r="N21" s="40">
        <f t="shared" si="6"/>
        <v>2.5775488372093029E-2</v>
      </c>
      <c r="O21" s="41">
        <f>COUNTIF(Vertices[Eigenvector Centrality], "&gt;= " &amp; N21) - COUNTIF(Vertices[Eigenvector Centrality], "&gt;=" &amp; N22)</f>
        <v>1</v>
      </c>
      <c r="P21" s="40">
        <f t="shared" si="7"/>
        <v>2.7009020465116271</v>
      </c>
      <c r="Q21" s="41">
        <f>COUNTIF(Vertices[PageRank], "&gt;= " &amp; P21) - COUNTIF(Vertices[PageRank], "&gt;=" &amp; P22)</f>
        <v>1</v>
      </c>
      <c r="R21" s="40">
        <f t="shared" si="8"/>
        <v>0.44186046511627891</v>
      </c>
      <c r="S21" s="45">
        <f>COUNTIF(Vertices[Clustering Coefficient], "&gt;= " &amp; R21) - COUNTIF(Vertices[Clustering Coefficient], "&gt;=" &amp; R22)</f>
        <v>0</v>
      </c>
      <c r="T21" s="40" t="e">
        <f t="shared" ca="1" si="9"/>
        <v>#REF!</v>
      </c>
      <c r="U21" s="41" t="e">
        <f t="shared" ca="1" si="0"/>
        <v>#REF!</v>
      </c>
    </row>
    <row r="22" spans="1:21">
      <c r="A22" s="35" t="s">
        <v>699</v>
      </c>
      <c r="B22" s="35" t="s">
        <v>700</v>
      </c>
      <c r="D22" s="33">
        <f t="shared" si="1"/>
        <v>10.767441860465112</v>
      </c>
      <c r="E22" s="3">
        <f>COUNTIF(Vertices[Degree], "&gt;= " &amp; D22) - COUNTIF(Vertices[Degree], "&gt;=" &amp; D23)</f>
        <v>3</v>
      </c>
      <c r="F22" s="38">
        <f t="shared" si="2"/>
        <v>0</v>
      </c>
      <c r="G22" s="39">
        <f>COUNTIF(Vertices[In-Degree], "&gt;= " &amp; F22) - COUNTIF(Vertices[In-Degree], "&gt;=" &amp; F23)</f>
        <v>0</v>
      </c>
      <c r="H22" s="38">
        <f t="shared" si="3"/>
        <v>0</v>
      </c>
      <c r="I22" s="39">
        <f>COUNTIF(Vertices[Out-Degree], "&gt;= " &amp; H22) - COUNTIF(Vertices[Out-Degree], "&gt;=" &amp; H23)</f>
        <v>0</v>
      </c>
      <c r="J22" s="38">
        <f t="shared" si="4"/>
        <v>3183.2323990697669</v>
      </c>
      <c r="K22" s="39">
        <f>COUNTIF(Vertices[Betweenness Centrality], "&gt;= " &amp; J22) - COUNTIF(Vertices[Betweenness Centrality], "&gt;=" &amp; J23)</f>
        <v>3</v>
      </c>
      <c r="L22" s="38">
        <f t="shared" si="5"/>
        <v>0.46538853488372089</v>
      </c>
      <c r="M22" s="39">
        <f>COUNTIF(Vertices[Closeness Centrality], "&gt;= " &amp; L22) - COUNTIF(Vertices[Closeness Centrality], "&gt;=" &amp; L23)</f>
        <v>0</v>
      </c>
      <c r="N22" s="38">
        <f t="shared" si="6"/>
        <v>2.713209302325582E-2</v>
      </c>
      <c r="O22" s="39">
        <f>COUNTIF(Vertices[Eigenvector Centrality], "&gt;= " &amp; N22) - COUNTIF(Vertices[Eigenvector Centrality], "&gt;=" &amp; N23)</f>
        <v>1</v>
      </c>
      <c r="P22" s="38">
        <f t="shared" si="7"/>
        <v>2.8237676279069759</v>
      </c>
      <c r="Q22" s="39">
        <f>COUNTIF(Vertices[PageRank], "&gt;= " &amp; P22) - COUNTIF(Vertices[PageRank], "&gt;=" &amp; P23)</f>
        <v>0</v>
      </c>
      <c r="R22" s="38">
        <f t="shared" si="8"/>
        <v>0.46511627906976727</v>
      </c>
      <c r="S22" s="44">
        <f>COUNTIF(Vertices[Clustering Coefficient], "&gt;= " &amp; R22) - COUNTIF(Vertices[Clustering Coefficient], "&gt;=" &amp; R23)</f>
        <v>0</v>
      </c>
      <c r="T22" s="38" t="e">
        <f t="shared" ca="1" si="9"/>
        <v>#REF!</v>
      </c>
      <c r="U22" s="39" t="e">
        <f t="shared" ca="1" si="0"/>
        <v>#REF!</v>
      </c>
    </row>
    <row r="23" spans="1:21">
      <c r="A23" s="35"/>
      <c r="B23" s="35"/>
      <c r="D23" s="33">
        <f t="shared" si="1"/>
        <v>11.255813953488367</v>
      </c>
      <c r="E23" s="3">
        <f>COUNTIF(Vertices[Degree], "&gt;= " &amp; D23) - COUNTIF(Vertices[Degree], "&gt;=" &amp; D24)</f>
        <v>0</v>
      </c>
      <c r="F23" s="40">
        <f t="shared" si="2"/>
        <v>0</v>
      </c>
      <c r="G23" s="41">
        <f>COUNTIF(Vertices[In-Degree], "&gt;= " &amp; F23) - COUNTIF(Vertices[In-Degree], "&gt;=" &amp; F24)</f>
        <v>0</v>
      </c>
      <c r="H23" s="40">
        <f t="shared" si="3"/>
        <v>0</v>
      </c>
      <c r="I23" s="41">
        <f>COUNTIF(Vertices[Out-Degree], "&gt;= " &amp; H23) - COUNTIF(Vertices[Out-Degree], "&gt;=" &amp; H24)</f>
        <v>0</v>
      </c>
      <c r="J23" s="40">
        <f t="shared" si="4"/>
        <v>3342.3940190232552</v>
      </c>
      <c r="K23" s="41">
        <f>COUNTIF(Vertices[Betweenness Centrality], "&gt;= " &amp; J23) - COUNTIF(Vertices[Betweenness Centrality], "&gt;=" &amp; J24)</f>
        <v>0</v>
      </c>
      <c r="L23" s="40">
        <f t="shared" si="5"/>
        <v>0.48863251162790694</v>
      </c>
      <c r="M23" s="41">
        <f>COUNTIF(Vertices[Closeness Centrality], "&gt;= " &amp; L23) - COUNTIF(Vertices[Closeness Centrality], "&gt;=" &amp; L24)</f>
        <v>1</v>
      </c>
      <c r="N23" s="40">
        <f t="shared" si="6"/>
        <v>2.8488697674418612E-2</v>
      </c>
      <c r="O23" s="41">
        <f>COUNTIF(Vertices[Eigenvector Centrality], "&gt;= " &amp; N23) - COUNTIF(Vertices[Eigenvector Centrality], "&gt;=" &amp; N24)</f>
        <v>1</v>
      </c>
      <c r="P23" s="40">
        <f t="shared" si="7"/>
        <v>2.9466332093023246</v>
      </c>
      <c r="Q23" s="41">
        <f>COUNTIF(Vertices[PageRank], "&gt;= " &amp; P23) - COUNTIF(Vertices[PageRank], "&gt;=" &amp; P24)</f>
        <v>0</v>
      </c>
      <c r="R23" s="40">
        <f t="shared" si="8"/>
        <v>0.48837209302325563</v>
      </c>
      <c r="S23" s="45">
        <f>COUNTIF(Vertices[Clustering Coefficient], "&gt;= " &amp; R23) - COUNTIF(Vertices[Clustering Coefficient], "&gt;=" &amp; R24)</f>
        <v>0</v>
      </c>
      <c r="T23" s="40" t="e">
        <f t="shared" ca="1" si="9"/>
        <v>#REF!</v>
      </c>
      <c r="U23" s="41" t="e">
        <f t="shared" ca="1" si="0"/>
        <v>#REF!</v>
      </c>
    </row>
    <row r="24" spans="1:21">
      <c r="A24" s="35"/>
      <c r="B24" s="35"/>
      <c r="D24" s="33">
        <f t="shared" si="1"/>
        <v>11.744186046511622</v>
      </c>
      <c r="E24" s="3">
        <f>COUNTIF(Vertices[Degree], "&gt;= " &amp; D24) - COUNTIF(Vertices[Degree], "&gt;=" &amp; D25)</f>
        <v>1</v>
      </c>
      <c r="F24" s="38">
        <f t="shared" si="2"/>
        <v>0</v>
      </c>
      <c r="G24" s="39">
        <f>COUNTIF(Vertices[In-Degree], "&gt;= " &amp; F24) - COUNTIF(Vertices[In-Degree], "&gt;=" &amp; F25)</f>
        <v>0</v>
      </c>
      <c r="H24" s="38">
        <f t="shared" si="3"/>
        <v>0</v>
      </c>
      <c r="I24" s="39">
        <f>COUNTIF(Vertices[Out-Degree], "&gt;= " &amp; H24) - COUNTIF(Vertices[Out-Degree], "&gt;=" &amp; H25)</f>
        <v>0</v>
      </c>
      <c r="J24" s="38">
        <f t="shared" si="4"/>
        <v>3501.5556389767435</v>
      </c>
      <c r="K24" s="39">
        <f>COUNTIF(Vertices[Betweenness Centrality], "&gt;= " &amp; J24) - COUNTIF(Vertices[Betweenness Centrality], "&gt;=" &amp; J25)</f>
        <v>0</v>
      </c>
      <c r="L24" s="38">
        <f t="shared" si="5"/>
        <v>0.51187648837209299</v>
      </c>
      <c r="M24" s="39">
        <f>COUNTIF(Vertices[Closeness Centrality], "&gt;= " &amp; L24) - COUNTIF(Vertices[Closeness Centrality], "&gt;=" &amp; L25)</f>
        <v>0</v>
      </c>
      <c r="N24" s="38">
        <f t="shared" si="6"/>
        <v>2.9845302325581403E-2</v>
      </c>
      <c r="O24" s="39">
        <f>COUNTIF(Vertices[Eigenvector Centrality], "&gt;= " &amp; N24) - COUNTIF(Vertices[Eigenvector Centrality], "&gt;=" &amp; N25)</f>
        <v>1</v>
      </c>
      <c r="P24" s="38">
        <f t="shared" si="7"/>
        <v>3.0694987906976734</v>
      </c>
      <c r="Q24" s="39">
        <f>COUNTIF(Vertices[PageRank], "&gt;= " &amp; P24) - COUNTIF(Vertices[PageRank], "&gt;=" &amp; P25)</f>
        <v>1</v>
      </c>
      <c r="R24" s="38">
        <f t="shared" si="8"/>
        <v>0.51162790697674398</v>
      </c>
      <c r="S24" s="44">
        <f>COUNTIF(Vertices[Clustering Coefficient], "&gt;= " &amp; R24) - COUNTIF(Vertices[Clustering Coefficient], "&gt;=" &amp; R25)</f>
        <v>0</v>
      </c>
      <c r="T24" s="38" t="e">
        <f t="shared" ca="1" si="9"/>
        <v>#REF!</v>
      </c>
      <c r="U24" s="39" t="e">
        <f t="shared" ca="1" si="0"/>
        <v>#REF!</v>
      </c>
    </row>
    <row r="25" spans="1:21">
      <c r="A25" s="35"/>
      <c r="B25" s="35"/>
      <c r="D25" s="33">
        <f t="shared" si="1"/>
        <v>12.232558139534877</v>
      </c>
      <c r="E25" s="3">
        <f>COUNTIF(Vertices[Degree], "&gt;= " &amp; D25) - COUNTIF(Vertices[Degree], "&gt;=" &amp; D26)</f>
        <v>0</v>
      </c>
      <c r="F25" s="40">
        <f t="shared" si="2"/>
        <v>0</v>
      </c>
      <c r="G25" s="41">
        <f>COUNTIF(Vertices[In-Degree], "&gt;= " &amp; F25) - COUNTIF(Vertices[In-Degree], "&gt;=" &amp; F26)</f>
        <v>0</v>
      </c>
      <c r="H25" s="40">
        <f t="shared" si="3"/>
        <v>0</v>
      </c>
      <c r="I25" s="41">
        <f>COUNTIF(Vertices[Out-Degree], "&gt;= " &amp; H25) - COUNTIF(Vertices[Out-Degree], "&gt;=" &amp; H26)</f>
        <v>0</v>
      </c>
      <c r="J25" s="40">
        <f t="shared" si="4"/>
        <v>3660.7172589302318</v>
      </c>
      <c r="K25" s="41">
        <f>COUNTIF(Vertices[Betweenness Centrality], "&gt;= " &amp; J25) - COUNTIF(Vertices[Betweenness Centrality], "&gt;=" &amp; J26)</f>
        <v>0</v>
      </c>
      <c r="L25" s="40">
        <f t="shared" si="5"/>
        <v>0.53512046511627909</v>
      </c>
      <c r="M25" s="41">
        <f>COUNTIF(Vertices[Closeness Centrality], "&gt;= " &amp; L25) - COUNTIF(Vertices[Closeness Centrality], "&gt;=" &amp; L26)</f>
        <v>0</v>
      </c>
      <c r="N25" s="40">
        <f t="shared" si="6"/>
        <v>3.1201906976744194E-2</v>
      </c>
      <c r="O25" s="41">
        <f>COUNTIF(Vertices[Eigenvector Centrality], "&gt;= " &amp; N25) - COUNTIF(Vertices[Eigenvector Centrality], "&gt;=" &amp; N26)</f>
        <v>0</v>
      </c>
      <c r="P25" s="40">
        <f t="shared" si="7"/>
        <v>3.1923643720930222</v>
      </c>
      <c r="Q25" s="41">
        <f>COUNTIF(Vertices[PageRank], "&gt;= " &amp; P25) - COUNTIF(Vertices[PageRank], "&gt;=" &amp; P26)</f>
        <v>0</v>
      </c>
      <c r="R25" s="40">
        <f t="shared" si="8"/>
        <v>0.5348837209302324</v>
      </c>
      <c r="S25" s="45">
        <f>COUNTIF(Vertices[Clustering Coefficient], "&gt;= " &amp; R25) - COUNTIF(Vertices[Clustering Coefficient], "&gt;=" &amp; R26)</f>
        <v>0</v>
      </c>
      <c r="T25" s="40" t="e">
        <f t="shared" ca="1" si="9"/>
        <v>#REF!</v>
      </c>
      <c r="U25" s="41" t="e">
        <f t="shared" ca="1" si="0"/>
        <v>#REF!</v>
      </c>
    </row>
    <row r="26" spans="1:21">
      <c r="A26" s="35"/>
      <c r="B26" s="35"/>
      <c r="D26" s="33">
        <f t="shared" si="1"/>
        <v>12.720930232558132</v>
      </c>
      <c r="E26" s="3">
        <f>COUNTIF(Vertices[Degree], "&gt;= " &amp; D26) - COUNTIF(Vertices[Degree], "&gt;=" &amp; D27)</f>
        <v>0</v>
      </c>
      <c r="F26" s="38">
        <f t="shared" si="2"/>
        <v>0</v>
      </c>
      <c r="G26" s="39">
        <f>COUNTIF(Vertices[In-Degree], "&gt;= " &amp; F26) - COUNTIF(Vertices[In-Degree], "&gt;=" &amp; F27)</f>
        <v>0</v>
      </c>
      <c r="H26" s="38">
        <f t="shared" si="3"/>
        <v>0</v>
      </c>
      <c r="I26" s="39">
        <f>COUNTIF(Vertices[Out-Degree], "&gt;= " &amp; H26) - COUNTIF(Vertices[Out-Degree], "&gt;=" &amp; H27)</f>
        <v>0</v>
      </c>
      <c r="J26" s="38">
        <f t="shared" si="4"/>
        <v>3819.8788788837201</v>
      </c>
      <c r="K26" s="39">
        <f>COUNTIF(Vertices[Betweenness Centrality], "&gt;= " &amp; J26) - COUNTIF(Vertices[Betweenness Centrality], "&gt;=" &amp; J27)</f>
        <v>0</v>
      </c>
      <c r="L26" s="38">
        <f t="shared" si="5"/>
        <v>0.55836444186046519</v>
      </c>
      <c r="M26" s="39">
        <f>COUNTIF(Vertices[Closeness Centrality], "&gt;= " &amp; L26) - COUNTIF(Vertices[Closeness Centrality], "&gt;=" &amp; L27)</f>
        <v>0</v>
      </c>
      <c r="N26" s="38">
        <f t="shared" si="6"/>
        <v>3.2558511627906982E-2</v>
      </c>
      <c r="O26" s="39">
        <f>COUNTIF(Vertices[Eigenvector Centrality], "&gt;= " &amp; N26) - COUNTIF(Vertices[Eigenvector Centrality], "&gt;=" &amp; N27)</f>
        <v>0</v>
      </c>
      <c r="P26" s="38">
        <f t="shared" si="7"/>
        <v>3.3152299534883709</v>
      </c>
      <c r="Q26" s="39">
        <f>COUNTIF(Vertices[PageRank], "&gt;= " &amp; P26) - COUNTIF(Vertices[PageRank], "&gt;=" &amp; P27)</f>
        <v>1</v>
      </c>
      <c r="R26" s="38">
        <f t="shared" si="8"/>
        <v>0.55813953488372081</v>
      </c>
      <c r="S26" s="44">
        <f>COUNTIF(Vertices[Clustering Coefficient], "&gt;= " &amp; R26) - COUNTIF(Vertices[Clustering Coefficient], "&gt;=" &amp; R27)</f>
        <v>0</v>
      </c>
      <c r="T26" s="38" t="e">
        <f t="shared" ca="1" si="9"/>
        <v>#REF!</v>
      </c>
      <c r="U26" s="39" t="e">
        <f t="shared" ca="1" si="0"/>
        <v>#REF!</v>
      </c>
    </row>
    <row r="27" spans="1:21">
      <c r="D27" s="33">
        <f t="shared" si="1"/>
        <v>13.209302325581387</v>
      </c>
      <c r="E27" s="3">
        <f>COUNTIF(Vertices[Degree], "&gt;= " &amp; D27) - COUNTIF(Vertices[Degree], "&gt;=" &amp; D28)</f>
        <v>0</v>
      </c>
      <c r="F27" s="40">
        <f t="shared" si="2"/>
        <v>0</v>
      </c>
      <c r="G27" s="41">
        <f>COUNTIF(Vertices[In-Degree], "&gt;= " &amp; F27) - COUNTIF(Vertices[In-Degree], "&gt;=" &amp; F28)</f>
        <v>0</v>
      </c>
      <c r="H27" s="40">
        <f t="shared" si="3"/>
        <v>0</v>
      </c>
      <c r="I27" s="41">
        <f>COUNTIF(Vertices[Out-Degree], "&gt;= " &amp; H27) - COUNTIF(Vertices[Out-Degree], "&gt;=" &amp; H28)</f>
        <v>0</v>
      </c>
      <c r="J27" s="40">
        <f t="shared" si="4"/>
        <v>3979.0404988372084</v>
      </c>
      <c r="K27" s="41">
        <f>COUNTIF(Vertices[Betweenness Centrality], "&gt;= " &amp; J27) - COUNTIF(Vertices[Betweenness Centrality], "&gt;=" &amp; J28)</f>
        <v>0</v>
      </c>
      <c r="L27" s="40">
        <f t="shared" si="5"/>
        <v>0.58160841860465129</v>
      </c>
      <c r="M27" s="41">
        <f>COUNTIF(Vertices[Closeness Centrality], "&gt;= " &amp; L27) - COUNTIF(Vertices[Closeness Centrality], "&gt;=" &amp; L28)</f>
        <v>0</v>
      </c>
      <c r="N27" s="40">
        <f t="shared" si="6"/>
        <v>3.3915116279069769E-2</v>
      </c>
      <c r="O27" s="41">
        <f>COUNTIF(Vertices[Eigenvector Centrality], "&gt;= " &amp; N27) - COUNTIF(Vertices[Eigenvector Centrality], "&gt;=" &amp; N28)</f>
        <v>0</v>
      </c>
      <c r="P27" s="40">
        <f t="shared" si="7"/>
        <v>3.4380955348837197</v>
      </c>
      <c r="Q27" s="41">
        <f>COUNTIF(Vertices[PageRank], "&gt;= " &amp; P27) - COUNTIF(Vertices[PageRank], "&gt;=" &amp; P28)</f>
        <v>1</v>
      </c>
      <c r="R27" s="40">
        <f t="shared" si="8"/>
        <v>0.58139534883720922</v>
      </c>
      <c r="S27" s="45">
        <f>COUNTIF(Vertices[Clustering Coefficient], "&gt;= " &amp; R27) - COUNTIF(Vertices[Clustering Coefficient], "&gt;=" &amp; R28)</f>
        <v>0</v>
      </c>
      <c r="T27" s="40" t="e">
        <f t="shared" ca="1" si="9"/>
        <v>#REF!</v>
      </c>
      <c r="U27" s="41" t="e">
        <f t="shared" ca="1" si="0"/>
        <v>#REF!</v>
      </c>
    </row>
    <row r="28" spans="1:21">
      <c r="D28" s="33">
        <f t="shared" si="1"/>
        <v>13.697674418604642</v>
      </c>
      <c r="E28" s="3">
        <f>COUNTIF(Vertices[Degree], "&gt;= " &amp; D28) - COUNTIF(Vertices[Degree], "&gt;=" &amp; D29)</f>
        <v>2</v>
      </c>
      <c r="F28" s="38">
        <f t="shared" si="2"/>
        <v>0</v>
      </c>
      <c r="G28" s="39">
        <f>COUNTIF(Vertices[In-Degree], "&gt;= " &amp; F28) - COUNTIF(Vertices[In-Degree], "&gt;=" &amp; F29)</f>
        <v>0</v>
      </c>
      <c r="H28" s="38">
        <f t="shared" si="3"/>
        <v>0</v>
      </c>
      <c r="I28" s="39">
        <f>COUNTIF(Vertices[Out-Degree], "&gt;= " &amp; H28) - COUNTIF(Vertices[Out-Degree], "&gt;=" &amp; H29)</f>
        <v>0</v>
      </c>
      <c r="J28" s="38">
        <f t="shared" si="4"/>
        <v>4138.2021187906967</v>
      </c>
      <c r="K28" s="39">
        <f>COUNTIF(Vertices[Betweenness Centrality], "&gt;= " &amp; J28) - COUNTIF(Vertices[Betweenness Centrality], "&gt;=" &amp; J29)</f>
        <v>0</v>
      </c>
      <c r="L28" s="38">
        <f t="shared" si="5"/>
        <v>0.60485239534883739</v>
      </c>
      <c r="M28" s="39">
        <f>COUNTIF(Vertices[Closeness Centrality], "&gt;= " &amp; L28) - COUNTIF(Vertices[Closeness Centrality], "&gt;=" &amp; L29)</f>
        <v>0</v>
      </c>
      <c r="N28" s="38">
        <f t="shared" si="6"/>
        <v>3.5271720930232557E-2</v>
      </c>
      <c r="O28" s="39">
        <f>COUNTIF(Vertices[Eigenvector Centrality], "&gt;= " &amp; N28) - COUNTIF(Vertices[Eigenvector Centrality], "&gt;=" &amp; N29)</f>
        <v>1</v>
      </c>
      <c r="P28" s="38">
        <f t="shared" si="7"/>
        <v>3.5609611162790684</v>
      </c>
      <c r="Q28" s="39">
        <f>COUNTIF(Vertices[PageRank], "&gt;= " &amp; P28) - COUNTIF(Vertices[PageRank], "&gt;=" &amp; P29)</f>
        <v>0</v>
      </c>
      <c r="R28" s="38">
        <f t="shared" si="8"/>
        <v>0.60465116279069764</v>
      </c>
      <c r="S28" s="44">
        <f>COUNTIF(Vertices[Clustering Coefficient], "&gt;= " &amp; R28) - COUNTIF(Vertices[Clustering Coefficient], "&gt;=" &amp; R29)</f>
        <v>0</v>
      </c>
      <c r="T28" s="38" t="e">
        <f t="shared" ca="1" si="9"/>
        <v>#REF!</v>
      </c>
      <c r="U28" s="39" t="e">
        <f t="shared" ca="1" si="0"/>
        <v>#REF!</v>
      </c>
    </row>
    <row r="29" spans="1:21">
      <c r="A29" t="s">
        <v>161</v>
      </c>
      <c r="B29" t="s">
        <v>17</v>
      </c>
      <c r="D29" s="33">
        <f t="shared" si="1"/>
        <v>14.186046511627897</v>
      </c>
      <c r="E29" s="3">
        <f>COUNTIF(Vertices[Degree], "&gt;= " &amp; D29) - COUNTIF(Vertices[Degree], "&gt;=" &amp; D30)</f>
        <v>0</v>
      </c>
      <c r="F29" s="40">
        <f t="shared" si="2"/>
        <v>0</v>
      </c>
      <c r="G29" s="41">
        <f>COUNTIF(Vertices[In-Degree], "&gt;= " &amp; F29) - COUNTIF(Vertices[In-Degree], "&gt;=" &amp; F30)</f>
        <v>0</v>
      </c>
      <c r="H29" s="40">
        <f t="shared" si="3"/>
        <v>0</v>
      </c>
      <c r="I29" s="41">
        <f>COUNTIF(Vertices[Out-Degree], "&gt;= " &amp; H29) - COUNTIF(Vertices[Out-Degree], "&gt;=" &amp; H30)</f>
        <v>0</v>
      </c>
      <c r="J29" s="40">
        <f t="shared" si="4"/>
        <v>4297.363738744185</v>
      </c>
      <c r="K29" s="41">
        <f>COUNTIF(Vertices[Betweenness Centrality], "&gt;= " &amp; J29) - COUNTIF(Vertices[Betweenness Centrality], "&gt;=" &amp; J30)</f>
        <v>1</v>
      </c>
      <c r="L29" s="40">
        <f t="shared" si="5"/>
        <v>0.62809637209302349</v>
      </c>
      <c r="M29" s="41">
        <f>COUNTIF(Vertices[Closeness Centrality], "&gt;= " &amp; L29) - COUNTIF(Vertices[Closeness Centrality], "&gt;=" &amp; L30)</f>
        <v>0</v>
      </c>
      <c r="N29" s="40">
        <f t="shared" si="6"/>
        <v>3.6628325581395345E-2</v>
      </c>
      <c r="O29" s="41">
        <f>COUNTIF(Vertices[Eigenvector Centrality], "&gt;= " &amp; N29) - COUNTIF(Vertices[Eigenvector Centrality], "&gt;=" &amp; N30)</f>
        <v>0</v>
      </c>
      <c r="P29" s="40">
        <f t="shared" si="7"/>
        <v>3.6838266976744172</v>
      </c>
      <c r="Q29" s="41">
        <f>COUNTIF(Vertices[PageRank], "&gt;= " &amp; P29) - COUNTIF(Vertices[PageRank], "&gt;=" &amp; P30)</f>
        <v>2</v>
      </c>
      <c r="R29" s="40">
        <f t="shared" si="8"/>
        <v>0.62790697674418605</v>
      </c>
      <c r="S29" s="45">
        <f>COUNTIF(Vertices[Clustering Coefficient], "&gt;= " &amp; R29) - COUNTIF(Vertices[Clustering Coefficient], "&gt;=" &amp; R30)</f>
        <v>0</v>
      </c>
      <c r="T29" s="40" t="e">
        <f t="shared" ca="1" si="9"/>
        <v>#REF!</v>
      </c>
      <c r="U29" s="41" t="e">
        <f t="shared" ca="1" si="0"/>
        <v>#REF!</v>
      </c>
    </row>
    <row r="30" spans="1:21">
      <c r="A30" s="34"/>
      <c r="B30" s="34"/>
      <c r="D30" s="33">
        <f t="shared" si="1"/>
        <v>14.674418604651152</v>
      </c>
      <c r="E30" s="3">
        <f>COUNTIF(Vertices[Degree], "&gt;= " &amp; D30) - COUNTIF(Vertices[Degree], "&gt;=" &amp; D31)</f>
        <v>0</v>
      </c>
      <c r="F30" s="38">
        <f t="shared" si="2"/>
        <v>0</v>
      </c>
      <c r="G30" s="39">
        <f>COUNTIF(Vertices[In-Degree], "&gt;= " &amp; F30) - COUNTIF(Vertices[In-Degree], "&gt;=" &amp; F31)</f>
        <v>0</v>
      </c>
      <c r="H30" s="38">
        <f t="shared" si="3"/>
        <v>0</v>
      </c>
      <c r="I30" s="39">
        <f>COUNTIF(Vertices[Out-Degree], "&gt;= " &amp; H30) - COUNTIF(Vertices[Out-Degree], "&gt;=" &amp; H31)</f>
        <v>0</v>
      </c>
      <c r="J30" s="38">
        <f t="shared" si="4"/>
        <v>4456.5253586976733</v>
      </c>
      <c r="K30" s="39">
        <f>COUNTIF(Vertices[Betweenness Centrality], "&gt;= " &amp; J30) - COUNTIF(Vertices[Betweenness Centrality], "&gt;=" &amp; J31)</f>
        <v>0</v>
      </c>
      <c r="L30" s="38">
        <f t="shared" si="5"/>
        <v>0.65134034883720959</v>
      </c>
      <c r="M30" s="39">
        <f>COUNTIF(Vertices[Closeness Centrality], "&gt;= " &amp; L30) - COUNTIF(Vertices[Closeness Centrality], "&gt;=" &amp; L31)</f>
        <v>0</v>
      </c>
      <c r="N30" s="38">
        <f t="shared" si="6"/>
        <v>3.7984930232558133E-2</v>
      </c>
      <c r="O30" s="39">
        <f>COUNTIF(Vertices[Eigenvector Centrality], "&gt;= " &amp; N30) - COUNTIF(Vertices[Eigenvector Centrality], "&gt;=" &amp; N31)</f>
        <v>1</v>
      </c>
      <c r="P30" s="38">
        <f t="shared" si="7"/>
        <v>3.8066922790697659</v>
      </c>
      <c r="Q30" s="39">
        <f>COUNTIF(Vertices[PageRank], "&gt;= " &amp; P30) - COUNTIF(Vertices[PageRank], "&gt;=" &amp; P31)</f>
        <v>0</v>
      </c>
      <c r="R30" s="38">
        <f t="shared" si="8"/>
        <v>0.65116279069767447</v>
      </c>
      <c r="S30" s="44">
        <f>COUNTIF(Vertices[Clustering Coefficient], "&gt;= " &amp; R30) - COUNTIF(Vertices[Clustering Coefficient], "&gt;=" &amp; R31)</f>
        <v>0</v>
      </c>
      <c r="T30" s="38" t="e">
        <f t="shared" ca="1" si="9"/>
        <v>#REF!</v>
      </c>
      <c r="U30" s="39" t="e">
        <f t="shared" ca="1" si="0"/>
        <v>#REF!</v>
      </c>
    </row>
    <row r="31" spans="1:21">
      <c r="A31" s="34"/>
      <c r="B31" s="34"/>
      <c r="D31" s="33">
        <f t="shared" si="1"/>
        <v>15.162790697674406</v>
      </c>
      <c r="E31" s="3">
        <f>COUNTIF(Vertices[Degree], "&gt;= " &amp; D31) - COUNTIF(Vertices[Degree], "&gt;=" &amp; D32)</f>
        <v>0</v>
      </c>
      <c r="F31" s="40">
        <f t="shared" si="2"/>
        <v>0</v>
      </c>
      <c r="G31" s="41">
        <f>COUNTIF(Vertices[In-Degree], "&gt;= " &amp; F31) - COUNTIF(Vertices[In-Degree], "&gt;=" &amp; F32)</f>
        <v>0</v>
      </c>
      <c r="H31" s="40">
        <f t="shared" si="3"/>
        <v>0</v>
      </c>
      <c r="I31" s="41">
        <f>COUNTIF(Vertices[Out-Degree], "&gt;= " &amp; H31) - COUNTIF(Vertices[Out-Degree], "&gt;=" &amp; H32)</f>
        <v>0</v>
      </c>
      <c r="J31" s="40">
        <f t="shared" si="4"/>
        <v>4615.6869786511616</v>
      </c>
      <c r="K31" s="41">
        <f>COUNTIF(Vertices[Betweenness Centrality], "&gt;= " &amp; J31) - COUNTIF(Vertices[Betweenness Centrality], "&gt;=" &amp; J32)</f>
        <v>0</v>
      </c>
      <c r="L31" s="40">
        <f t="shared" si="5"/>
        <v>0.67458432558139569</v>
      </c>
      <c r="M31" s="41">
        <f>COUNTIF(Vertices[Closeness Centrality], "&gt;= " &amp; L31) - COUNTIF(Vertices[Closeness Centrality], "&gt;=" &amp; L32)</f>
        <v>0</v>
      </c>
      <c r="N31" s="40">
        <f t="shared" si="6"/>
        <v>3.934153488372092E-2</v>
      </c>
      <c r="O31" s="41">
        <f>COUNTIF(Vertices[Eigenvector Centrality], "&gt;= " &amp; N31) - COUNTIF(Vertices[Eigenvector Centrality], "&gt;=" &amp; N32)</f>
        <v>0</v>
      </c>
      <c r="P31" s="40">
        <f t="shared" si="7"/>
        <v>3.9295578604651147</v>
      </c>
      <c r="Q31" s="41">
        <f>COUNTIF(Vertices[PageRank], "&gt;= " &amp; P31) - COUNTIF(Vertices[PageRank], "&gt;=" &amp; P32)</f>
        <v>0</v>
      </c>
      <c r="R31" s="40">
        <f t="shared" si="8"/>
        <v>0.67441860465116288</v>
      </c>
      <c r="S31" s="45">
        <f>COUNTIF(Vertices[Clustering Coefficient], "&gt;= " &amp; R31) - COUNTIF(Vertices[Clustering Coefficient], "&gt;=" &amp; R32)</f>
        <v>0</v>
      </c>
      <c r="T31" s="40" t="e">
        <f t="shared" ca="1" si="9"/>
        <v>#REF!</v>
      </c>
      <c r="U31" s="41" t="e">
        <f t="shared" ca="1" si="0"/>
        <v>#REF!</v>
      </c>
    </row>
    <row r="32" spans="1:21">
      <c r="A32" s="34"/>
      <c r="B32" s="34"/>
      <c r="D32" s="33">
        <f t="shared" si="1"/>
        <v>15.651162790697661</v>
      </c>
      <c r="E32" s="3">
        <f>COUNTIF(Vertices[Degree], "&gt;= " &amp; D32) - COUNTIF(Vertices[Degree], "&gt;=" &amp; D33)</f>
        <v>0</v>
      </c>
      <c r="F32" s="38">
        <f t="shared" si="2"/>
        <v>0</v>
      </c>
      <c r="G32" s="39">
        <f>COUNTIF(Vertices[In-Degree], "&gt;= " &amp; F32) - COUNTIF(Vertices[In-Degree], "&gt;=" &amp; F33)</f>
        <v>0</v>
      </c>
      <c r="H32" s="38">
        <f t="shared" si="3"/>
        <v>0</v>
      </c>
      <c r="I32" s="39">
        <f>COUNTIF(Vertices[Out-Degree], "&gt;= " &amp; H32) - COUNTIF(Vertices[Out-Degree], "&gt;=" &amp; H33)</f>
        <v>0</v>
      </c>
      <c r="J32" s="38">
        <f t="shared" si="4"/>
        <v>4774.8485986046499</v>
      </c>
      <c r="K32" s="39">
        <f>COUNTIF(Vertices[Betweenness Centrality], "&gt;= " &amp; J32) - COUNTIF(Vertices[Betweenness Centrality], "&gt;=" &amp; J33)</f>
        <v>0</v>
      </c>
      <c r="L32" s="38">
        <f t="shared" si="5"/>
        <v>0.6978283023255818</v>
      </c>
      <c r="M32" s="39">
        <f>COUNTIF(Vertices[Closeness Centrality], "&gt;= " &amp; L32) - COUNTIF(Vertices[Closeness Centrality], "&gt;=" &amp; L33)</f>
        <v>0</v>
      </c>
      <c r="N32" s="38">
        <f t="shared" si="6"/>
        <v>4.0698139534883708E-2</v>
      </c>
      <c r="O32" s="39">
        <f>COUNTIF(Vertices[Eigenvector Centrality], "&gt;= " &amp; N32) - COUNTIF(Vertices[Eigenvector Centrality], "&gt;=" &amp; N33)</f>
        <v>0</v>
      </c>
      <c r="P32" s="38">
        <f t="shared" si="7"/>
        <v>4.0524234418604639</v>
      </c>
      <c r="Q32" s="39">
        <f>COUNTIF(Vertices[PageRank], "&gt;= " &amp; P32) - COUNTIF(Vertices[PageRank], "&gt;=" &amp; P33)</f>
        <v>0</v>
      </c>
      <c r="R32" s="38">
        <f t="shared" si="8"/>
        <v>0.69767441860465129</v>
      </c>
      <c r="S32" s="44">
        <f>COUNTIF(Vertices[Clustering Coefficient], "&gt;= " &amp; R32) - COUNTIF(Vertices[Clustering Coefficient], "&gt;=" &amp; R33)</f>
        <v>0</v>
      </c>
      <c r="T32" s="38" t="e">
        <f t="shared" ca="1" si="9"/>
        <v>#REF!</v>
      </c>
      <c r="U32" s="39" t="e">
        <f t="shared" ca="1" si="0"/>
        <v>#REF!</v>
      </c>
    </row>
    <row r="33" spans="1:21">
      <c r="D33" s="33">
        <f t="shared" si="1"/>
        <v>16.139534883720916</v>
      </c>
      <c r="E33" s="3">
        <f>COUNTIF(Vertices[Degree], "&gt;= " &amp; D33) - COUNTIF(Vertices[Degree], "&gt;=" &amp; D34)</f>
        <v>0</v>
      </c>
      <c r="F33" s="40">
        <f t="shared" si="2"/>
        <v>0</v>
      </c>
      <c r="G33" s="41">
        <f>COUNTIF(Vertices[In-Degree], "&gt;= " &amp; F33) - COUNTIF(Vertices[In-Degree], "&gt;=" &amp; F34)</f>
        <v>0</v>
      </c>
      <c r="H33" s="40">
        <f t="shared" si="3"/>
        <v>0</v>
      </c>
      <c r="I33" s="41">
        <f>COUNTIF(Vertices[Out-Degree], "&gt;= " &amp; H33) - COUNTIF(Vertices[Out-Degree], "&gt;=" &amp; H34)</f>
        <v>0</v>
      </c>
      <c r="J33" s="40">
        <f t="shared" si="4"/>
        <v>4934.0102185581381</v>
      </c>
      <c r="K33" s="41">
        <f>COUNTIF(Vertices[Betweenness Centrality], "&gt;= " &amp; J33) - COUNTIF(Vertices[Betweenness Centrality], "&gt;=" &amp; J34)</f>
        <v>0</v>
      </c>
      <c r="L33" s="40">
        <f t="shared" si="5"/>
        <v>0.7210722790697679</v>
      </c>
      <c r="M33" s="41">
        <f>COUNTIF(Vertices[Closeness Centrality], "&gt;= " &amp; L33) - COUNTIF(Vertices[Closeness Centrality], "&gt;=" &amp; L34)</f>
        <v>0</v>
      </c>
      <c r="N33" s="40">
        <f t="shared" si="6"/>
        <v>4.2054744186046496E-2</v>
      </c>
      <c r="O33" s="41">
        <f>COUNTIF(Vertices[Eigenvector Centrality], "&gt;= " &amp; N33) - COUNTIF(Vertices[Eigenvector Centrality], "&gt;=" &amp; N34)</f>
        <v>0</v>
      </c>
      <c r="P33" s="40">
        <f t="shared" si="7"/>
        <v>4.1752890232558126</v>
      </c>
      <c r="Q33" s="41">
        <f>COUNTIF(Vertices[PageRank], "&gt;= " &amp; P33) - COUNTIF(Vertices[PageRank], "&gt;=" &amp; P34)</f>
        <v>0</v>
      </c>
      <c r="R33" s="40">
        <f t="shared" si="8"/>
        <v>0.72093023255813971</v>
      </c>
      <c r="S33" s="45">
        <f>COUNTIF(Vertices[Clustering Coefficient], "&gt;= " &amp; R33) - COUNTIF(Vertices[Clustering Coefficient], "&gt;=" &amp; R34)</f>
        <v>0</v>
      </c>
      <c r="T33" s="40" t="e">
        <f t="shared" ca="1" si="9"/>
        <v>#REF!</v>
      </c>
      <c r="U33" s="41" t="e">
        <f t="shared" ca="1" si="0"/>
        <v>#REF!</v>
      </c>
    </row>
    <row r="34" spans="1:21">
      <c r="D34" s="33">
        <f t="shared" si="1"/>
        <v>16.627906976744171</v>
      </c>
      <c r="E34" s="3">
        <f>COUNTIF(Vertices[Degree], "&gt;= " &amp; D34) - COUNTIF(Vertices[Degree], "&gt;=" &amp; D35)</f>
        <v>0</v>
      </c>
      <c r="F34" s="38">
        <f t="shared" si="2"/>
        <v>0</v>
      </c>
      <c r="G34" s="39">
        <f>COUNTIF(Vertices[In-Degree], "&gt;= " &amp; F34) - COUNTIF(Vertices[In-Degree], "&gt;=" &amp; F35)</f>
        <v>0</v>
      </c>
      <c r="H34" s="38">
        <f t="shared" si="3"/>
        <v>0</v>
      </c>
      <c r="I34" s="39">
        <f>COUNTIF(Vertices[Out-Degree], "&gt;= " &amp; H34) - COUNTIF(Vertices[Out-Degree], "&gt;=" &amp; H35)</f>
        <v>0</v>
      </c>
      <c r="J34" s="38">
        <f t="shared" si="4"/>
        <v>5093.1718385116264</v>
      </c>
      <c r="K34" s="39">
        <f>COUNTIF(Vertices[Betweenness Centrality], "&gt;= " &amp; J34) - COUNTIF(Vertices[Betweenness Centrality], "&gt;=" &amp; J35)</f>
        <v>0</v>
      </c>
      <c r="L34" s="38">
        <f t="shared" si="5"/>
        <v>0.744316255813954</v>
      </c>
      <c r="M34" s="39">
        <f>COUNTIF(Vertices[Closeness Centrality], "&gt;= " &amp; L34) - COUNTIF(Vertices[Closeness Centrality], "&gt;=" &amp; L35)</f>
        <v>0</v>
      </c>
      <c r="N34" s="38">
        <f t="shared" si="6"/>
        <v>4.3411348837209283E-2</v>
      </c>
      <c r="O34" s="39">
        <f>COUNTIF(Vertices[Eigenvector Centrality], "&gt;= " &amp; N34) - COUNTIF(Vertices[Eigenvector Centrality], "&gt;=" &amp; N35)</f>
        <v>0</v>
      </c>
      <c r="P34" s="38">
        <f t="shared" si="7"/>
        <v>4.2981546046511614</v>
      </c>
      <c r="Q34" s="39">
        <f>COUNTIF(Vertices[PageRank], "&gt;= " &amp; P34) - COUNTIF(Vertices[PageRank], "&gt;=" &amp; P35)</f>
        <v>1</v>
      </c>
      <c r="R34" s="38">
        <f t="shared" si="8"/>
        <v>0.74418604651162812</v>
      </c>
      <c r="S34" s="44">
        <f>COUNTIF(Vertices[Clustering Coefficient], "&gt;= " &amp; R34) - COUNTIF(Vertices[Clustering Coefficient], "&gt;=" &amp; R35)</f>
        <v>0</v>
      </c>
      <c r="T34" s="38" t="e">
        <f t="shared" ca="1" si="9"/>
        <v>#REF!</v>
      </c>
      <c r="U34" s="39" t="e">
        <f t="shared" ca="1" si="0"/>
        <v>#REF!</v>
      </c>
    </row>
    <row r="35" spans="1:21">
      <c r="D35" s="33">
        <f t="shared" si="1"/>
        <v>17.116279069767426</v>
      </c>
      <c r="E35" s="3">
        <f>COUNTIF(Vertices[Degree], "&gt;= " &amp; D35) - COUNTIF(Vertices[Degree], "&gt;=" &amp; D36)</f>
        <v>0</v>
      </c>
      <c r="F35" s="40">
        <f t="shared" si="2"/>
        <v>0</v>
      </c>
      <c r="G35" s="41">
        <f>COUNTIF(Vertices[In-Degree], "&gt;= " &amp; F35) - COUNTIF(Vertices[In-Degree], "&gt;=" &amp; F36)</f>
        <v>0</v>
      </c>
      <c r="H35" s="40">
        <f t="shared" si="3"/>
        <v>0</v>
      </c>
      <c r="I35" s="41">
        <f>COUNTIF(Vertices[Out-Degree], "&gt;= " &amp; H35) - COUNTIF(Vertices[Out-Degree], "&gt;=" &amp; H36)</f>
        <v>0</v>
      </c>
      <c r="J35" s="40">
        <f t="shared" si="4"/>
        <v>5252.3334584651147</v>
      </c>
      <c r="K35" s="41">
        <f>COUNTIF(Vertices[Betweenness Centrality], "&gt;= " &amp; J35) - COUNTIF(Vertices[Betweenness Centrality], "&gt;=" &amp; J36)</f>
        <v>0</v>
      </c>
      <c r="L35" s="40">
        <f t="shared" si="5"/>
        <v>0.7675602325581401</v>
      </c>
      <c r="M35" s="41">
        <f>COUNTIF(Vertices[Closeness Centrality], "&gt;= " &amp; L35) - COUNTIF(Vertices[Closeness Centrality], "&gt;=" &amp; L36)</f>
        <v>0</v>
      </c>
      <c r="N35" s="40">
        <f t="shared" si="6"/>
        <v>4.4767953488372071E-2</v>
      </c>
      <c r="O35" s="41">
        <f>COUNTIF(Vertices[Eigenvector Centrality], "&gt;= " &amp; N35) - COUNTIF(Vertices[Eigenvector Centrality], "&gt;=" &amp; N36)</f>
        <v>0</v>
      </c>
      <c r="P35" s="40">
        <f t="shared" si="7"/>
        <v>4.4210201860465101</v>
      </c>
      <c r="Q35" s="41">
        <f>COUNTIF(Vertices[PageRank], "&gt;= " &amp; P35) - COUNTIF(Vertices[PageRank], "&gt;=" &amp; P36)</f>
        <v>0</v>
      </c>
      <c r="R35" s="40">
        <f t="shared" si="8"/>
        <v>0.76744186046511653</v>
      </c>
      <c r="S35" s="45">
        <f>COUNTIF(Vertices[Clustering Coefficient], "&gt;= " &amp; R35) - COUNTIF(Vertices[Clustering Coefficient], "&gt;=" &amp; R36)</f>
        <v>0</v>
      </c>
      <c r="T35" s="40" t="e">
        <f t="shared" ca="1" si="9"/>
        <v>#REF!</v>
      </c>
      <c r="U35" s="41" t="e">
        <f t="shared" ca="1" si="0"/>
        <v>#REF!</v>
      </c>
    </row>
    <row r="36" spans="1:21">
      <c r="D36" s="33">
        <f t="shared" si="1"/>
        <v>17.604651162790681</v>
      </c>
      <c r="E36" s="3">
        <f>COUNTIF(Vertices[Degree], "&gt;= " &amp; D36) - COUNTIF(Vertices[Degree], "&gt;=" &amp; D37)</f>
        <v>0</v>
      </c>
      <c r="F36" s="38">
        <f t="shared" si="2"/>
        <v>0</v>
      </c>
      <c r="G36" s="39">
        <f>COUNTIF(Vertices[In-Degree], "&gt;= " &amp; F36) - COUNTIF(Vertices[In-Degree], "&gt;=" &amp; F37)</f>
        <v>0</v>
      </c>
      <c r="H36" s="38">
        <f t="shared" si="3"/>
        <v>0</v>
      </c>
      <c r="I36" s="39">
        <f>COUNTIF(Vertices[Out-Degree], "&gt;= " &amp; H36) - COUNTIF(Vertices[Out-Degree], "&gt;=" &amp; H37)</f>
        <v>0</v>
      </c>
      <c r="J36" s="38">
        <f t="shared" si="4"/>
        <v>5411.495078418603</v>
      </c>
      <c r="K36" s="39">
        <f>COUNTIF(Vertices[Betweenness Centrality], "&gt;= " &amp; J36) - COUNTIF(Vertices[Betweenness Centrality], "&gt;=" &amp; J37)</f>
        <v>0</v>
      </c>
      <c r="L36" s="38">
        <f t="shared" si="5"/>
        <v>0.7908042093023262</v>
      </c>
      <c r="M36" s="39">
        <f>COUNTIF(Vertices[Closeness Centrality], "&gt;= " &amp; L36) - COUNTIF(Vertices[Closeness Centrality], "&gt;=" &amp; L37)</f>
        <v>0</v>
      </c>
      <c r="N36" s="38">
        <f t="shared" si="6"/>
        <v>4.6124558139534859E-2</v>
      </c>
      <c r="O36" s="39">
        <f>COUNTIF(Vertices[Eigenvector Centrality], "&gt;= " &amp; N36) - COUNTIF(Vertices[Eigenvector Centrality], "&gt;=" &amp; N37)</f>
        <v>0</v>
      </c>
      <c r="P36" s="38">
        <f t="shared" si="7"/>
        <v>4.5438857674418589</v>
      </c>
      <c r="Q36" s="39">
        <f>COUNTIF(Vertices[PageRank], "&gt;= " &amp; P36) - COUNTIF(Vertices[PageRank], "&gt;=" &amp; P37)</f>
        <v>0</v>
      </c>
      <c r="R36" s="38">
        <f t="shared" si="8"/>
        <v>0.79069767441860495</v>
      </c>
      <c r="S36" s="44">
        <f>COUNTIF(Vertices[Clustering Coefficient], "&gt;= " &amp; R36) - COUNTIF(Vertices[Clustering Coefficient], "&gt;=" &amp; R37)</f>
        <v>0</v>
      </c>
      <c r="T36" s="38" t="e">
        <f t="shared" ca="1" si="9"/>
        <v>#REF!</v>
      </c>
      <c r="U36" s="39" t="e">
        <f t="shared" ca="1" si="0"/>
        <v>#REF!</v>
      </c>
    </row>
    <row r="37" spans="1:21">
      <c r="D37" s="33">
        <f t="shared" si="1"/>
        <v>18.093023255813936</v>
      </c>
      <c r="E37" s="3">
        <f>COUNTIF(Vertices[Degree], "&gt;= " &amp; D37) - COUNTIF(Vertices[Degree], "&gt;=" &amp; D38)</f>
        <v>0</v>
      </c>
      <c r="F37" s="40">
        <f t="shared" si="2"/>
        <v>0</v>
      </c>
      <c r="G37" s="41">
        <f>COUNTIF(Vertices[In-Degree], "&gt;= " &amp; F37) - COUNTIF(Vertices[In-Degree], "&gt;=" &amp; F38)</f>
        <v>0</v>
      </c>
      <c r="H37" s="40">
        <f t="shared" si="3"/>
        <v>0</v>
      </c>
      <c r="I37" s="41">
        <f>COUNTIF(Vertices[Out-Degree], "&gt;= " &amp; H37) - COUNTIF(Vertices[Out-Degree], "&gt;=" &amp; H38)</f>
        <v>0</v>
      </c>
      <c r="J37" s="40">
        <f t="shared" si="4"/>
        <v>5570.6566983720913</v>
      </c>
      <c r="K37" s="41">
        <f>COUNTIF(Vertices[Betweenness Centrality], "&gt;= " &amp; J37) - COUNTIF(Vertices[Betweenness Centrality], "&gt;=" &amp; J38)</f>
        <v>0</v>
      </c>
      <c r="L37" s="40">
        <f t="shared" si="5"/>
        <v>0.8140481860465123</v>
      </c>
      <c r="M37" s="41">
        <f>COUNTIF(Vertices[Closeness Centrality], "&gt;= " &amp; L37) - COUNTIF(Vertices[Closeness Centrality], "&gt;=" &amp; L38)</f>
        <v>0</v>
      </c>
      <c r="N37" s="40">
        <f t="shared" si="6"/>
        <v>4.7481162790697647E-2</v>
      </c>
      <c r="O37" s="41">
        <f>COUNTIF(Vertices[Eigenvector Centrality], "&gt;= " &amp; N37) - COUNTIF(Vertices[Eigenvector Centrality], "&gt;=" &amp; N38)</f>
        <v>0</v>
      </c>
      <c r="P37" s="40">
        <f t="shared" si="7"/>
        <v>4.6667513488372077</v>
      </c>
      <c r="Q37" s="41">
        <f>COUNTIF(Vertices[PageRank], "&gt;= " &amp; P37) - COUNTIF(Vertices[PageRank], "&gt;=" &amp; P38)</f>
        <v>0</v>
      </c>
      <c r="R37" s="40">
        <f t="shared" si="8"/>
        <v>0.81395348837209336</v>
      </c>
      <c r="S37" s="45">
        <f>COUNTIF(Vertices[Clustering Coefficient], "&gt;= " &amp; R37) - COUNTIF(Vertices[Clustering Coefficient], "&gt;=" &amp; R38)</f>
        <v>0</v>
      </c>
      <c r="T37" s="40" t="e">
        <f t="shared" ca="1" si="9"/>
        <v>#REF!</v>
      </c>
      <c r="U37" s="41" t="e">
        <f t="shared" ca="1" si="0"/>
        <v>#REF!</v>
      </c>
    </row>
    <row r="38" spans="1:21">
      <c r="D38" s="33">
        <f t="shared" si="1"/>
        <v>18.581395348837191</v>
      </c>
      <c r="E38" s="3">
        <f>COUNTIF(Vertices[Degree], "&gt;= " &amp; D38) - COUNTIF(Vertices[Degree], "&gt;=" &amp; D39)</f>
        <v>1</v>
      </c>
      <c r="F38" s="38">
        <f t="shared" si="2"/>
        <v>0</v>
      </c>
      <c r="G38" s="39">
        <f>COUNTIF(Vertices[In-Degree], "&gt;= " &amp; F38) - COUNTIF(Vertices[In-Degree], "&gt;=" &amp; F39)</f>
        <v>0</v>
      </c>
      <c r="H38" s="38">
        <f t="shared" si="3"/>
        <v>0</v>
      </c>
      <c r="I38" s="39">
        <f>COUNTIF(Vertices[Out-Degree], "&gt;= " &amp; H38) - COUNTIF(Vertices[Out-Degree], "&gt;=" &amp; H39)</f>
        <v>0</v>
      </c>
      <c r="J38" s="38">
        <f t="shared" si="4"/>
        <v>5729.8183183255796</v>
      </c>
      <c r="K38" s="39">
        <f>COUNTIF(Vertices[Betweenness Centrality], "&gt;= " &amp; J38) - COUNTIF(Vertices[Betweenness Centrality], "&gt;=" &amp; J39)</f>
        <v>0</v>
      </c>
      <c r="L38" s="38">
        <f t="shared" si="5"/>
        <v>0.8372921627906984</v>
      </c>
      <c r="M38" s="39">
        <f>COUNTIF(Vertices[Closeness Centrality], "&gt;= " &amp; L38) - COUNTIF(Vertices[Closeness Centrality], "&gt;=" &amp; L39)</f>
        <v>0</v>
      </c>
      <c r="N38" s="38">
        <f t="shared" si="6"/>
        <v>4.8837767441860434E-2</v>
      </c>
      <c r="O38" s="39">
        <f>COUNTIF(Vertices[Eigenvector Centrality], "&gt;= " &amp; N38) - COUNTIF(Vertices[Eigenvector Centrality], "&gt;=" &amp; N39)</f>
        <v>0</v>
      </c>
      <c r="P38" s="38">
        <f t="shared" si="7"/>
        <v>4.7896169302325564</v>
      </c>
      <c r="Q38" s="39">
        <f>COUNTIF(Vertices[PageRank], "&gt;= " &amp; P38) - COUNTIF(Vertices[PageRank], "&gt;=" &amp; P39)</f>
        <v>0</v>
      </c>
      <c r="R38" s="38">
        <f t="shared" si="8"/>
        <v>0.83720930232558177</v>
      </c>
      <c r="S38" s="44">
        <f>COUNTIF(Vertices[Clustering Coefficient], "&gt;= " &amp; R38) - COUNTIF(Vertices[Clustering Coefficient], "&gt;=" &amp; R39)</f>
        <v>0</v>
      </c>
      <c r="T38" s="38" t="e">
        <f t="shared" ca="1" si="9"/>
        <v>#REF!</v>
      </c>
      <c r="U38" s="39" t="e">
        <f t="shared" ca="1" si="0"/>
        <v>#REF!</v>
      </c>
    </row>
    <row r="39" spans="1:21">
      <c r="D39" s="33">
        <f t="shared" si="1"/>
        <v>19.069767441860446</v>
      </c>
      <c r="E39" s="3">
        <f>COUNTIF(Vertices[Degree], "&gt;= " &amp; D39) - COUNTIF(Vertices[Degree], "&gt;=" &amp; D40)</f>
        <v>0</v>
      </c>
      <c r="F39" s="40">
        <f t="shared" si="2"/>
        <v>0</v>
      </c>
      <c r="G39" s="41">
        <f>COUNTIF(Vertices[In-Degree], "&gt;= " &amp; F39) - COUNTIF(Vertices[In-Degree], "&gt;=" &amp; F40)</f>
        <v>0</v>
      </c>
      <c r="H39" s="40">
        <f t="shared" si="3"/>
        <v>0</v>
      </c>
      <c r="I39" s="41">
        <f>COUNTIF(Vertices[Out-Degree], "&gt;= " &amp; H39) - COUNTIF(Vertices[Out-Degree], "&gt;=" &amp; H40)</f>
        <v>0</v>
      </c>
      <c r="J39" s="40">
        <f t="shared" si="4"/>
        <v>5888.9799382790679</v>
      </c>
      <c r="K39" s="41">
        <f>COUNTIF(Vertices[Betweenness Centrality], "&gt;= " &amp; J39) - COUNTIF(Vertices[Betweenness Centrality], "&gt;=" &amp; J40)</f>
        <v>0</v>
      </c>
      <c r="L39" s="40">
        <f t="shared" si="5"/>
        <v>0.8605361395348845</v>
      </c>
      <c r="M39" s="41">
        <f>COUNTIF(Vertices[Closeness Centrality], "&gt;= " &amp; L39) - COUNTIF(Vertices[Closeness Centrality], "&gt;=" &amp; L40)</f>
        <v>0</v>
      </c>
      <c r="N39" s="40">
        <f t="shared" si="6"/>
        <v>5.0194372093023222E-2</v>
      </c>
      <c r="O39" s="41">
        <f>COUNTIF(Vertices[Eigenvector Centrality], "&gt;= " &amp; N39) - COUNTIF(Vertices[Eigenvector Centrality], "&gt;=" &amp; N40)</f>
        <v>0</v>
      </c>
      <c r="P39" s="40">
        <f t="shared" si="7"/>
        <v>4.9124825116279052</v>
      </c>
      <c r="Q39" s="41">
        <f>COUNTIF(Vertices[PageRank], "&gt;= " &amp; P39) - COUNTIF(Vertices[PageRank], "&gt;=" &amp; P40)</f>
        <v>1</v>
      </c>
      <c r="R39" s="40">
        <f t="shared" si="8"/>
        <v>0.86046511627907019</v>
      </c>
      <c r="S39" s="45">
        <f>COUNTIF(Vertices[Clustering Coefficient], "&gt;= " &amp; R39) - COUNTIF(Vertices[Clustering Coefficient], "&gt;=" &amp; R40)</f>
        <v>0</v>
      </c>
      <c r="T39" s="40" t="e">
        <f t="shared" ca="1" si="9"/>
        <v>#REF!</v>
      </c>
      <c r="U39" s="41" t="e">
        <f t="shared" ca="1" si="0"/>
        <v>#REF!</v>
      </c>
    </row>
    <row r="40" spans="1:21">
      <c r="D40" s="33">
        <f t="shared" si="1"/>
        <v>19.558139534883701</v>
      </c>
      <c r="E40" s="3">
        <f>COUNTIF(Vertices[Degree], "&gt;= " &amp; D40) - COUNTIF(Vertices[Degree], "&gt;=" &amp; D41)</f>
        <v>0</v>
      </c>
      <c r="F40" s="38">
        <f t="shared" si="2"/>
        <v>0</v>
      </c>
      <c r="G40" s="39">
        <f>COUNTIF(Vertices[In-Degree], "&gt;= " &amp; F40) - COUNTIF(Vertices[In-Degree], "&gt;=" &amp; F41)</f>
        <v>0</v>
      </c>
      <c r="H40" s="38">
        <f t="shared" si="3"/>
        <v>0</v>
      </c>
      <c r="I40" s="39">
        <f>COUNTIF(Vertices[Out-Degree], "&gt;= " &amp; H40) - COUNTIF(Vertices[Out-Degree], "&gt;=" &amp; H41)</f>
        <v>0</v>
      </c>
      <c r="J40" s="38">
        <f t="shared" si="4"/>
        <v>6048.1415582325562</v>
      </c>
      <c r="K40" s="39">
        <f>COUNTIF(Vertices[Betweenness Centrality], "&gt;= " &amp; J40) - COUNTIF(Vertices[Betweenness Centrality], "&gt;=" &amp; J41)</f>
        <v>0</v>
      </c>
      <c r="L40" s="38">
        <f t="shared" si="5"/>
        <v>0.8837801162790706</v>
      </c>
      <c r="M40" s="39">
        <f>COUNTIF(Vertices[Closeness Centrality], "&gt;= " &amp; L40) - COUNTIF(Vertices[Closeness Centrality], "&gt;=" &amp; L41)</f>
        <v>0</v>
      </c>
      <c r="N40" s="38">
        <f t="shared" si="6"/>
        <v>5.155097674418601E-2</v>
      </c>
      <c r="O40" s="39">
        <f>COUNTIF(Vertices[Eigenvector Centrality], "&gt;= " &amp; N40) - COUNTIF(Vertices[Eigenvector Centrality], "&gt;=" &amp; N41)</f>
        <v>0</v>
      </c>
      <c r="P40" s="38">
        <f t="shared" si="7"/>
        <v>5.0353480930232539</v>
      </c>
      <c r="Q40" s="39">
        <f>COUNTIF(Vertices[PageRank], "&gt;= " &amp; P40) - COUNTIF(Vertices[PageRank], "&gt;=" &amp; P41)</f>
        <v>0</v>
      </c>
      <c r="R40" s="38">
        <f t="shared" si="8"/>
        <v>0.8837209302325586</v>
      </c>
      <c r="S40" s="44">
        <f>COUNTIF(Vertices[Clustering Coefficient], "&gt;= " &amp; R40) - COUNTIF(Vertices[Clustering Coefficient], "&gt;=" &amp; R41)</f>
        <v>0</v>
      </c>
      <c r="T40" s="38" t="e">
        <f t="shared" ca="1" si="9"/>
        <v>#REF!</v>
      </c>
      <c r="U40" s="39" t="e">
        <f t="shared" ca="1" si="0"/>
        <v>#REF!</v>
      </c>
    </row>
    <row r="41" spans="1:21">
      <c r="D41" s="33">
        <f t="shared" si="1"/>
        <v>20.046511627906956</v>
      </c>
      <c r="E41" s="3">
        <f>COUNTIF(Vertices[Degree], "&gt;= " &amp; D41) - COUNTIF(Vertices[Degree], "&gt;=" &amp; D42)</f>
        <v>0</v>
      </c>
      <c r="F41" s="40">
        <f t="shared" si="2"/>
        <v>0</v>
      </c>
      <c r="G41" s="41">
        <f>COUNTIF(Vertices[In-Degree], "&gt;= " &amp; F41) - COUNTIF(Vertices[In-Degree], "&gt;=" &amp; F42)</f>
        <v>0</v>
      </c>
      <c r="H41" s="40">
        <f t="shared" si="3"/>
        <v>0</v>
      </c>
      <c r="I41" s="41">
        <f>COUNTIF(Vertices[Out-Degree], "&gt;= " &amp; H41) - COUNTIF(Vertices[Out-Degree], "&gt;=" &amp; H42)</f>
        <v>0</v>
      </c>
      <c r="J41" s="40">
        <f t="shared" si="4"/>
        <v>6207.3031781860445</v>
      </c>
      <c r="K41" s="41">
        <f>COUNTIF(Vertices[Betweenness Centrality], "&gt;= " &amp; J41) - COUNTIF(Vertices[Betweenness Centrality], "&gt;=" &amp; J42)</f>
        <v>1</v>
      </c>
      <c r="L41" s="40">
        <f t="shared" si="5"/>
        <v>0.90702409302325671</v>
      </c>
      <c r="M41" s="41">
        <f>COUNTIF(Vertices[Closeness Centrality], "&gt;= " &amp; L41) - COUNTIF(Vertices[Closeness Centrality], "&gt;=" &amp; L42)</f>
        <v>0</v>
      </c>
      <c r="N41" s="40">
        <f t="shared" si="6"/>
        <v>5.2907581395348798E-2</v>
      </c>
      <c r="O41" s="41">
        <f>COUNTIF(Vertices[Eigenvector Centrality], "&gt;= " &amp; N41) - COUNTIF(Vertices[Eigenvector Centrality], "&gt;=" &amp; N42)</f>
        <v>1</v>
      </c>
      <c r="P41" s="40">
        <f t="shared" si="7"/>
        <v>5.1582136744186027</v>
      </c>
      <c r="Q41" s="41">
        <f>COUNTIF(Vertices[PageRank], "&gt;= " &amp; P41) - COUNTIF(Vertices[PageRank], "&gt;=" &amp; P42)</f>
        <v>0</v>
      </c>
      <c r="R41" s="40">
        <f t="shared" si="8"/>
        <v>0.90697674418604701</v>
      </c>
      <c r="S41" s="45">
        <f>COUNTIF(Vertices[Clustering Coefficient], "&gt;= " &amp; R41) - COUNTIF(Vertices[Clustering Coefficient], "&gt;=" &amp; R42)</f>
        <v>0</v>
      </c>
      <c r="T41" s="40" t="e">
        <f t="shared" ca="1" si="9"/>
        <v>#REF!</v>
      </c>
      <c r="U41" s="41" t="e">
        <f t="shared" ca="1" si="0"/>
        <v>#REF!</v>
      </c>
    </row>
    <row r="42" spans="1:21">
      <c r="D42" s="33">
        <f t="shared" si="1"/>
        <v>20.53488372093021</v>
      </c>
      <c r="E42" s="3">
        <f>COUNTIF(Vertices[Degree], "&gt;= " &amp; D42) - COUNTIF(Vertices[Degree], "&gt;=" &amp; D43)</f>
        <v>0</v>
      </c>
      <c r="F42" s="38">
        <f t="shared" si="2"/>
        <v>0</v>
      </c>
      <c r="G42" s="39">
        <f>COUNTIF(Vertices[In-Degree], "&gt;= " &amp; F42) - COUNTIF(Vertices[In-Degree], "&gt;=" &amp; F43)</f>
        <v>0</v>
      </c>
      <c r="H42" s="38">
        <f t="shared" si="3"/>
        <v>0</v>
      </c>
      <c r="I42" s="39">
        <f>COUNTIF(Vertices[Out-Degree], "&gt;= " &amp; H42) - COUNTIF(Vertices[Out-Degree], "&gt;=" &amp; H43)</f>
        <v>0</v>
      </c>
      <c r="J42" s="38">
        <f t="shared" si="4"/>
        <v>6366.4647981395328</v>
      </c>
      <c r="K42" s="39">
        <f>COUNTIF(Vertices[Betweenness Centrality], "&gt;= " &amp; J42) - COUNTIF(Vertices[Betweenness Centrality], "&gt;=" &amp; J43)</f>
        <v>0</v>
      </c>
      <c r="L42" s="38">
        <f t="shared" si="5"/>
        <v>0.93026806976744281</v>
      </c>
      <c r="M42" s="39">
        <f>COUNTIF(Vertices[Closeness Centrality], "&gt;= " &amp; L42) - COUNTIF(Vertices[Closeness Centrality], "&gt;=" &amp; L43)</f>
        <v>0</v>
      </c>
      <c r="N42" s="38">
        <f t="shared" si="6"/>
        <v>5.4264186046511585E-2</v>
      </c>
      <c r="O42" s="39">
        <f>COUNTIF(Vertices[Eigenvector Centrality], "&gt;= " &amp; N42) - COUNTIF(Vertices[Eigenvector Centrality], "&gt;=" &amp; N43)</f>
        <v>0</v>
      </c>
      <c r="P42" s="38">
        <f t="shared" si="7"/>
        <v>5.2810792558139514</v>
      </c>
      <c r="Q42" s="39">
        <f>COUNTIF(Vertices[PageRank], "&gt;= " &amp; P42) - COUNTIF(Vertices[PageRank], "&gt;=" &amp; P43)</f>
        <v>0</v>
      </c>
      <c r="R42" s="38">
        <f t="shared" si="8"/>
        <v>0.93023255813953543</v>
      </c>
      <c r="S42" s="44">
        <f>COUNTIF(Vertices[Clustering Coefficient], "&gt;= " &amp; R42) - COUNTIF(Vertices[Clustering Coefficient], "&gt;=" &amp; R43)</f>
        <v>0</v>
      </c>
      <c r="T42" s="38" t="e">
        <f t="shared" ca="1" si="9"/>
        <v>#REF!</v>
      </c>
      <c r="U42" s="39" t="e">
        <f t="shared" ca="1" si="0"/>
        <v>#REF!</v>
      </c>
    </row>
    <row r="43" spans="1:21">
      <c r="A43" s="34" t="s">
        <v>79</v>
      </c>
      <c r="B43" s="47">
        <f>IF(COUNT(Vertices[Degree])&gt;0, D2, NoMetricMessage)</f>
        <v>1</v>
      </c>
      <c r="D43" s="33">
        <f t="shared" si="1"/>
        <v>21.023255813953465</v>
      </c>
      <c r="E43" s="3">
        <f>COUNTIF(Vertices[Degree], "&gt;= " &amp; D43) - COUNTIF(Vertices[Degree], "&gt;=" &amp; D44)</f>
        <v>0</v>
      </c>
      <c r="F43" s="40">
        <f t="shared" si="2"/>
        <v>0</v>
      </c>
      <c r="G43" s="41">
        <f>COUNTIF(Vertices[In-Degree], "&gt;= " &amp; F43) - COUNTIF(Vertices[In-Degree], "&gt;=" &amp; F44)</f>
        <v>0</v>
      </c>
      <c r="H43" s="40">
        <f t="shared" si="3"/>
        <v>0</v>
      </c>
      <c r="I43" s="41">
        <f>COUNTIF(Vertices[Out-Degree], "&gt;= " &amp; H43) - COUNTIF(Vertices[Out-Degree], "&gt;=" &amp; H44)</f>
        <v>0</v>
      </c>
      <c r="J43" s="40">
        <f t="shared" si="4"/>
        <v>6525.6264180930211</v>
      </c>
      <c r="K43" s="41">
        <f>COUNTIF(Vertices[Betweenness Centrality], "&gt;= " &amp; J43) - COUNTIF(Vertices[Betweenness Centrality], "&gt;=" &amp; J44)</f>
        <v>0</v>
      </c>
      <c r="L43" s="40">
        <f t="shared" si="5"/>
        <v>0.95351204651162891</v>
      </c>
      <c r="M43" s="41">
        <f>COUNTIF(Vertices[Closeness Centrality], "&gt;= " &amp; L43) - COUNTIF(Vertices[Closeness Centrality], "&gt;=" &amp; L44)</f>
        <v>0</v>
      </c>
      <c r="N43" s="40">
        <f t="shared" si="6"/>
        <v>5.5620790697674373E-2</v>
      </c>
      <c r="O43" s="41">
        <f>COUNTIF(Vertices[Eigenvector Centrality], "&gt;= " &amp; N43) - COUNTIF(Vertices[Eigenvector Centrality], "&gt;=" &amp; N44)</f>
        <v>0</v>
      </c>
      <c r="P43" s="40">
        <f t="shared" si="7"/>
        <v>5.4039448372093002</v>
      </c>
      <c r="Q43" s="41">
        <f>COUNTIF(Vertices[PageRank], "&gt;= " &amp; P43) - COUNTIF(Vertices[PageRank], "&gt;=" &amp; P44)</f>
        <v>0</v>
      </c>
      <c r="R43" s="40">
        <f t="shared" si="8"/>
        <v>0.95348837209302384</v>
      </c>
      <c r="S43" s="45">
        <f>COUNTIF(Vertices[Clustering Coefficient], "&gt;= " &amp; R43) - COUNTIF(Vertices[Clustering Coefficient], "&gt;=" &amp; R44)</f>
        <v>0</v>
      </c>
      <c r="T43" s="40" t="e">
        <f t="shared" ca="1" si="9"/>
        <v>#REF!</v>
      </c>
      <c r="U43" s="41" t="e">
        <f t="shared" ca="1" si="0"/>
        <v>#REF!</v>
      </c>
    </row>
    <row r="44" spans="1:21">
      <c r="A44" s="34" t="s">
        <v>80</v>
      </c>
      <c r="B44" s="47">
        <f>IF(COUNT(Vertices[Degree])&gt;0, D45, NoMetricMessage)</f>
        <v>22</v>
      </c>
      <c r="D44" s="33">
        <f t="shared" si="1"/>
        <v>21.51162790697672</v>
      </c>
      <c r="E44" s="3">
        <f>COUNTIF(Vertices[Degree], "&gt;= " &amp; D44) - COUNTIF(Vertices[Degree], "&gt;=" &amp; D45)</f>
        <v>0</v>
      </c>
      <c r="F44" s="38">
        <f t="shared" si="2"/>
        <v>0</v>
      </c>
      <c r="G44" s="39">
        <f>COUNTIF(Vertices[In-Degree], "&gt;= " &amp; F44) - COUNTIF(Vertices[In-Degree], "&gt;=" &amp; F45)</f>
        <v>0</v>
      </c>
      <c r="H44" s="38">
        <f t="shared" si="3"/>
        <v>0</v>
      </c>
      <c r="I44" s="39">
        <f>COUNTIF(Vertices[Out-Degree], "&gt;= " &amp; H44) - COUNTIF(Vertices[Out-Degree], "&gt;=" &amp; H45)</f>
        <v>0</v>
      </c>
      <c r="J44" s="38">
        <f t="shared" si="4"/>
        <v>6684.7880380465094</v>
      </c>
      <c r="K44" s="39">
        <f>COUNTIF(Vertices[Betweenness Centrality], "&gt;= " &amp; J44) - COUNTIF(Vertices[Betweenness Centrality], "&gt;=" &amp; J45)</f>
        <v>0</v>
      </c>
      <c r="L44" s="38">
        <f t="shared" si="5"/>
        <v>0.97675602325581501</v>
      </c>
      <c r="M44" s="39">
        <f>COUNTIF(Vertices[Closeness Centrality], "&gt;= " &amp; L44) - COUNTIF(Vertices[Closeness Centrality], "&gt;=" &amp; L45)</f>
        <v>0</v>
      </c>
      <c r="N44" s="38">
        <f t="shared" si="6"/>
        <v>5.6977395348837161E-2</v>
      </c>
      <c r="O44" s="39">
        <f>COUNTIF(Vertices[Eigenvector Centrality], "&gt;= " &amp; N44) - COUNTIF(Vertices[Eigenvector Centrality], "&gt;=" &amp; N45)</f>
        <v>0</v>
      </c>
      <c r="P44" s="38">
        <f t="shared" si="7"/>
        <v>5.5268104186046489</v>
      </c>
      <c r="Q44" s="39">
        <f>COUNTIF(Vertices[PageRank], "&gt;= " &amp; P44) - COUNTIF(Vertices[PageRank], "&gt;=" &amp; P45)</f>
        <v>0</v>
      </c>
      <c r="R44" s="38">
        <f t="shared" si="8"/>
        <v>0.97674418604651225</v>
      </c>
      <c r="S44" s="44">
        <f>COUNTIF(Vertices[Clustering Coefficient], "&gt;= " &amp; R44) - COUNTIF(Vertices[Clustering Coefficient], "&gt;=" &amp; R45)</f>
        <v>0</v>
      </c>
      <c r="T44" s="38" t="e">
        <f t="shared" ca="1" si="9"/>
        <v>#REF!</v>
      </c>
      <c r="U44" s="39" t="e">
        <f t="shared" ca="1" si="0"/>
        <v>#REF!</v>
      </c>
    </row>
    <row r="45" spans="1:21">
      <c r="A45" s="34" t="s">
        <v>81</v>
      </c>
      <c r="B45" s="48">
        <f>IFERROR(AVERAGE(Vertices[Degree]),NoMetricMessage)</f>
        <v>2.9409594095940959</v>
      </c>
      <c r="D45" s="33">
        <f>MAX(Vertices[Degree])</f>
        <v>22</v>
      </c>
      <c r="E45" s="3">
        <f>COUNTIF(Vertices[Degree], "&gt;= " &amp; D45) - COUNTIF(Vertices[Degree], "&gt;=" &amp; D46)</f>
        <v>1</v>
      </c>
      <c r="F45" s="42">
        <f>MAX(Vertices[In-Degree])</f>
        <v>0</v>
      </c>
      <c r="G45" s="43">
        <f>COUNTIF(Vertices[In-Degree], "&gt;= " &amp; F45) - COUNTIF(Vertices[In-Degree], "&gt;=" &amp; F46)</f>
        <v>0</v>
      </c>
      <c r="H45" s="42">
        <f>MAX(Vertices[Out-Degree])</f>
        <v>0</v>
      </c>
      <c r="I45" s="43">
        <f>COUNTIF(Vertices[Out-Degree], "&gt;= " &amp; H45) - COUNTIF(Vertices[Out-Degree], "&gt;=" &amp; H46)</f>
        <v>0</v>
      </c>
      <c r="J45" s="42">
        <f>MAX(Vertices[Betweenness Centrality])</f>
        <v>6843.9496580000005</v>
      </c>
      <c r="K45" s="43">
        <f>COUNTIF(Vertices[Betweenness Centrality], "&gt;= " &amp; J45) - COUNTIF(Vertices[Betweenness Centrality], "&gt;=" &amp; J46)</f>
        <v>1</v>
      </c>
      <c r="L45" s="42">
        <f>MAX(Vertices[Closeness Centrality])</f>
        <v>1</v>
      </c>
      <c r="M45" s="43">
        <f>COUNTIF(Vertices[Closeness Centrality], "&gt;= " &amp; L45) - COUNTIF(Vertices[Closeness Centrality], "&gt;=" &amp; L46)</f>
        <v>10</v>
      </c>
      <c r="N45" s="42">
        <f>MAX(Vertices[Eigenvector Centrality])</f>
        <v>5.8333999999999997E-2</v>
      </c>
      <c r="O45" s="43">
        <f>COUNTIF(Vertices[Eigenvector Centrality], "&gt;= " &amp; N45) - COUNTIF(Vertices[Eigenvector Centrality], "&gt;=" &amp; N46)</f>
        <v>1</v>
      </c>
      <c r="P45" s="42">
        <f>MAX(Vertices[PageRank])</f>
        <v>5.6496760000000004</v>
      </c>
      <c r="Q45" s="43">
        <f>COUNTIF(Vertices[PageRank], "&gt;= " &amp; P45) - COUNTIF(Vertices[PageRank], "&gt;=" &amp; P46)</f>
        <v>1</v>
      </c>
      <c r="R45" s="42">
        <f>MAX(Vertices[Clustering Coefficient])</f>
        <v>1</v>
      </c>
      <c r="S45" s="46">
        <f>COUNTIF(Vertices[Clustering Coefficient], "&gt;= " &amp; R45) - COUNTIF(Vertices[Clustering Coefficient], "&gt;=" &amp; R46)</f>
        <v>7</v>
      </c>
      <c r="T45" s="42" t="e">
        <f ca="1">MAX(INDIRECT(DynamicFilterSourceColumnRange))</f>
        <v>#REF!</v>
      </c>
      <c r="U45" s="43" t="e">
        <f t="shared" ca="1" si="0"/>
        <v>#REF!</v>
      </c>
    </row>
    <row r="46" spans="1:21">
      <c r="A46" s="34" t="s">
        <v>82</v>
      </c>
      <c r="B46" s="48">
        <f>IFERROR(MEDIAN(Vertices[Degree]),NoMetricMessage)</f>
        <v>2</v>
      </c>
    </row>
    <row r="57" spans="1:2">
      <c r="A57" s="34" t="s">
        <v>86</v>
      </c>
      <c r="B57" s="47" t="str">
        <f>IF(COUNT(Vertices[In-Degree])&gt;0, F2, NoMetricMessage)</f>
        <v>Not Available</v>
      </c>
    </row>
    <row r="58" spans="1:2">
      <c r="A58" s="34" t="s">
        <v>87</v>
      </c>
      <c r="B58" s="47" t="str">
        <f>IF(COUNT(Vertices[In-Degree])&gt;0, F45, NoMetricMessage)</f>
        <v>Not Available</v>
      </c>
    </row>
    <row r="59" spans="1:2">
      <c r="A59" s="34" t="s">
        <v>88</v>
      </c>
      <c r="B59" s="48" t="str">
        <f>IFERROR(AVERAGE(Vertices[In-Degree]),NoMetricMessage)</f>
        <v>Not Available</v>
      </c>
    </row>
    <row r="60" spans="1:2">
      <c r="A60" s="34" t="s">
        <v>89</v>
      </c>
      <c r="B60" s="48" t="str">
        <f>IFERROR(MEDIAN(Vertices[In-Degree]),NoMetricMessage)</f>
        <v>Not Available</v>
      </c>
    </row>
    <row r="71" spans="1:2">
      <c r="A71" s="34" t="s">
        <v>92</v>
      </c>
      <c r="B71" s="47" t="str">
        <f>IF(COUNT(Vertices[Out-Degree])&gt;0, H2, NoMetricMessage)</f>
        <v>Not Available</v>
      </c>
    </row>
    <row r="72" spans="1:2">
      <c r="A72" s="34" t="s">
        <v>93</v>
      </c>
      <c r="B72" s="47" t="str">
        <f>IF(COUNT(Vertices[Out-Degree])&gt;0, H45, NoMetricMessage)</f>
        <v>Not Available</v>
      </c>
    </row>
    <row r="73" spans="1:2">
      <c r="A73" s="34" t="s">
        <v>94</v>
      </c>
      <c r="B73" s="48" t="str">
        <f>IFERROR(AVERAGE(Vertices[Out-Degree]),NoMetricMessage)</f>
        <v>Not Available</v>
      </c>
    </row>
    <row r="74" spans="1:2">
      <c r="A74" s="34" t="s">
        <v>95</v>
      </c>
      <c r="B74" s="48" t="str">
        <f>IFERROR(MEDIAN(Vertices[Out-Degree]),NoMetricMessage)</f>
        <v>Not Available</v>
      </c>
    </row>
    <row r="85" spans="1:2">
      <c r="A85" s="34" t="s">
        <v>98</v>
      </c>
      <c r="B85" s="48">
        <f>IF(COUNT(Vertices[Betweenness Centrality])&gt;0, J2, NoMetricMessage)</f>
        <v>0</v>
      </c>
    </row>
    <row r="86" spans="1:2">
      <c r="A86" s="34" t="s">
        <v>99</v>
      </c>
      <c r="B86" s="48">
        <f>IF(COUNT(Vertices[Betweenness Centrality])&gt;0, J45, NoMetricMessage)</f>
        <v>6843.9496580000005</v>
      </c>
    </row>
    <row r="87" spans="1:2">
      <c r="A87" s="34" t="s">
        <v>100</v>
      </c>
      <c r="B87" s="48">
        <f>IFERROR(AVERAGE(Vertices[Betweenness Centrality]),NoMetricMessage)</f>
        <v>515.9077490959412</v>
      </c>
    </row>
    <row r="88" spans="1:2">
      <c r="A88" s="34" t="s">
        <v>101</v>
      </c>
      <c r="B88" s="48">
        <f>IFERROR(MEDIAN(Vertices[Betweenness Centrality]),NoMetricMessage)</f>
        <v>107.17820500000001</v>
      </c>
    </row>
    <row r="99" spans="1:2">
      <c r="A99" s="34" t="s">
        <v>104</v>
      </c>
      <c r="B99" s="48">
        <f>IF(COUNT(Vertices[Closeness Centrality])&gt;0, L2, NoMetricMessage)</f>
        <v>5.0900000000000001E-4</v>
      </c>
    </row>
    <row r="100" spans="1:2">
      <c r="A100" s="34" t="s">
        <v>105</v>
      </c>
      <c r="B100" s="48">
        <f>IF(COUNT(Vertices[Closeness Centrality])&gt;0, L45, NoMetricMessage)</f>
        <v>1</v>
      </c>
    </row>
    <row r="101" spans="1:2">
      <c r="A101" s="34" t="s">
        <v>106</v>
      </c>
      <c r="B101" s="48">
        <f>IFERROR(AVERAGE(Vertices[Closeness Centrality]),NoMetricMessage)</f>
        <v>4.1933660516605138E-2</v>
      </c>
    </row>
    <row r="102" spans="1:2">
      <c r="A102" s="34" t="s">
        <v>107</v>
      </c>
      <c r="B102" s="48">
        <f>IFERROR(MEDIAN(Vertices[Closeness Centrality]),NoMetricMessage)</f>
        <v>7.5900000000000002E-4</v>
      </c>
    </row>
    <row r="113" spans="1:2">
      <c r="A113" s="34" t="s">
        <v>110</v>
      </c>
      <c r="B113" s="48">
        <f>IF(COUNT(Vertices[Eigenvector Centrality])&gt;0, N2, NoMetricMessage)</f>
        <v>0</v>
      </c>
    </row>
    <row r="114" spans="1:2">
      <c r="A114" s="34" t="s">
        <v>111</v>
      </c>
      <c r="B114" s="48">
        <f>IF(COUNT(Vertices[Eigenvector Centrality])&gt;0, N45, NoMetricMessage)</f>
        <v>5.8333999999999997E-2</v>
      </c>
    </row>
    <row r="115" spans="1:2">
      <c r="A115" s="34" t="s">
        <v>112</v>
      </c>
      <c r="B115" s="48">
        <f>IFERROR(AVERAGE(Vertices[Eigenvector Centrality]),NoMetricMessage)</f>
        <v>3.6838228782287842E-3</v>
      </c>
    </row>
    <row r="116" spans="1:2">
      <c r="A116" s="34" t="s">
        <v>113</v>
      </c>
      <c r="B116" s="48">
        <f>IFERROR(MEDIAN(Vertices[Eigenvector Centrality]),NoMetricMessage)</f>
        <v>5.0199999999999995E-4</v>
      </c>
    </row>
    <row r="127" spans="1:2">
      <c r="A127" s="34" t="s">
        <v>138</v>
      </c>
      <c r="B127" s="48">
        <f>IF(COUNT(Vertices[PageRank])&gt;0, P2, NoMetricMessage)</f>
        <v>0.366456</v>
      </c>
    </row>
    <row r="128" spans="1:2">
      <c r="A128" s="34" t="s">
        <v>139</v>
      </c>
      <c r="B128" s="48">
        <f>IF(COUNT(Vertices[PageRank])&gt;0, P45, NoMetricMessage)</f>
        <v>5.6496760000000004</v>
      </c>
    </row>
    <row r="129" spans="1:2">
      <c r="A129" s="34" t="s">
        <v>140</v>
      </c>
      <c r="B129" s="48">
        <f>IFERROR(AVERAGE(Vertices[PageRank]),NoMetricMessage)</f>
        <v>1.0021058708487083</v>
      </c>
    </row>
    <row r="130" spans="1:2">
      <c r="A130" s="34" t="s">
        <v>141</v>
      </c>
      <c r="B130" s="48">
        <f>IFERROR(MEDIAN(Vertices[PageRank]),NoMetricMessage)</f>
        <v>0.74795900000000004</v>
      </c>
    </row>
    <row r="141" spans="1:2">
      <c r="A141" s="34" t="s">
        <v>116</v>
      </c>
      <c r="B141" s="48">
        <f>IF(COUNT(Vertices[Clustering Coefficient])&gt;0, R2, NoMetricMessage)</f>
        <v>0</v>
      </c>
    </row>
    <row r="142" spans="1:2">
      <c r="A142" s="34" t="s">
        <v>117</v>
      </c>
      <c r="B142" s="48">
        <f>IF(COUNT(Vertices[Clustering Coefficient])&gt;0, R45, NoMetricMessage)</f>
        <v>1</v>
      </c>
    </row>
    <row r="143" spans="1:2">
      <c r="A143" s="34" t="s">
        <v>118</v>
      </c>
      <c r="B143" s="48">
        <f>IFERROR(AVERAGE(Vertices[Clustering Coefficient]),NoMetricMessage)</f>
        <v>5.0887411287488957E-2</v>
      </c>
    </row>
    <row r="144" spans="1:2">
      <c r="A144" s="34" t="s">
        <v>119</v>
      </c>
      <c r="B144" s="48">
        <f>IFERROR(MEDIAN(Vertices[Clustering Coefficient]),NoMetricMessage)</f>
        <v>0</v>
      </c>
    </row>
  </sheetData>
  <dataConsolidate/>
  <phoneticPr fontId="13" type="noConversion"/>
  <pageMargins left="0.7" right="0.7" top="0.75" bottom="0.75" header="0.3" footer="0.3"/>
  <pageSetup orientation="portrait" horizontalDpi="0" verticalDpi="0" r:id="rId1"/>
  <drawing r:id="rId2"/>
  <legacyDrawing r:id="rId3"/>
  <tableParts count="4">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sheetPr codeName="Sheet4"/>
  <dimension ref="A1:R23"/>
  <sheetViews>
    <sheetView workbookViewId="0">
      <selection activeCell="A2" sqref="A2"/>
    </sheetView>
  </sheetViews>
  <sheetFormatPr defaultRowHeight="13.5"/>
  <cols>
    <col min="1" max="1" width="10.375" style="1" bestFit="1" customWidth="1"/>
    <col min="2" max="2" width="12.375" style="1" bestFit="1" customWidth="1"/>
    <col min="3" max="3" width="22.875" bestFit="1" customWidth="1"/>
    <col min="4" max="4" width="16.875" bestFit="1" customWidth="1"/>
    <col min="5" max="6" width="16.875" customWidth="1"/>
    <col min="7" max="7" width="14.25" bestFit="1" customWidth="1"/>
    <col min="8" max="8" width="14.25" customWidth="1"/>
    <col min="10" max="10" width="39.125" bestFit="1" customWidth="1"/>
    <col min="11" max="11" width="10.875" bestFit="1" customWidth="1"/>
    <col min="13" max="13" width="8.375" bestFit="1" customWidth="1"/>
    <col min="14" max="14" width="10" bestFit="1" customWidth="1"/>
    <col min="15" max="15" width="11.875" bestFit="1" customWidth="1"/>
    <col min="16" max="16" width="12.125" bestFit="1" customWidth="1"/>
  </cols>
  <sheetData>
    <row r="1" spans="1:18" s="4" customFormat="1" ht="36" customHeight="1">
      <c r="A1" s="5" t="s">
        <v>6</v>
      </c>
      <c r="B1" s="5" t="s">
        <v>129</v>
      </c>
      <c r="C1" s="4" t="s">
        <v>7</v>
      </c>
      <c r="D1" s="4" t="s">
        <v>9</v>
      </c>
      <c r="E1" s="4" t="s">
        <v>162</v>
      </c>
      <c r="F1" s="5" t="s">
        <v>167</v>
      </c>
      <c r="G1" s="4" t="s">
        <v>14</v>
      </c>
      <c r="H1" s="4" t="s">
        <v>66</v>
      </c>
      <c r="J1" s="4" t="s">
        <v>18</v>
      </c>
      <c r="K1" s="4" t="s">
        <v>17</v>
      </c>
      <c r="M1" s="4" t="s">
        <v>21</v>
      </c>
      <c r="N1" s="4" t="s">
        <v>22</v>
      </c>
      <c r="O1" s="4" t="s">
        <v>23</v>
      </c>
      <c r="P1" s="4" t="s">
        <v>24</v>
      </c>
    </row>
    <row r="2" spans="1:18">
      <c r="A2" s="1" t="s">
        <v>50</v>
      </c>
      <c r="B2" s="1" t="s">
        <v>130</v>
      </c>
      <c r="C2" t="s">
        <v>53</v>
      </c>
      <c r="D2" t="s">
        <v>54</v>
      </c>
      <c r="E2" t="s">
        <v>54</v>
      </c>
      <c r="F2" s="1" t="s">
        <v>50</v>
      </c>
      <c r="G2" t="s">
        <v>64</v>
      </c>
      <c r="H2" t="s">
        <v>157</v>
      </c>
      <c r="J2" t="s">
        <v>740</v>
      </c>
      <c r="K2">
        <v>108</v>
      </c>
    </row>
    <row r="3" spans="1:18">
      <c r="A3" s="1" t="s">
        <v>51</v>
      </c>
      <c r="B3" s="1" t="s">
        <v>131</v>
      </c>
      <c r="C3" t="s">
        <v>51</v>
      </c>
      <c r="D3" t="s">
        <v>55</v>
      </c>
      <c r="E3" t="s">
        <v>55</v>
      </c>
      <c r="F3" s="1" t="s">
        <v>51</v>
      </c>
      <c r="G3" t="s">
        <v>65</v>
      </c>
      <c r="H3" t="s">
        <v>67</v>
      </c>
      <c r="J3" t="s">
        <v>741</v>
      </c>
      <c r="K3" t="s">
        <v>29</v>
      </c>
    </row>
    <row r="4" spans="1:18">
      <c r="A4" s="1" t="s">
        <v>52</v>
      </c>
      <c r="B4" s="1" t="s">
        <v>132</v>
      </c>
      <c r="C4" t="s">
        <v>52</v>
      </c>
      <c r="D4" t="s">
        <v>56</v>
      </c>
      <c r="E4" t="s">
        <v>56</v>
      </c>
      <c r="F4" s="1" t="s">
        <v>52</v>
      </c>
      <c r="G4">
        <v>0</v>
      </c>
      <c r="H4" t="s">
        <v>68</v>
      </c>
      <c r="J4" s="12" t="s">
        <v>742</v>
      </c>
      <c r="K4" s="12"/>
    </row>
    <row r="5" spans="1:18" ht="409.5">
      <c r="A5">
        <v>1</v>
      </c>
      <c r="B5" s="1" t="s">
        <v>133</v>
      </c>
      <c r="C5" t="s">
        <v>50</v>
      </c>
      <c r="D5" t="s">
        <v>57</v>
      </c>
      <c r="E5" t="s">
        <v>57</v>
      </c>
      <c r="F5">
        <v>1</v>
      </c>
      <c r="G5">
        <v>1</v>
      </c>
      <c r="H5" t="s">
        <v>69</v>
      </c>
      <c r="J5" s="12" t="s">
        <v>743</v>
      </c>
      <c r="K5" s="76" t="s">
        <v>736</v>
      </c>
    </row>
    <row r="6" spans="1:18">
      <c r="A6">
        <v>0</v>
      </c>
      <c r="B6" s="1" t="s">
        <v>134</v>
      </c>
      <c r="C6">
        <v>1</v>
      </c>
      <c r="D6" t="s">
        <v>58</v>
      </c>
      <c r="E6" t="s">
        <v>58</v>
      </c>
      <c r="F6">
        <v>0</v>
      </c>
      <c r="H6" t="s">
        <v>70</v>
      </c>
      <c r="J6" s="12" t="s">
        <v>744</v>
      </c>
      <c r="K6" s="12">
        <v>2</v>
      </c>
      <c r="R6" t="s">
        <v>127</v>
      </c>
    </row>
    <row r="7" spans="1:18">
      <c r="A7">
        <v>2</v>
      </c>
      <c r="B7">
        <v>1</v>
      </c>
      <c r="C7">
        <v>0</v>
      </c>
      <c r="D7" t="s">
        <v>59</v>
      </c>
      <c r="E7" t="s">
        <v>59</v>
      </c>
      <c r="F7">
        <v>2</v>
      </c>
      <c r="H7" t="s">
        <v>71</v>
      </c>
      <c r="J7" s="12" t="s">
        <v>745</v>
      </c>
      <c r="K7" s="12" t="b">
        <v>1</v>
      </c>
    </row>
    <row r="8" spans="1:18">
      <c r="A8"/>
      <c r="B8">
        <v>2</v>
      </c>
      <c r="C8">
        <v>2</v>
      </c>
      <c r="D8" t="s">
        <v>60</v>
      </c>
      <c r="E8" t="s">
        <v>60</v>
      </c>
      <c r="H8" t="s">
        <v>72</v>
      </c>
      <c r="J8" s="12" t="s">
        <v>746</v>
      </c>
      <c r="K8" s="12" t="b">
        <v>1</v>
      </c>
    </row>
    <row r="9" spans="1:18" ht="409.5">
      <c r="A9"/>
      <c r="B9">
        <v>3</v>
      </c>
      <c r="C9">
        <v>4</v>
      </c>
      <c r="D9" t="s">
        <v>61</v>
      </c>
      <c r="E9" t="s">
        <v>61</v>
      </c>
      <c r="H9" t="s">
        <v>73</v>
      </c>
      <c r="J9" s="12" t="s">
        <v>747</v>
      </c>
      <c r="K9" s="76" t="s">
        <v>737</v>
      </c>
    </row>
    <row r="10" spans="1:18">
      <c r="A10"/>
      <c r="B10">
        <v>4</v>
      </c>
      <c r="D10" t="s">
        <v>62</v>
      </c>
      <c r="E10" t="s">
        <v>62</v>
      </c>
      <c r="H10" t="s">
        <v>74</v>
      </c>
      <c r="J10" s="12" t="s">
        <v>748</v>
      </c>
      <c r="K10" s="12" t="s">
        <v>735</v>
      </c>
    </row>
    <row r="11" spans="1:18">
      <c r="A11"/>
      <c r="B11">
        <v>5</v>
      </c>
      <c r="D11" t="s">
        <v>45</v>
      </c>
      <c r="E11">
        <v>1</v>
      </c>
      <c r="H11" t="s">
        <v>75</v>
      </c>
      <c r="J11" s="12" t="s">
        <v>749</v>
      </c>
      <c r="K11" s="12" t="s">
        <v>732</v>
      </c>
    </row>
    <row r="12" spans="1:18">
      <c r="A12"/>
      <c r="B12"/>
      <c r="D12" t="s">
        <v>63</v>
      </c>
      <c r="E12">
        <v>2</v>
      </c>
      <c r="H12">
        <v>0</v>
      </c>
    </row>
    <row r="13" spans="1:18">
      <c r="A13"/>
      <c r="B13"/>
      <c r="D13">
        <v>1</v>
      </c>
      <c r="E13">
        <v>3</v>
      </c>
      <c r="H13">
        <v>1</v>
      </c>
    </row>
    <row r="14" spans="1:18">
      <c r="D14">
        <v>2</v>
      </c>
      <c r="E14">
        <v>4</v>
      </c>
      <c r="H14">
        <v>2</v>
      </c>
    </row>
    <row r="15" spans="1:18">
      <c r="D15">
        <v>3</v>
      </c>
      <c r="E15">
        <v>5</v>
      </c>
      <c r="H15">
        <v>3</v>
      </c>
    </row>
    <row r="16" spans="1:18">
      <c r="D16">
        <v>4</v>
      </c>
      <c r="E16">
        <v>6</v>
      </c>
      <c r="H16">
        <v>4</v>
      </c>
    </row>
    <row r="17" spans="4:8">
      <c r="D17">
        <v>5</v>
      </c>
      <c r="E17">
        <v>7</v>
      </c>
      <c r="H17">
        <v>5</v>
      </c>
    </row>
    <row r="18" spans="4:8">
      <c r="D18">
        <v>6</v>
      </c>
      <c r="E18">
        <v>8</v>
      </c>
      <c r="H18">
        <v>6</v>
      </c>
    </row>
    <row r="19" spans="4:8">
      <c r="D19">
        <v>7</v>
      </c>
      <c r="E19">
        <v>9</v>
      </c>
      <c r="H19">
        <v>7</v>
      </c>
    </row>
    <row r="20" spans="4:8">
      <c r="D20">
        <v>8</v>
      </c>
      <c r="H20">
        <v>8</v>
      </c>
    </row>
    <row r="21" spans="4:8">
      <c r="D21">
        <v>9</v>
      </c>
      <c r="H21">
        <v>9</v>
      </c>
    </row>
    <row r="22" spans="4:8">
      <c r="D22">
        <v>10</v>
      </c>
    </row>
    <row r="23" spans="4:8">
      <c r="D23">
        <v>11</v>
      </c>
    </row>
  </sheetData>
  <dataConsolidate/>
  <phoneticPr fontId="13" type="noConversion"/>
  <pageMargins left="0.7" right="0.7" top="0.75" bottom="0.75" header="0.3" footer="0.3"/>
  <pageSetup orientation="portrait" r:id="rId1"/>
  <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dm:cachedDataManifest xmlns:cdm="http://schemas.microsoft.com/2004/VisualStudio/Tools/Applications/CachedDataManifest.xsd" cdm:revision="1"/>
</file>

<file path=customXml/itemProps1.xml><?xml version="1.0" encoding="utf-8"?>
<ds:datastoreItem xmlns:ds="http://schemas.openxmlformats.org/officeDocument/2006/customXml" ds:itemID="{C161408F-EF6D-4172-8BA0-64DBDB1EDE7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13</vt:i4>
      </vt:variant>
    </vt:vector>
  </HeadingPairs>
  <TitlesOfParts>
    <vt:vector size="20" baseType="lpstr">
      <vt:lpstr>Edges</vt:lpstr>
      <vt:lpstr>Vertices</vt:lpstr>
      <vt:lpstr>Do Not Delete</vt:lpstr>
      <vt:lpstr>Groups</vt:lpstr>
      <vt:lpstr>Group Vertices</vt:lpstr>
      <vt:lpstr>Overall Metrics</vt:lpstr>
      <vt:lpstr>Misc</vt:lpstr>
      <vt:lpstr>BinDivisor</vt:lpstr>
      <vt:lpstr>DynamicFilterForceCalculationRange</vt:lpstr>
      <vt:lpstr>DynamicFilterSourceColumnRange</vt:lpstr>
      <vt:lpstr>NoMetricMessage</vt:lpstr>
      <vt:lpstr>NotAvailable</vt:lpstr>
      <vt:lpstr>ValidBooleansDefaultFalse</vt:lpstr>
      <vt:lpstr>ValidEdgeStyles</vt:lpstr>
      <vt:lpstr>ValidEdgeVisibilities</vt:lpstr>
      <vt:lpstr>ValidGroupShapes</vt:lpstr>
      <vt:lpstr>ValidGroupVisibilities</vt:lpstr>
      <vt:lpstr>ValidVertexLabelPositions</vt:lpstr>
      <vt:lpstr>ValidVertexShapes</vt:lpstr>
      <vt:lpstr>ValidVertexVisibilities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chengjun</dc:creator>
  <cp:lastModifiedBy>chengjun</cp:lastModifiedBy>
  <dcterms:created xsi:type="dcterms:W3CDTF">2008-01-30T00:41:58Z</dcterms:created>
  <dcterms:modified xsi:type="dcterms:W3CDTF">2014-04-18T05:25:12Z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http://www.nodexlgraphgallery.org/NodeXLSetup/Smrf.NodeXL.ExcelTemplate.vsto|aa51c0f3-62b4-4782-83a8-a15dcdd17698</vt:lpwstr>
  </property>
  <property fmtid="{D5CDD505-2E9C-101B-9397-08002B2CF9AE}" pid="3" name="_AssemblyName">
    <vt:lpwstr>4E3C66D5-58D4-491E-A7D4-64AF99AF6E8B</vt:lpwstr>
  </property>
  <property fmtid="{D5CDD505-2E9C-101B-9397-08002B2CF9AE}" pid="4" name="Solution ID">
    <vt:lpwstr>{15727DE6-F92D-4E46-ACB4-0E2C58B31A18}</vt:lpwstr>
  </property>
</Properties>
</file>