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Hoja1" sheetId="1" state="visible" r:id="rId2"/>
    <sheet name="Hoja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<sst xmlns="http://schemas.openxmlformats.org/spreadsheetml/2006/main" count="105" uniqueCount="43">
  <si>
    <t>Prop params</t>
  </si>
  <si>
    <t>14x4.7 prop</t>
  </si>
  <si>
    <t>10x4.5 prop</t>
  </si>
  <si>
    <t>8x4.5 prop</t>
  </si>
  <si>
    <t>ESC min Thro</t>
  </si>
  <si>
    <t>s</t>
  </si>
  <si>
    <t>R (m)</t>
  </si>
  <si>
    <t>ESC max Thro</t>
  </si>
  <si>
    <t>pitch (m)</t>
  </si>
  <si>
    <t>Fit Lambda-Omega</t>
  </si>
  <si>
    <t>Motor KV</t>
  </si>
  <si>
    <t>theta_0 (rad)</t>
  </si>
  <si>
    <t>Slope</t>
  </si>
  <si>
    <t>theta_1 (rad) </t>
  </si>
  <si>
    <t>Intercept</t>
  </si>
  <si>
    <t>Arm (cm)</t>
  </si>
  <si>
    <t>a</t>
  </si>
  <si>
    <t>c</t>
  </si>
  <si>
    <t>inches to m</t>
  </si>
  <si>
    <t>c_d_0</t>
  </si>
  <si>
    <t>Atmos params</t>
  </si>
  <si>
    <t>b</t>
  </si>
  <si>
    <t>rho</t>
  </si>
  <si>
    <t>sigma</t>
  </si>
  <si>
    <t>Mom. Tests</t>
  </si>
  <si>
    <t>Batt Volt (V)</t>
  </si>
  <si>
    <t>Meas Throtle time (ms)</t>
  </si>
  <si>
    <t>% Real throtle </t>
  </si>
  <si>
    <t>Eq throttle (V)</t>
  </si>
  <si>
    <t>2xRPM </t>
  </si>
  <si>
    <t>Omega (rad/s)</t>
  </si>
  <si>
    <t>Ideal Omega (rad/s)</t>
  </si>
  <si>
    <t>Load (g)</t>
  </si>
  <si>
    <t>Mom (N.m)</t>
  </si>
  <si>
    <t>Ratio Real/ideal</t>
  </si>
  <si>
    <t>C_Q_test</t>
  </si>
  <si>
    <t>Thrust (g)</t>
  </si>
  <si>
    <t>v_i_0</t>
  </si>
  <si>
    <t>lambda_i</t>
  </si>
  <si>
    <t>C_Q theo</t>
  </si>
  <si>
    <t>Mom theor (N.m)</t>
  </si>
  <si>
    <t>Force. Tests</t>
  </si>
  <si>
    <t>Eq trhotle (V)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</si>
</sst>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0000"/>
    <numFmt numFmtId="167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name val="Arial"/>
      <family val="2"/>
    </font>
    <font>
      <b val="true"/>
      <sz val="9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3366FF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"14x4.7"</c:f>
              <c:strCache>
                <c:ptCount val="1"/>
                <c:pt idx="0">
                  <c:v>14x4.7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Hoja1!$G$12:$G$40</c:f>
              <c:numCache>
                <c:formatCode>General</c:formatCode>
                <c:ptCount val="29"/>
                <c:pt idx="0">
                  <c:v>3.88028571428571</c:v>
                </c:pt>
                <c:pt idx="1">
                  <c:v>5.16342857142857</c:v>
                </c:pt>
                <c:pt idx="2">
                  <c:v>7.74</c:v>
                </c:pt>
                <c:pt idx="3">
                  <c:v>10.32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</c:numCache>
            </c:numRef>
          </c:xVal>
          <c:yVal>
            <c:numRef>
              <c:f>Hoja1!$I$12:$I$40</c:f>
              <c:numCache>
                <c:formatCode>General</c:formatCode>
                <c:ptCount val="29"/>
                <c:pt idx="0">
                  <c:v>288.995108203725</c:v>
                </c:pt>
                <c:pt idx="1">
                  <c:v>362.230868946659</c:v>
                </c:pt>
                <c:pt idx="2">
                  <c:v>464.489709821007</c:v>
                </c:pt>
                <c:pt idx="3">
                  <c:v>527.839925680645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270.098428392382</c:v>
                </c:pt>
                <c:pt idx="14">
                  <c:v>348.821504303587</c:v>
                </c:pt>
                <c:pt idx="15">
                  <c:v>456.997011342195</c:v>
                </c:pt>
                <c:pt idx="16">
                  <c:v>521.452020618346</c:v>
                </c:pt>
                <c:pt idx="17">
                  <c:v>615.64744034848</c:v>
                </c:pt>
                <c:pt idx="18">
                  <c:v>662.876049907446</c:v>
                </c:pt>
                <c:pt idx="19">
                  <c:v>709.842860078614</c:v>
                </c:pt>
                <c:pt idx="20">
                  <c:v>707.95790448646</c:v>
                </c:pt>
                <c:pt idx="21">
                  <c:v>352.183008442928</c:v>
                </c:pt>
                <c:pt idx="22">
                  <c:v>386.939495167143</c:v>
                </c:pt>
                <c:pt idx="23">
                  <c:v>498.308954736901</c:v>
                </c:pt>
                <c:pt idx="24">
                  <c:v>568.628270299753</c:v>
                </c:pt>
                <c:pt idx="25">
                  <c:v>675.913659419844</c:v>
                </c:pt>
                <c:pt idx="26">
                  <c:v>770.318518660217</c:v>
                </c:pt>
                <c:pt idx="27">
                  <c:v>729.163654898191</c:v>
                </c:pt>
                <c:pt idx="28">
                  <c:v>765.606129679833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"Ideal "</c:f>
              <c:strCache>
                <c:ptCount val="1"/>
                <c:pt idx="0">
                  <c:v>Ideal 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xVal>
            <c:numRef>
              <c:f>Hoja1!$G$25:$G$32</c:f>
              <c:numCache>
                <c:formatCode>General</c:formatCode>
                <c:ptCount val="8"/>
                <c:pt idx="0">
                  <c:v>3.83657142857143</c:v>
                </c:pt>
                <c:pt idx="1">
                  <c:v>5.11542857142857</c:v>
                </c:pt>
                <c:pt idx="2">
                  <c:v>7.67314285714286</c:v>
                </c:pt>
                <c:pt idx="3">
                  <c:v>10.2171428571429</c:v>
                </c:pt>
                <c:pt idx="4">
                  <c:v>12.7371428571429</c:v>
                </c:pt>
                <c:pt idx="5">
                  <c:v>13.8882857142857</c:v>
                </c:pt>
                <c:pt idx="6">
                  <c:v>15.2228571428571</c:v>
                </c:pt>
                <c:pt idx="7">
                  <c:v>17.7</c:v>
                </c:pt>
              </c:numCache>
            </c:numRef>
          </c:xVal>
          <c:yVal>
            <c:numRef>
              <c:f>Hoja1!$J$25:$J$32</c:f>
              <c:numCache>
                <c:formatCode>General</c:formatCode>
                <c:ptCount val="8"/>
                <c:pt idx="0">
                  <c:v>220.970651274496</c:v>
                </c:pt>
                <c:pt idx="1">
                  <c:v>294.627535032661</c:v>
                </c:pt>
                <c:pt idx="2">
                  <c:v>441.941302548991</c:v>
                </c:pt>
                <c:pt idx="3">
                  <c:v>588.46518391242</c:v>
                </c:pt>
                <c:pt idx="4">
                  <c:v>733.606764508268</c:v>
                </c:pt>
                <c:pt idx="5">
                  <c:v>799.907833467528</c:v>
                </c:pt>
                <c:pt idx="6">
                  <c:v>876.77362972186</c:v>
                </c:pt>
                <c:pt idx="7">
                  <c:v>1019.44681608989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"10x4.5"</c:f>
              <c:strCache>
                <c:ptCount val="1"/>
                <c:pt idx="0">
                  <c:v>10x4.5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bbb59"/>
              </a:solidFill>
            </c:spPr>
          </c:marker>
          <c:xVal>
            <c:numRef>
              <c:f>Hoja1!$U$12:$U$50</c:f>
              <c:numCache>
                <c:formatCode>General</c:formatCode>
                <c:ptCount val="39"/>
                <c:pt idx="0">
                  <c:v>3.91885714285714</c:v>
                </c:pt>
                <c:pt idx="1">
                  <c:v>5.22171428571428</c:v>
                </c:pt>
                <c:pt idx="2">
                  <c:v>7.82742857142857</c:v>
                </c:pt>
                <c:pt idx="3">
                  <c:v>10.4091428571429</c:v>
                </c:pt>
                <c:pt idx="4">
                  <c:v>12.96</c:v>
                </c:pt>
                <c:pt idx="5">
                  <c:v>14.256</c:v>
                </c:pt>
                <c:pt idx="6">
                  <c:v>15.4902857142857</c:v>
                </c:pt>
                <c:pt idx="7">
                  <c:v>18.048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</c:numCache>
            </c:numRef>
          </c:xVal>
          <c:yVal>
            <c:numRef>
              <c:f>Hoja1!$W$12:$W$50</c:f>
              <c:numCache>
                <c:formatCode>General</c:formatCode>
                <c:ptCount val="39"/>
                <c:pt idx="0">
                  <c:v>360.18359773407</c:v>
                </c:pt>
                <c:pt idx="1">
                  <c:v>456.496974511499</c:v>
                </c:pt>
                <c:pt idx="2">
                  <c:v>567.947591891475</c:v>
                </c:pt>
                <c:pt idx="3">
                  <c:v>635.230034555856</c:v>
                </c:pt>
                <c:pt idx="4">
                  <c:v>692.040501708272</c:v>
                </c:pt>
                <c:pt idx="5">
                  <c:v>742.148904533029</c:v>
                </c:pt>
                <c:pt idx="6">
                  <c:v>799.011731563004</c:v>
                </c:pt>
                <c:pt idx="7">
                  <c:v>796.184298174773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369.713095449959</c:v>
                </c:pt>
                <c:pt idx="14">
                  <c:v>467.207187466362</c:v>
                </c:pt>
                <c:pt idx="15">
                  <c:v>584.8598323433</c:v>
                </c:pt>
                <c:pt idx="16">
                  <c:v>662.876049907446</c:v>
                </c:pt>
                <c:pt idx="17">
                  <c:v>719.319997916943</c:v>
                </c:pt>
                <c:pt idx="18">
                  <c:v>826.971906179953</c:v>
                </c:pt>
                <c:pt idx="19">
                  <c:v>762.359817271123</c:v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"8x4.5"</c:f>
              <c:strCache>
                <c:ptCount val="1"/>
                <c:pt idx="0">
                  <c:v>8x4.5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8064a2"/>
              </a:solidFill>
            </c:spPr>
          </c:marker>
          <c:xVal>
            <c:numRef>
              <c:f>Hoja1!$AI$12:$AI$32</c:f>
              <c:numCache>
                <c:formatCode>General</c:formatCode>
                <c:ptCount val="21"/>
                <c:pt idx="0">
                  <c:v>3.93685714285714</c:v>
                </c:pt>
                <c:pt idx="1">
                  <c:v>5.24914285714286</c:v>
                </c:pt>
                <c:pt idx="2">
                  <c:v>7.86857142857143</c:v>
                </c:pt>
                <c:pt idx="3">
                  <c:v>10.4708571428571</c:v>
                </c:pt>
                <c:pt idx="4">
                  <c:v>13.0714285714286</c:v>
                </c:pt>
                <c:pt idx="5">
                  <c:v>14.3691428571429</c:v>
                </c:pt>
                <c:pt idx="6">
                  <c:v>15.6754285714286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</c:numCache>
            </c:numRef>
          </c:xVal>
          <c:yVal>
            <c:numRef>
              <c:f>Hoja1!$AK$12:$AK$33</c:f>
              <c:numCache>
                <c:formatCode>General</c:formatCode>
                <c:ptCount val="22"/>
                <c:pt idx="0">
                  <c:v>413.412649261393</c:v>
                </c:pt>
                <c:pt idx="1">
                  <c:v>518.310427964756</c:v>
                </c:pt>
                <c:pt idx="2">
                  <c:v>650.309679293087</c:v>
                </c:pt>
                <c:pt idx="3">
                  <c:v>718.168080610627</c:v>
                </c:pt>
                <c:pt idx="4">
                  <c:v>757.752148045858</c:v>
                </c:pt>
                <c:pt idx="5">
                  <c:v>785.345803519888</c:v>
                </c:pt>
                <c:pt idx="6">
                  <c:v>845.978541734172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416.967884947705</c:v>
                </c:pt>
                <c:pt idx="14">
                  <c:v>529.777241150359</c:v>
                </c:pt>
                <c:pt idx="15">
                  <c:v>664.342126479122</c:v>
                </c:pt>
                <c:pt idx="16">
                  <c:v>731.572209265943</c:v>
                </c:pt>
                <c:pt idx="17">
                  <c:v>774.664388497683</c:v>
                </c:pt>
                <c:pt idx="18">
                  <c:v>860.063348797766</c:v>
                </c:pt>
                <c:pt idx="19">
                  <c:v>856.764676511497</c:v>
                </c:pt>
                <c:pt idx="20">
                  <c:v/>
                </c:pt>
                <c:pt idx="21">
                  <c:v/>
                </c:pt>
              </c:numCache>
            </c:numRef>
          </c:yVal>
          <c:smooth val="0"/>
        </c:ser>
        <c:axId val="35864437"/>
        <c:axId val="25684845"/>
      </c:scatterChart>
      <c:valAx>
        <c:axId val="358644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5684845"/>
        <c:crosses val="autoZero"/>
      </c:valAx>
      <c:valAx>
        <c:axId val="256848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5864437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"Force test Mom Theo"</c:f>
              <c:strCache>
                <c:ptCount val="1"/>
                <c:pt idx="0">
                  <c:v>Force test Mom Theo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xVal>
            <c:numRef>
              <c:f>Hoja1!$G$25:$G$40</c:f>
              <c:numCache>
                <c:formatCode>General</c:formatCode>
                <c:ptCount val="16"/>
                <c:pt idx="0">
                  <c:v>3.83657142857143</c:v>
                </c:pt>
                <c:pt idx="1">
                  <c:v>5.11542857142857</c:v>
                </c:pt>
                <c:pt idx="2">
                  <c:v>7.67314285714286</c:v>
                </c:pt>
                <c:pt idx="3">
                  <c:v>10.2171428571429</c:v>
                </c:pt>
                <c:pt idx="4">
                  <c:v>12.7371428571429</c:v>
                </c:pt>
                <c:pt idx="5">
                  <c:v>13.8882857142857</c:v>
                </c:pt>
                <c:pt idx="6">
                  <c:v>15.2228571428571</c:v>
                </c:pt>
                <c:pt idx="7">
                  <c:v>17.7</c:v>
                </c:pt>
                <c:pt idx="8">
                  <c:v>4.31228571428571</c:v>
                </c:pt>
                <c:pt idx="9">
                  <c:v>5.74285714285714</c:v>
                </c:pt>
                <c:pt idx="10">
                  <c:v>8.604</c:v>
                </c:pt>
                <c:pt idx="11">
                  <c:v>11.3622857142857</c:v>
                </c:pt>
                <c:pt idx="12">
                  <c:v>13.2857142857143</c:v>
                </c:pt>
                <c:pt idx="13">
                  <c:v>16.8377142857143</c:v>
                </c:pt>
                <c:pt idx="14">
                  <c:v>15.7165714285714</c:v>
                </c:pt>
                <c:pt idx="15">
                  <c:v>19.44</c:v>
                </c:pt>
              </c:numCache>
            </c:numRef>
          </c:xVal>
          <c:yVal>
            <c:numRef>
              <c:f>Hoja1!$O$25:$O$40</c:f>
              <c:numCache>
                <c:formatCode>General</c:formatCode>
                <c:ptCount val="16"/>
                <c:pt idx="0">
                  <c:v>0.0318214632200304</c:v>
                </c:pt>
                <c:pt idx="1">
                  <c:v>0.0531660252251929</c:v>
                </c:pt>
                <c:pt idx="2">
                  <c:v>0.0943467809935268</c:v>
                </c:pt>
                <c:pt idx="3">
                  <c:v>0.124876808230704</c:v>
                </c:pt>
                <c:pt idx="4">
                  <c:v>0.173885655546002</c:v>
                </c:pt>
                <c:pt idx="5">
                  <c:v>0.204609941634475</c:v>
                </c:pt>
                <c:pt idx="6">
                  <c:v>0.237839115685231</c:v>
                </c:pt>
                <c:pt idx="7">
                  <c:v>0.236399607179783</c:v>
                </c:pt>
                <c:pt idx="8">
                  <c:v>0.0433368459744178</c:v>
                </c:pt>
                <c:pt idx="9">
                  <c:v>0.0655183396916121</c:v>
                </c:pt>
                <c:pt idx="10">
                  <c:v>0.112316539198234</c:v>
                </c:pt>
                <c:pt idx="11">
                  <c:v>0.147760898771542</c:v>
                </c:pt>
                <c:pt idx="12">
                  <c:v>0.213466114743798</c:v>
                </c:pt>
                <c:pt idx="13">
                  <c:v>0.276252828064314</c:v>
                </c:pt>
                <c:pt idx="14">
                  <c:v>0.250507482729367</c:v>
                </c:pt>
                <c:pt idx="15">
                  <c:v>0.26997311029061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"Test Mom meas"</c:f>
              <c:strCache>
                <c:ptCount val="1"/>
                <c:pt idx="0">
                  <c:v>Test Mom meas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xVal>
            <c:numRef>
              <c:f>Hoja1!$G$12:$G$15</c:f>
              <c:numCache>
                <c:formatCode>General</c:formatCode>
                <c:ptCount val="4"/>
                <c:pt idx="0">
                  <c:v>3.88028571428571</c:v>
                </c:pt>
                <c:pt idx="1">
                  <c:v>5.16342857142857</c:v>
                </c:pt>
                <c:pt idx="2">
                  <c:v>7.74</c:v>
                </c:pt>
                <c:pt idx="3">
                  <c:v>10.32</c:v>
                </c:pt>
              </c:numCache>
            </c:numRef>
          </c:xVal>
          <c:yVal>
            <c:numRef>
              <c:f>Hoja1!$L$12:$L$15</c:f>
              <c:numCache>
                <c:formatCode>General</c:formatCode>
                <c:ptCount val="4"/>
                <c:pt idx="0">
                  <c:v>0.03385431</c:v>
                </c:pt>
                <c:pt idx="1">
                  <c:v>0.06173433</c:v>
                </c:pt>
                <c:pt idx="2">
                  <c:v>0.08364006</c:v>
                </c:pt>
                <c:pt idx="3">
                  <c:v>0.10554579</c:v>
                </c:pt>
              </c:numCache>
            </c:numRef>
          </c:yVal>
          <c:smooth val="0"/>
        </c:ser>
        <c:axId val="43071122"/>
        <c:axId val="27631737"/>
      </c:scatterChart>
      <c:valAx>
        <c:axId val="430711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7631737"/>
        <c:crosses val="autoZero"/>
      </c:valAx>
      <c:valAx>
        <c:axId val="276317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3071122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"Mom test"</c:f>
              <c:strCache>
                <c:ptCount val="1"/>
                <c:pt idx="0">
                  <c:v>Mom test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xVal>
            <c:numRef>
              <c:f>Hoja1!$U$12:$U$19</c:f>
              <c:numCache>
                <c:formatCode>General</c:formatCode>
                <c:ptCount val="8"/>
                <c:pt idx="0">
                  <c:v>3.91885714285714</c:v>
                </c:pt>
                <c:pt idx="1">
                  <c:v>5.22171428571428</c:v>
                </c:pt>
                <c:pt idx="2">
                  <c:v>7.82742857142857</c:v>
                </c:pt>
                <c:pt idx="3">
                  <c:v>10.4091428571429</c:v>
                </c:pt>
                <c:pt idx="4">
                  <c:v>12.96</c:v>
                </c:pt>
                <c:pt idx="5">
                  <c:v>14.256</c:v>
                </c:pt>
                <c:pt idx="6">
                  <c:v>15.4902857142857</c:v>
                </c:pt>
                <c:pt idx="7">
                  <c:v>18.048</c:v>
                </c:pt>
              </c:numCache>
            </c:numRef>
          </c:xVal>
          <c:yVal>
            <c:numRef>
              <c:f>Hoja1!$Z$12:$Z$19</c:f>
              <c:numCache>
                <c:formatCode>General</c:formatCode>
                <c:ptCount val="8"/>
                <c:pt idx="0">
                  <c:v>0.03186288</c:v>
                </c:pt>
                <c:pt idx="1">
                  <c:v>0.04978575</c:v>
                </c:pt>
                <c:pt idx="2">
                  <c:v>0.10156293</c:v>
                </c:pt>
                <c:pt idx="3">
                  <c:v>0.15134868</c:v>
                </c:pt>
                <c:pt idx="4">
                  <c:v>0.17126298</c:v>
                </c:pt>
                <c:pt idx="5">
                  <c:v>0.20710872</c:v>
                </c:pt>
                <c:pt idx="6">
                  <c:v>0.2190573</c:v>
                </c:pt>
                <c:pt idx="7">
                  <c:v>0.22304016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"Force test THEO"</c:f>
              <c:strCache>
                <c:ptCount val="1"/>
                <c:pt idx="0">
                  <c:v>Force test THEO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xVal>
            <c:numRef>
              <c:f>Hoja1!$U$25:$U$32</c:f>
              <c:numCache>
                <c:formatCode>General</c:formatCode>
                <c:ptCount val="8"/>
                <c:pt idx="0">
                  <c:v>4.10657142857143</c:v>
                </c:pt>
                <c:pt idx="1">
                  <c:v>5.46171428571429</c:v>
                </c:pt>
                <c:pt idx="2">
                  <c:v>8.17714285714285</c:v>
                </c:pt>
                <c:pt idx="3">
                  <c:v>10.8891428571429</c:v>
                </c:pt>
                <c:pt idx="4">
                  <c:v>13.5771428571429</c:v>
                </c:pt>
                <c:pt idx="5">
                  <c:v>16.128</c:v>
                </c:pt>
                <c:pt idx="6">
                  <c:v>18.72</c:v>
                </c:pt>
                <c:pt idx="7">
                  <c:v>1</c:v>
                </c:pt>
              </c:numCache>
            </c:numRef>
          </c:xVal>
          <c:yVal>
            <c:numRef>
              <c:f>Hoja1!$AC$25:$AC$32</c:f>
              <c:numCache>
                <c:formatCode>General</c:formatCode>
                <c:ptCount val="8"/>
                <c:pt idx="0">
                  <c:v>0.0424084768949635</c:v>
                </c:pt>
                <c:pt idx="1">
                  <c:v>0.0688285459375781</c:v>
                </c:pt>
                <c:pt idx="2">
                  <c:v>0.108148780640025</c:v>
                </c:pt>
                <c:pt idx="3">
                  <c:v>0.141070573532953</c:v>
                </c:pt>
                <c:pt idx="4">
                  <c:v>0.167749897430823</c:v>
                </c:pt>
                <c:pt idx="5">
                  <c:v>0.222749829949699</c:v>
                </c:pt>
                <c:pt idx="6">
                  <c:v>0.20068303866329</c:v>
                </c:pt>
                <c:pt idx="7">
                  <c:v/>
                </c:pt>
              </c:numCache>
            </c:numRef>
          </c:yVal>
          <c:smooth val="0"/>
        </c:ser>
        <c:axId val="30514070"/>
        <c:axId val="5898870"/>
      </c:scatterChart>
      <c:valAx>
        <c:axId val="3051407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898870"/>
        <c:crosses val="autoZero"/>
      </c:valAx>
      <c:valAx>
        <c:axId val="58988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0514070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"Mom test"</c:f>
              <c:strCache>
                <c:ptCount val="1"/>
                <c:pt idx="0">
                  <c:v>Mom test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xVal>
            <c:numRef>
              <c:f>Hoja1!$AI$12:$AI$19</c:f>
              <c:numCache>
                <c:formatCode>General</c:formatCode>
                <c:ptCount val="8"/>
                <c:pt idx="0">
                  <c:v>3.93685714285714</c:v>
                </c:pt>
                <c:pt idx="1">
                  <c:v>5.24914285714286</c:v>
                </c:pt>
                <c:pt idx="2">
                  <c:v>7.86857142857143</c:v>
                </c:pt>
                <c:pt idx="3">
                  <c:v>10.4708571428571</c:v>
                </c:pt>
                <c:pt idx="4">
                  <c:v>13.0714285714286</c:v>
                </c:pt>
                <c:pt idx="5">
                  <c:v>14.3691428571429</c:v>
                </c:pt>
                <c:pt idx="6">
                  <c:v>15.6754285714286</c:v>
                </c:pt>
                <c:pt idx="7">
                  <c:v>1</c:v>
                </c:pt>
              </c:numCache>
            </c:numRef>
          </c:xVal>
          <c:yVal>
            <c:numRef>
              <c:f>Hoja1!$AN$12:$AN$19</c:f>
              <c:numCache>
                <c:formatCode>General</c:formatCode>
                <c:ptCount val="8"/>
                <c:pt idx="0">
                  <c:v>0.00995715</c:v>
                </c:pt>
                <c:pt idx="1">
                  <c:v>0.03186288</c:v>
                </c:pt>
                <c:pt idx="2">
                  <c:v>0.06571719</c:v>
                </c:pt>
                <c:pt idx="3">
                  <c:v>0.07766577</c:v>
                </c:pt>
                <c:pt idx="4">
                  <c:v>0.10554579</c:v>
                </c:pt>
                <c:pt idx="5">
                  <c:v>0.12944295</c:v>
                </c:pt>
                <c:pt idx="6">
                  <c:v>0.13342581</c:v>
                </c:pt>
                <c:pt idx="7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"Force Test Theo"</c:f>
              <c:strCache>
                <c:ptCount val="1"/>
                <c:pt idx="0">
                  <c:v>Force Test Theo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xVal>
            <c:numRef>
              <c:f>Hoja1!$AI$25:$AI$32</c:f>
              <c:numCache>
                <c:formatCode>General</c:formatCode>
                <c:ptCount val="8"/>
                <c:pt idx="0">
                  <c:v>4.01914285714286</c:v>
                </c:pt>
                <c:pt idx="1">
                  <c:v>5.35885714285714</c:v>
                </c:pt>
                <c:pt idx="2">
                  <c:v>8.01257142857143</c:v>
                </c:pt>
                <c:pt idx="3">
                  <c:v>10.6765714285714</c:v>
                </c:pt>
                <c:pt idx="4">
                  <c:v>13.3285714285714</c:v>
                </c:pt>
                <c:pt idx="5">
                  <c:v>15.9428571428571</c:v>
                </c:pt>
                <c:pt idx="6">
                  <c:v>18.576</c:v>
                </c:pt>
                <c:pt idx="7">
                  <c:v>1</c:v>
                </c:pt>
              </c:numCache>
            </c:numRef>
          </c:xVal>
          <c:yVal>
            <c:numRef>
              <c:f>Hoja1!$AQ$25:$AQ$32</c:f>
              <c:numCache>
                <c:formatCode>General</c:formatCode>
                <c:ptCount val="8"/>
                <c:pt idx="0">
                  <c:v>0.022724567448605</c:v>
                </c:pt>
                <c:pt idx="1">
                  <c:v>0.037608885041639</c:v>
                </c:pt>
                <c:pt idx="2">
                  <c:v>0.0595357835072183</c:v>
                </c:pt>
                <c:pt idx="3">
                  <c:v>0.0723355095755133</c:v>
                </c:pt>
                <c:pt idx="4">
                  <c:v>0.081658731955854</c:v>
                </c:pt>
                <c:pt idx="5">
                  <c:v>0.101472126025327</c:v>
                </c:pt>
                <c:pt idx="6">
                  <c:v>0.100999364330226</c:v>
                </c:pt>
                <c:pt idx="7">
                  <c:v/>
                </c:pt>
              </c:numCache>
            </c:numRef>
          </c:yVal>
          <c:smooth val="0"/>
        </c:ser>
        <c:axId val="62570108"/>
        <c:axId val="87432565"/>
      </c:scatterChart>
      <c:valAx>
        <c:axId val="625701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7432565"/>
        <c:crosses val="autoZero"/>
      </c:valAx>
      <c:valAx>
        <c:axId val="874325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257010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1"/>
          </c:trendline>
          <c:xVal>
            <c:numRef>
              <c:f>Hoja1!$F$12:$F$40</c:f>
              <c:numCache>
                <c:formatCode>General</c:formatCode>
                <c:ptCount val="29"/>
                <c:pt idx="0">
                  <c:v>0.257142857142857</c:v>
                </c:pt>
                <c:pt idx="1">
                  <c:v>0.342857142857143</c:v>
                </c:pt>
                <c:pt idx="2">
                  <c:v>0.514285714285714</c:v>
                </c:pt>
                <c:pt idx="3">
                  <c:v>0.685714285714286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</c:numCache>
            </c:numRef>
          </c:xVal>
          <c:yVal>
            <c:numRef>
              <c:f>Hoja1!$P$12:$P$40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0.888037350246653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0.886122127313402</c:v>
                </c:pt>
                <c:pt idx="17">
                  <c:v>0.839206329785065</c:v>
                </c:pt>
                <c:pt idx="18">
                  <c:v>0.828690534300607</c:v>
                </c:pt>
                <c:pt idx="19">
                  <c:v>0.809607903357903</c:v>
                </c:pt>
                <c:pt idx="20">
                  <c:v>0.694453004622496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0.868903275360728</c:v>
                </c:pt>
                <c:pt idx="25">
                  <c:v>0.883313782991202</c:v>
                </c:pt>
                <c:pt idx="26">
                  <c:v>0.794320727124637</c:v>
                </c:pt>
                <c:pt idx="27">
                  <c:v>0.805519197207679</c:v>
                </c:pt>
                <c:pt idx="28">
                  <c:v>0.683782267115601</c:v>
                </c:pt>
              </c:numCache>
            </c:numRef>
          </c:yVal>
          <c:smooth val="0"/>
        </c:ser>
        <c:axId val="69495241"/>
        <c:axId val="72250702"/>
      </c:scatterChart>
      <c:valAx>
        <c:axId val="694952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250702"/>
        <c:crosses val="autoZero"/>
      </c:valAx>
      <c:valAx>
        <c:axId val="7225070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49524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Hoja1!$G$25:$G$40</c:f>
              <c:numCache>
                <c:formatCode>General</c:formatCode>
                <c:ptCount val="16"/>
                <c:pt idx="0">
                  <c:v>3.83657142857143</c:v>
                </c:pt>
                <c:pt idx="1">
                  <c:v>5.11542857142857</c:v>
                </c:pt>
                <c:pt idx="2">
                  <c:v>7.67314285714286</c:v>
                </c:pt>
                <c:pt idx="3">
                  <c:v>10.2171428571429</c:v>
                </c:pt>
                <c:pt idx="4">
                  <c:v>12.7371428571429</c:v>
                </c:pt>
                <c:pt idx="5">
                  <c:v>13.8882857142857</c:v>
                </c:pt>
                <c:pt idx="6">
                  <c:v>15.2228571428571</c:v>
                </c:pt>
                <c:pt idx="7">
                  <c:v>17.7</c:v>
                </c:pt>
                <c:pt idx="8">
                  <c:v>4.31228571428571</c:v>
                </c:pt>
                <c:pt idx="9">
                  <c:v>5.74285714285714</c:v>
                </c:pt>
                <c:pt idx="10">
                  <c:v>8.604</c:v>
                </c:pt>
                <c:pt idx="11">
                  <c:v>11.3622857142857</c:v>
                </c:pt>
                <c:pt idx="12">
                  <c:v>13.2857142857143</c:v>
                </c:pt>
                <c:pt idx="13">
                  <c:v>16.8377142857143</c:v>
                </c:pt>
                <c:pt idx="14">
                  <c:v>15.7165714285714</c:v>
                </c:pt>
                <c:pt idx="15">
                  <c:v>19.44</c:v>
                </c:pt>
              </c:numCache>
            </c:numRef>
          </c:xVal>
          <c:yVal>
            <c:numRef>
              <c:f>Hoja1!$K$25:$K$40</c:f>
              <c:numCache>
                <c:formatCode>General</c:formatCode>
                <c:ptCount val="16"/>
                <c:pt idx="0">
                  <c:v>241</c:v>
                </c:pt>
                <c:pt idx="1">
                  <c:v>403</c:v>
                </c:pt>
                <c:pt idx="2">
                  <c:v>727</c:v>
                </c:pt>
                <c:pt idx="3">
                  <c:v>970</c:v>
                </c:pt>
                <c:pt idx="4">
                  <c:v>1350</c:v>
                </c:pt>
                <c:pt idx="5">
                  <c:v>1600</c:v>
                </c:pt>
                <c:pt idx="6">
                  <c:v>1872</c:v>
                </c:pt>
                <c:pt idx="7">
                  <c:v>1860</c:v>
                </c:pt>
                <c:pt idx="8">
                  <c:v>292</c:v>
                </c:pt>
                <c:pt idx="9">
                  <c:v>497</c:v>
                </c:pt>
                <c:pt idx="10">
                  <c:v>866</c:v>
                </c:pt>
                <c:pt idx="11">
                  <c:v>1145</c:v>
                </c:pt>
                <c:pt idx="12">
                  <c:v>1672</c:v>
                </c:pt>
                <c:pt idx="13">
                  <c:v>2160</c:v>
                </c:pt>
                <c:pt idx="14">
                  <c:v>1970</c:v>
                </c:pt>
                <c:pt idx="15">
                  <c:v>2100</c:v>
                </c:pt>
              </c:numCache>
            </c:numRef>
          </c:yVal>
          <c:smooth val="0"/>
        </c:ser>
        <c:axId val="21675799"/>
        <c:axId val="26710045"/>
      </c:scatterChart>
      <c:valAx>
        <c:axId val="21675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eq throttle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710045"/>
        <c:crosses val="autoZero"/>
      </c:valAx>
      <c:valAx>
        <c:axId val="267100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thrust(g)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67579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Mom vs Eq throttle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Hoja1!$G$25:$G$40</c:f>
              <c:numCache>
                <c:formatCode>General</c:formatCode>
                <c:ptCount val="16"/>
                <c:pt idx="0">
                  <c:v>3.83657142857143</c:v>
                </c:pt>
                <c:pt idx="1">
                  <c:v>5.11542857142857</c:v>
                </c:pt>
                <c:pt idx="2">
                  <c:v>7.67314285714286</c:v>
                </c:pt>
                <c:pt idx="3">
                  <c:v>10.2171428571429</c:v>
                </c:pt>
                <c:pt idx="4">
                  <c:v>12.7371428571429</c:v>
                </c:pt>
                <c:pt idx="5">
                  <c:v>13.8882857142857</c:v>
                </c:pt>
                <c:pt idx="6">
                  <c:v>15.2228571428571</c:v>
                </c:pt>
                <c:pt idx="7">
                  <c:v>17.7</c:v>
                </c:pt>
                <c:pt idx="8">
                  <c:v>4.31228571428571</c:v>
                </c:pt>
                <c:pt idx="9">
                  <c:v>5.74285714285714</c:v>
                </c:pt>
                <c:pt idx="10">
                  <c:v>8.604</c:v>
                </c:pt>
                <c:pt idx="11">
                  <c:v>11.3622857142857</c:v>
                </c:pt>
                <c:pt idx="12">
                  <c:v>13.2857142857143</c:v>
                </c:pt>
                <c:pt idx="13">
                  <c:v>16.8377142857143</c:v>
                </c:pt>
                <c:pt idx="14">
                  <c:v>15.7165714285714</c:v>
                </c:pt>
                <c:pt idx="15">
                  <c:v>19.44</c:v>
                </c:pt>
              </c:numCache>
            </c:numRef>
          </c:xVal>
          <c:yVal>
            <c:numRef>
              <c:f>Hoja1!$O$25:$O$40</c:f>
              <c:numCache>
                <c:formatCode>General</c:formatCode>
                <c:ptCount val="16"/>
                <c:pt idx="0">
                  <c:v>0.0318214632200304</c:v>
                </c:pt>
                <c:pt idx="1">
                  <c:v>0.0531660252251929</c:v>
                </c:pt>
                <c:pt idx="2">
                  <c:v>0.0943467809935268</c:v>
                </c:pt>
                <c:pt idx="3">
                  <c:v>0.124876808230704</c:v>
                </c:pt>
                <c:pt idx="4">
                  <c:v>0.173885655546002</c:v>
                </c:pt>
                <c:pt idx="5">
                  <c:v>0.204609941634475</c:v>
                </c:pt>
                <c:pt idx="6">
                  <c:v>0.237839115685231</c:v>
                </c:pt>
                <c:pt idx="7">
                  <c:v>0.236399607179783</c:v>
                </c:pt>
                <c:pt idx="8">
                  <c:v>0.0433368459744178</c:v>
                </c:pt>
                <c:pt idx="9">
                  <c:v>0.0655183396916121</c:v>
                </c:pt>
                <c:pt idx="10">
                  <c:v>0.112316539198234</c:v>
                </c:pt>
                <c:pt idx="11">
                  <c:v>0.147760898771542</c:v>
                </c:pt>
                <c:pt idx="12">
                  <c:v>0.213466114743798</c:v>
                </c:pt>
                <c:pt idx="13">
                  <c:v>0.276252828064314</c:v>
                </c:pt>
                <c:pt idx="14">
                  <c:v>0.250507482729367</c:v>
                </c:pt>
                <c:pt idx="15">
                  <c:v>0.26997311029061</c:v>
                </c:pt>
              </c:numCache>
            </c:numRef>
          </c:yVal>
          <c:smooth val="0"/>
        </c:ser>
        <c:axId val="9280938"/>
        <c:axId val="35400439"/>
      </c:scatterChart>
      <c:valAx>
        <c:axId val="9280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eq throttle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400439"/>
        <c:crosses val="autoZero"/>
      </c:valAx>
      <c:valAx>
        <c:axId val="354004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Mom(N*m)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8093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786960</xdr:colOff>
      <xdr:row>5</xdr:row>
      <xdr:rowOff>146160</xdr:rowOff>
    </xdr:from>
    <xdr:to>
      <xdr:col>21</xdr:col>
      <xdr:colOff>171720</xdr:colOff>
      <xdr:row>19</xdr:row>
      <xdr:rowOff>3240</xdr:rowOff>
    </xdr:to>
    <xdr:graphicFrame>
      <xdr:nvGraphicFramePr>
        <xdr:cNvPr id="0" name="Gráfico 2"/>
        <xdr:cNvGraphicFramePr/>
      </xdr:nvGraphicFramePr>
      <xdr:xfrm>
        <a:off x="17880840" y="1193760"/>
        <a:ext cx="7093800" cy="266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128880</xdr:colOff>
      <xdr:row>58</xdr:row>
      <xdr:rowOff>74160</xdr:rowOff>
    </xdr:from>
    <xdr:to>
      <xdr:col>7</xdr:col>
      <xdr:colOff>322200</xdr:colOff>
      <xdr:row>72</xdr:row>
      <xdr:rowOff>123840</xdr:rowOff>
    </xdr:to>
    <xdr:graphicFrame>
      <xdr:nvGraphicFramePr>
        <xdr:cNvPr id="1" name="Gráfico 3"/>
        <xdr:cNvGraphicFramePr/>
      </xdr:nvGraphicFramePr>
      <xdr:xfrm>
        <a:off x="2071800" y="11637360"/>
        <a:ext cx="6695640" cy="271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316800</xdr:colOff>
      <xdr:row>32</xdr:row>
      <xdr:rowOff>138960</xdr:rowOff>
    </xdr:from>
    <xdr:to>
      <xdr:col>26</xdr:col>
      <xdr:colOff>311760</xdr:colOff>
      <xdr:row>46</xdr:row>
      <xdr:rowOff>106200</xdr:rowOff>
    </xdr:to>
    <xdr:graphicFrame>
      <xdr:nvGraphicFramePr>
        <xdr:cNvPr id="2" name="Gráfico 4"/>
        <xdr:cNvGraphicFramePr/>
      </xdr:nvGraphicFramePr>
      <xdr:xfrm>
        <a:off x="23887800" y="6577560"/>
        <a:ext cx="6776640" cy="276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38</xdr:col>
      <xdr:colOff>192960</xdr:colOff>
      <xdr:row>32</xdr:row>
      <xdr:rowOff>172440</xdr:rowOff>
    </xdr:from>
    <xdr:to>
      <xdr:col>44</xdr:col>
      <xdr:colOff>271080</xdr:colOff>
      <xdr:row>45</xdr:row>
      <xdr:rowOff>21960</xdr:rowOff>
    </xdr:to>
    <xdr:graphicFrame>
      <xdr:nvGraphicFramePr>
        <xdr:cNvPr id="3" name="Gráfico 5"/>
        <xdr:cNvGraphicFramePr/>
      </xdr:nvGraphicFramePr>
      <xdr:xfrm>
        <a:off x="41849280" y="6611040"/>
        <a:ext cx="5259960" cy="244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491040</xdr:colOff>
      <xdr:row>41</xdr:row>
      <xdr:rowOff>89640</xdr:rowOff>
    </xdr:from>
    <xdr:to>
      <xdr:col>14</xdr:col>
      <xdr:colOff>187920</xdr:colOff>
      <xdr:row>57</xdr:row>
      <xdr:rowOff>82080</xdr:rowOff>
    </xdr:to>
    <xdr:graphicFrame>
      <xdr:nvGraphicFramePr>
        <xdr:cNvPr id="4" name="Chart 1"/>
        <xdr:cNvGraphicFramePr/>
      </xdr:nvGraphicFramePr>
      <xdr:xfrm>
        <a:off x="10269720" y="8328600"/>
        <a:ext cx="7012080" cy="312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406080</xdr:colOff>
      <xdr:row>62</xdr:row>
      <xdr:rowOff>720</xdr:rowOff>
    </xdr:from>
    <xdr:to>
      <xdr:col>12</xdr:col>
      <xdr:colOff>805680</xdr:colOff>
      <xdr:row>79</xdr:row>
      <xdr:rowOff>1800</xdr:rowOff>
    </xdr:to>
    <xdr:graphicFrame>
      <xdr:nvGraphicFramePr>
        <xdr:cNvPr id="5" name=""/>
        <xdr:cNvGraphicFramePr/>
      </xdr:nvGraphicFramePr>
      <xdr:xfrm>
        <a:off x="10184760" y="123260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67680</xdr:colOff>
      <xdr:row>62</xdr:row>
      <xdr:rowOff>57600</xdr:rowOff>
    </xdr:from>
    <xdr:to>
      <xdr:col>18</xdr:col>
      <xdr:colOff>849240</xdr:colOff>
      <xdr:row>79</xdr:row>
      <xdr:rowOff>59040</xdr:rowOff>
    </xdr:to>
    <xdr:graphicFrame>
      <xdr:nvGraphicFramePr>
        <xdr:cNvPr id="6" name=""/>
        <xdr:cNvGraphicFramePr/>
      </xdr:nvGraphicFramePr>
      <xdr:xfrm>
        <a:off x="16069680" y="12382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50"/>
  <sheetViews>
    <sheetView windowProtection="false" showFormulas="false" showGridLines="true" showRowColHeaders="true" showZeros="true" rightToLeft="false" tabSelected="true" showOutlineSymbols="true" defaultGridColor="true" view="normal" topLeftCell="H28" colorId="64" zoomScale="85" zoomScaleNormal="85" zoomScalePageLayoutView="100" workbookViewId="0">
      <selection pane="topLeft" activeCell="Q57" activeCellId="0" sqref="Q57"/>
    </sheetView>
  </sheetViews>
  <sheetFormatPr defaultRowHeight="15"/>
  <cols>
    <col collapsed="false" hidden="false" max="1" min="1" style="0" width="12.7125506072875"/>
    <col collapsed="false" hidden="false" max="3" min="2" style="0" width="9.1417004048583"/>
    <col collapsed="false" hidden="false" max="4" min="4" style="0" width="11.9959514170041"/>
    <col collapsed="false" hidden="false" max="5" min="5" style="0" width="23.4251012145749"/>
    <col collapsed="false" hidden="false" max="6" min="6" style="0" width="14.5668016194332"/>
    <col collapsed="false" hidden="false" max="7" min="7" style="0" width="13.9959514170041"/>
    <col collapsed="false" hidden="false" max="8" min="8" style="0" width="14.9959514170041"/>
    <col collapsed="false" hidden="false" max="9" min="9" style="0" width="13.8542510121457"/>
    <col collapsed="false" hidden="false" max="10" min="10" style="0" width="20.4251012145749"/>
    <col collapsed="false" hidden="false" max="11" min="11" style="0" width="13.8542510121457"/>
    <col collapsed="false" hidden="false" max="12" min="12" style="0" width="12.1417004048583"/>
    <col collapsed="false" hidden="false" max="13" min="13" style="0" width="9.71255060728745"/>
    <col collapsed="false" hidden="false" max="14" min="14" style="0" width="12.2834008097166"/>
    <col collapsed="false" hidden="false" max="15" min="15" style="0" width="16.2834008097166"/>
    <col collapsed="false" hidden="false" max="18" min="16" style="0" width="9.1417004048583"/>
    <col collapsed="false" hidden="false" max="19" min="19" style="0" width="14.8542510121458"/>
    <col collapsed="false" hidden="false" max="20" min="20" style="0" width="14.2834008097166"/>
    <col collapsed="false" hidden="false" max="21" min="21" style="0" width="13.8542510121457"/>
    <col collapsed="false" hidden="false" max="22" min="22" style="0" width="9.1417004048583"/>
    <col collapsed="false" hidden="false" max="23" min="23" style="0" width="11.9959514170041"/>
    <col collapsed="false" hidden="false" max="24" min="24" style="0" width="15.5668016194332"/>
    <col collapsed="false" hidden="false" max="25" min="25" style="0" width="14.4251012145749"/>
    <col collapsed="false" hidden="false" max="26" min="26" style="0" width="11.2834008097166"/>
    <col collapsed="false" hidden="false" max="27" min="27" style="0" width="15.1376518218623"/>
    <col collapsed="false" hidden="false" max="28" min="28" style="0" width="9.1417004048583"/>
    <col collapsed="false" hidden="false" max="29" min="29" style="0" width="19.004048582996"/>
    <col collapsed="false" hidden="false" max="33" min="30" style="0" width="9.1417004048583"/>
    <col collapsed="false" hidden="false" max="34" min="34" style="0" width="10.7125506072875"/>
    <col collapsed="false" hidden="false" max="39" min="35" style="0" width="9.1417004048583"/>
    <col collapsed="false" hidden="false" max="40" min="40" style="0" width="12.5668016194332"/>
    <col collapsed="false" hidden="false" max="1025" min="41" style="0" width="9.1417004048583"/>
  </cols>
  <sheetData>
    <row r="1" customFormat="false" ht="19.5" hidden="false" customHeight="false" outlineLevel="0" collapsed="false">
      <c r="E1" s="1" t="s">
        <v>0</v>
      </c>
      <c r="F1" s="2" t="s">
        <v>1</v>
      </c>
      <c r="G1" s="2"/>
      <c r="H1" s="2"/>
      <c r="I1" s="2"/>
      <c r="J1" s="2"/>
      <c r="K1" s="2"/>
      <c r="S1" s="3" t="s">
        <v>0</v>
      </c>
      <c r="T1" s="2" t="s">
        <v>2</v>
      </c>
      <c r="U1" s="2"/>
      <c r="V1" s="2"/>
      <c r="W1" s="2"/>
      <c r="X1" s="2"/>
      <c r="Y1" s="2"/>
      <c r="AG1" s="3" t="s">
        <v>0</v>
      </c>
      <c r="AH1" s="2" t="s">
        <v>3</v>
      </c>
      <c r="AI1" s="2"/>
      <c r="AJ1" s="2"/>
      <c r="AK1" s="2"/>
      <c r="AL1" s="2"/>
      <c r="AM1" s="2"/>
    </row>
    <row r="2" customFormat="false" ht="15.75" hidden="false" customHeight="false" outlineLevel="0" collapsed="false">
      <c r="A2" s="0" t="s">
        <v>4</v>
      </c>
      <c r="B2" s="0" t="n">
        <v>1.1</v>
      </c>
      <c r="C2" s="0" t="s">
        <v>5</v>
      </c>
      <c r="E2" s="4" t="s">
        <v>6</v>
      </c>
      <c r="F2" s="5" t="n">
        <f aca="false">14*0.0254/2</f>
        <v>0.1778</v>
      </c>
      <c r="S2" s="6" t="s">
        <v>6</v>
      </c>
      <c r="T2" s="7" t="n">
        <f aca="false">10*0.0254/2</f>
        <v>0.127</v>
      </c>
      <c r="AG2" s="6" t="s">
        <v>6</v>
      </c>
      <c r="AH2" s="8" t="n">
        <f aca="false">8*0.0254/2</f>
        <v>0.1016</v>
      </c>
    </row>
    <row r="3" customFormat="false" ht="15.75" hidden="false" customHeight="false" outlineLevel="0" collapsed="false">
      <c r="A3" s="0" t="s">
        <v>7</v>
      </c>
      <c r="B3" s="0" t="n">
        <v>1.8</v>
      </c>
      <c r="C3" s="0" t="s">
        <v>5</v>
      </c>
      <c r="E3" s="4" t="s">
        <v>8</v>
      </c>
      <c r="F3" s="5" t="n">
        <f aca="false">4.7*B8</f>
        <v>0.11938</v>
      </c>
      <c r="G3" s="9"/>
      <c r="J3" s="0" t="s">
        <v>9</v>
      </c>
      <c r="S3" s="4" t="s">
        <v>8</v>
      </c>
      <c r="T3" s="5" t="n">
        <f aca="false">4.7*$B$8</f>
        <v>0.11938</v>
      </c>
      <c r="X3" s="0" t="s">
        <v>9</v>
      </c>
      <c r="AG3" s="4" t="s">
        <v>8</v>
      </c>
      <c r="AH3" s="10" t="n">
        <f aca="false">4.7*$B$8</f>
        <v>0.11938</v>
      </c>
      <c r="AL3" s="0" t="s">
        <v>9</v>
      </c>
    </row>
    <row r="4" customFormat="false" ht="15.75" hidden="false" customHeight="false" outlineLevel="0" collapsed="false">
      <c r="A4" s="0" t="s">
        <v>10</v>
      </c>
      <c r="B4" s="0" t="n">
        <v>550</v>
      </c>
      <c r="E4" s="4" t="s">
        <v>11</v>
      </c>
      <c r="F4" s="5" t="n">
        <v>0.383972435438752</v>
      </c>
      <c r="G4" s="9"/>
      <c r="J4" s="0" t="s">
        <v>12</v>
      </c>
      <c r="K4" s="0" t="n">
        <v>1.46909637091728E-005</v>
      </c>
      <c r="S4" s="4" t="s">
        <v>11</v>
      </c>
      <c r="T4" s="5" t="n">
        <v>0.366519142918809</v>
      </c>
      <c r="X4" s="0" t="s">
        <v>12</v>
      </c>
      <c r="Y4" s="0" t="n">
        <v>1.48943939877161E-005</v>
      </c>
      <c r="AG4" s="4" t="s">
        <v>11</v>
      </c>
      <c r="AH4" s="10" t="n">
        <v>0.383972435438752</v>
      </c>
      <c r="AL4" s="0" t="s">
        <v>12</v>
      </c>
      <c r="AM4" s="0" t="n">
        <v>1.37133878292359E-005</v>
      </c>
    </row>
    <row r="5" customFormat="false" ht="15.75" hidden="false" customHeight="false" outlineLevel="0" collapsed="false">
      <c r="E5" s="4" t="s">
        <v>13</v>
      </c>
      <c r="F5" s="11" t="n">
        <v>-0.296705972839036</v>
      </c>
      <c r="G5" s="12"/>
      <c r="J5" s="0" t="s">
        <v>14</v>
      </c>
      <c r="K5" s="0" t="n">
        <v>0.0627343922373748</v>
      </c>
      <c r="S5" s="4" t="s">
        <v>13</v>
      </c>
      <c r="T5" s="5" t="n">
        <v>-0.174532925199433</v>
      </c>
      <c r="X5" s="0" t="s">
        <v>14</v>
      </c>
      <c r="Y5" s="0" t="n">
        <v>0.0834101936927752</v>
      </c>
      <c r="AG5" s="4" t="s">
        <v>13</v>
      </c>
      <c r="AH5" s="13" t="n">
        <v>-0.15707963267949</v>
      </c>
      <c r="AL5" s="0" t="s">
        <v>14</v>
      </c>
      <c r="AM5" s="0" t="n">
        <v>0.0913752504447786</v>
      </c>
    </row>
    <row r="6" customFormat="false" ht="15.75" hidden="false" customHeight="false" outlineLevel="0" collapsed="false">
      <c r="A6" s="0" t="s">
        <v>15</v>
      </c>
      <c r="B6" s="0" t="n">
        <v>20.3</v>
      </c>
      <c r="E6" s="4" t="s">
        <v>16</v>
      </c>
      <c r="F6" s="14" t="n">
        <v>2.11169048518851</v>
      </c>
      <c r="G6" s="15"/>
      <c r="S6" s="4" t="s">
        <v>16</v>
      </c>
      <c r="T6" s="5" t="n">
        <v>2.43911972552705</v>
      </c>
      <c r="AG6" s="4" t="s">
        <v>16</v>
      </c>
      <c r="AH6" s="16" t="n">
        <v>2.41861192321113</v>
      </c>
    </row>
    <row r="7" customFormat="false" ht="15.75" hidden="false" customHeight="false" outlineLevel="0" collapsed="false">
      <c r="E7" s="4" t="s">
        <v>17</v>
      </c>
      <c r="F7" s="14" t="n">
        <v>0.03</v>
      </c>
      <c r="G7" s="15"/>
      <c r="S7" s="4" t="s">
        <v>17</v>
      </c>
      <c r="T7" s="5" t="n">
        <v>0.023</v>
      </c>
      <c r="AG7" s="4" t="s">
        <v>17</v>
      </c>
      <c r="AH7" s="16" t="n">
        <v>0.02</v>
      </c>
    </row>
    <row r="8" customFormat="false" ht="15.75" hidden="false" customHeight="false" outlineLevel="0" collapsed="false">
      <c r="A8" s="17" t="s">
        <v>18</v>
      </c>
      <c r="B8" s="17" t="n">
        <v>0.0254</v>
      </c>
      <c r="E8" s="4" t="s">
        <v>19</v>
      </c>
      <c r="F8" s="18" t="n">
        <v>0.002089371</v>
      </c>
      <c r="G8" s="19"/>
      <c r="S8" s="4" t="s">
        <v>19</v>
      </c>
      <c r="T8" s="5" t="n">
        <v>0.085</v>
      </c>
      <c r="AG8" s="4" t="s">
        <v>19</v>
      </c>
      <c r="AH8" s="20" t="n">
        <v>0.108910047548791</v>
      </c>
    </row>
    <row r="9" customFormat="false" ht="15.75" hidden="false" customHeight="false" outlineLevel="0" collapsed="false">
      <c r="A9" s="21" t="s">
        <v>20</v>
      </c>
      <c r="B9" s="21"/>
      <c r="E9" s="4" t="s">
        <v>21</v>
      </c>
      <c r="F9" s="5" t="n">
        <v>2</v>
      </c>
      <c r="G9" s="9"/>
      <c r="S9" s="4" t="s">
        <v>21</v>
      </c>
      <c r="T9" s="5" t="n">
        <v>2</v>
      </c>
      <c r="AG9" s="4" t="s">
        <v>21</v>
      </c>
      <c r="AH9" s="10" t="n">
        <v>2</v>
      </c>
    </row>
    <row r="10" customFormat="false" ht="16.5" hidden="false" customHeight="false" outlineLevel="0" collapsed="false">
      <c r="A10" s="9" t="s">
        <v>22</v>
      </c>
      <c r="B10" s="9" t="n">
        <v>1.09156</v>
      </c>
      <c r="E10" s="4" t="s">
        <v>23</v>
      </c>
      <c r="F10" s="5" t="n">
        <f aca="false">F9*F7/(PI()*F2)</f>
        <v>0.107416159567083</v>
      </c>
      <c r="G10" s="9"/>
      <c r="S10" s="22" t="s">
        <v>23</v>
      </c>
      <c r="T10" s="23" t="n">
        <f aca="false">T9*T7/(PI()*T2)</f>
        <v>0.115293344602003</v>
      </c>
      <c r="U10" s="9"/>
      <c r="AG10" s="22" t="s">
        <v>23</v>
      </c>
      <c r="AH10" s="24" t="n">
        <f aca="false">AH9*AH7/(PI()*AH2)</f>
        <v>0.125318852828264</v>
      </c>
      <c r="AI10" s="9"/>
    </row>
    <row r="11" customFormat="false" ht="15.75" hidden="false" customHeight="false" outlineLevel="0" collapsed="false">
      <c r="A11" s="9"/>
      <c r="B11" s="9"/>
      <c r="C11" s="25" t="s">
        <v>24</v>
      </c>
      <c r="D11" s="26" t="s">
        <v>25</v>
      </c>
      <c r="E11" s="26" t="s">
        <v>26</v>
      </c>
      <c r="F11" s="26" t="s">
        <v>27</v>
      </c>
      <c r="G11" s="26" t="s">
        <v>28</v>
      </c>
      <c r="H11" s="26" t="s">
        <v>29</v>
      </c>
      <c r="I11" s="27" t="s">
        <v>30</v>
      </c>
      <c r="J11" s="26" t="s">
        <v>31</v>
      </c>
      <c r="K11" s="26" t="s">
        <v>32</v>
      </c>
      <c r="L11" s="28" t="s">
        <v>33</v>
      </c>
      <c r="P11" s="0" t="s">
        <v>34</v>
      </c>
      <c r="Q11" s="25" t="s">
        <v>24</v>
      </c>
      <c r="R11" s="26" t="s">
        <v>25</v>
      </c>
      <c r="S11" s="18" t="s">
        <v>26</v>
      </c>
      <c r="T11" s="18" t="s">
        <v>27</v>
      </c>
      <c r="U11" s="26" t="s">
        <v>28</v>
      </c>
      <c r="V11" s="26" t="s">
        <v>29</v>
      </c>
      <c r="W11" s="27" t="s">
        <v>30</v>
      </c>
      <c r="X11" s="26" t="s">
        <v>31</v>
      </c>
      <c r="Y11" s="26" t="s">
        <v>32</v>
      </c>
      <c r="Z11" s="28" t="s">
        <v>33</v>
      </c>
      <c r="AA11" s="0" t="s">
        <v>35</v>
      </c>
      <c r="AE11" s="25" t="s">
        <v>24</v>
      </c>
      <c r="AF11" s="26" t="s">
        <v>25</v>
      </c>
      <c r="AG11" s="18" t="s">
        <v>26</v>
      </c>
      <c r="AH11" s="20" t="s">
        <v>27</v>
      </c>
      <c r="AI11" s="26" t="s">
        <v>28</v>
      </c>
      <c r="AJ11" s="26" t="s">
        <v>29</v>
      </c>
      <c r="AK11" s="27" t="s">
        <v>30</v>
      </c>
      <c r="AL11" s="26" t="s">
        <v>31</v>
      </c>
      <c r="AM11" s="26" t="s">
        <v>32</v>
      </c>
      <c r="AN11" s="28" t="s">
        <v>33</v>
      </c>
      <c r="AO11" s="0" t="s">
        <v>35</v>
      </c>
    </row>
    <row r="12" customFormat="false" ht="15.75" hidden="false" customHeight="true" outlineLevel="0" collapsed="false">
      <c r="C12" s="25"/>
      <c r="D12" s="14" t="n">
        <v>15.09</v>
      </c>
      <c r="E12" s="14" t="n">
        <v>1.28</v>
      </c>
      <c r="F12" s="29" t="n">
        <f aca="false">(E12-1.1)/($B$3-$B$2)</f>
        <v>0.257142857142857</v>
      </c>
      <c r="G12" s="30" t="n">
        <f aca="false">F12*D12</f>
        <v>3.88028571428571</v>
      </c>
      <c r="H12" s="14" t="n">
        <v>5519.4</v>
      </c>
      <c r="I12" s="31" t="n">
        <f aca="false">H12/2*2*PI()/60</f>
        <v>288.995108203725</v>
      </c>
      <c r="J12" s="31" t="n">
        <f aca="false">$B$4*G12*2*PI()/60</f>
        <v>223.488413386873</v>
      </c>
      <c r="K12" s="14" t="n">
        <v>17</v>
      </c>
      <c r="L12" s="5" t="n">
        <f aca="false">K12/1000*9.81*$B$6/100</f>
        <v>0.03385431</v>
      </c>
      <c r="P12" s="32" t="n">
        <f aca="false">IF(I12/($B$4*G12*2*PI()/60)&gt;1,1,I12/($B$4*G12*2*PI()/60))</f>
        <v>1</v>
      </c>
      <c r="Q12" s="25"/>
      <c r="R12" s="14" t="n">
        <v>15.24</v>
      </c>
      <c r="S12" s="15" t="n">
        <v>1.28</v>
      </c>
      <c r="T12" s="29" t="n">
        <f aca="false">(S12-1.1)/($B$3-$B$2)</f>
        <v>0.257142857142857</v>
      </c>
      <c r="U12" s="30" t="n">
        <f aca="false">T12*R12</f>
        <v>3.91885714285714</v>
      </c>
      <c r="V12" s="15" t="n">
        <v>6879</v>
      </c>
      <c r="W12" s="31" t="n">
        <f aca="false">V12/2*2*PI()/60</f>
        <v>360.18359773407</v>
      </c>
      <c r="X12" s="31" t="n">
        <f aca="false">$B$4*U12*2*PI()/60</f>
        <v>225.709968191911</v>
      </c>
      <c r="Y12" s="15" t="n">
        <v>16</v>
      </c>
      <c r="Z12" s="5" t="n">
        <f aca="false">Y12/1000*9.81*$B$6/100</f>
        <v>0.03186288</v>
      </c>
      <c r="AA12" s="0" t="n">
        <f aca="false">Z12/($B$10*PI()*$T$2^3*(W12*$T$2)^2)</f>
        <v>0.00216780929601756</v>
      </c>
      <c r="AE12" s="25"/>
      <c r="AF12" s="14" t="n">
        <v>15.31</v>
      </c>
      <c r="AG12" s="15" t="n">
        <v>1.28</v>
      </c>
      <c r="AH12" s="16" t="n">
        <f aca="false">(AG12-1.1)/($B$3-$B$2)</f>
        <v>0.257142857142857</v>
      </c>
      <c r="AI12" s="30" t="n">
        <f aca="false">AH12*AF12</f>
        <v>3.93685714285714</v>
      </c>
      <c r="AJ12" s="15" t="n">
        <v>7895.6</v>
      </c>
      <c r="AK12" s="31" t="n">
        <f aca="false">AJ12/2*2*PI()/60</f>
        <v>413.412649261393</v>
      </c>
      <c r="AL12" s="31" t="n">
        <f aca="false">$B$4*AI12*2*PI()/60</f>
        <v>226.746693767596</v>
      </c>
      <c r="AM12" s="15" t="n">
        <v>5</v>
      </c>
      <c r="AN12" s="5" t="n">
        <f aca="false">AM12/1000*9.81*$B$6/100</f>
        <v>0.00995715</v>
      </c>
      <c r="AO12" s="0" t="n">
        <f aca="false">AN12/($B$10*PI()*$AH$2^3*(AK12*$AH$2)^2)</f>
        <v>0.00156928384231001</v>
      </c>
    </row>
    <row r="13" customFormat="false" ht="15.75" hidden="false" customHeight="false" outlineLevel="0" collapsed="false">
      <c r="C13" s="25"/>
      <c r="D13" s="14" t="n">
        <v>15.06</v>
      </c>
      <c r="E13" s="14" t="n">
        <v>1.34</v>
      </c>
      <c r="F13" s="29" t="n">
        <f aca="false">(E13-1.1)/0.7</f>
        <v>0.342857142857143</v>
      </c>
      <c r="G13" s="30" t="n">
        <f aca="false">F13*D13</f>
        <v>5.16342857142857</v>
      </c>
      <c r="H13" s="14" t="n">
        <v>6918.1</v>
      </c>
      <c r="I13" s="31" t="n">
        <f aca="false">H13/2*2*PI()/60</f>
        <v>362.230868946659</v>
      </c>
      <c r="J13" s="31" t="n">
        <f aca="false">$B$4*G13*2*PI()/60</f>
        <v>297.39213656782</v>
      </c>
      <c r="K13" s="14" t="n">
        <v>31</v>
      </c>
      <c r="L13" s="5" t="n">
        <f aca="false">K13/1000*9.81*$B$6/100</f>
        <v>0.06173433</v>
      </c>
      <c r="P13" s="32" t="n">
        <f aca="false">IF(I13/($B$4*G13*2*PI()/60)&gt;1,1,I13/($B$4*G13*2*PI()/60))</f>
        <v>1</v>
      </c>
      <c r="Q13" s="25"/>
      <c r="R13" s="33" t="n">
        <v>15.23</v>
      </c>
      <c r="S13" s="15" t="n">
        <v>1.34</v>
      </c>
      <c r="T13" s="29" t="n">
        <f aca="false">(S13-1.1)/0.7</f>
        <v>0.342857142857143</v>
      </c>
      <c r="U13" s="30" t="n">
        <f aca="false">T13*R13</f>
        <v>5.22171428571428</v>
      </c>
      <c r="V13" s="15" t="n">
        <v>8718.45</v>
      </c>
      <c r="W13" s="31" t="n">
        <f aca="false">V13/2*2*PI()/60</f>
        <v>456.496974511499</v>
      </c>
      <c r="X13" s="31" t="n">
        <f aca="false">$B$4*U13*2*PI()/60</f>
        <v>300.749152717656</v>
      </c>
      <c r="Y13" s="15" t="n">
        <v>25</v>
      </c>
      <c r="Z13" s="5" t="n">
        <f aca="false">Y13/1000*9.81*$B$6/100</f>
        <v>0.04978575</v>
      </c>
      <c r="AA13" s="0" t="n">
        <f aca="false">Z13/($B$10*PI()*$T$2^3*(W13*$T$2)^2)</f>
        <v>0.0021086920308376</v>
      </c>
      <c r="AE13" s="25"/>
      <c r="AF13" s="33" t="n">
        <v>15.31</v>
      </c>
      <c r="AG13" s="15" t="n">
        <v>1.34</v>
      </c>
      <c r="AH13" s="16" t="n">
        <f aca="false">(AG13-1.1)/0.7</f>
        <v>0.342857142857143</v>
      </c>
      <c r="AI13" s="30" t="n">
        <f aca="false">AH13*AF13</f>
        <v>5.24914285714286</v>
      </c>
      <c r="AJ13" s="15" t="n">
        <v>9899</v>
      </c>
      <c r="AK13" s="31" t="n">
        <f aca="false">AJ13/2*2*PI()/60</f>
        <v>518.310427964756</v>
      </c>
      <c r="AL13" s="31" t="n">
        <f aca="false">$B$4*AI13*2*PI()/60</f>
        <v>302.328925023461</v>
      </c>
      <c r="AM13" s="15" t="n">
        <v>16</v>
      </c>
      <c r="AN13" s="5" t="n">
        <f aca="false">AM13/1000*9.81*$B$6/100</f>
        <v>0.03186288</v>
      </c>
      <c r="AO13" s="0" t="n">
        <f aca="false">AN13/($B$10*PI()*$AH$2^3*(AK13*$AH$2)^2)</f>
        <v>0.00319476641113322</v>
      </c>
    </row>
    <row r="14" customFormat="false" ht="15.75" hidden="false" customHeight="false" outlineLevel="0" collapsed="false">
      <c r="C14" s="25"/>
      <c r="D14" s="14" t="n">
        <v>15.05</v>
      </c>
      <c r="E14" s="14" t="n">
        <v>1.46</v>
      </c>
      <c r="F14" s="29" t="n">
        <f aca="false">(E14-1.1)/0.7</f>
        <v>0.514285714285714</v>
      </c>
      <c r="G14" s="30" t="n">
        <f aca="false">F14*D14</f>
        <v>7.74</v>
      </c>
      <c r="H14" s="14" t="n">
        <v>8871.1</v>
      </c>
      <c r="I14" s="31" t="n">
        <f aca="false">H14/2*2*PI()/60</f>
        <v>464.489709821007</v>
      </c>
      <c r="J14" s="31" t="n">
        <f aca="false">$B$4*G14*2*PI()/60</f>
        <v>445.791997544392</v>
      </c>
      <c r="K14" s="14" t="n">
        <v>42</v>
      </c>
      <c r="L14" s="5" t="n">
        <f aca="false">K14/1000*9.81*$B$6/100</f>
        <v>0.08364006</v>
      </c>
      <c r="P14" s="32" t="n">
        <f aca="false">IF(I14/($B$4*G14*2*PI()/60)&gt;1,1,I14/($B$4*G14*2*PI()/60))</f>
        <v>1</v>
      </c>
      <c r="Q14" s="25"/>
      <c r="R14" s="33" t="n">
        <v>15.22</v>
      </c>
      <c r="S14" s="15" t="n">
        <v>1.46</v>
      </c>
      <c r="T14" s="29" t="n">
        <f aca="false">(S14-1.1)/0.7</f>
        <v>0.514285714285714</v>
      </c>
      <c r="U14" s="30" t="n">
        <f aca="false">T14*R14</f>
        <v>7.82742857142857</v>
      </c>
      <c r="V14" s="15" t="n">
        <v>10847</v>
      </c>
      <c r="W14" s="31" t="n">
        <f aca="false">V14/2*2*PI()/60</f>
        <v>567.947591891475</v>
      </c>
      <c r="X14" s="31" t="n">
        <f aca="false">$B$4*U14*2*PI()/60</f>
        <v>450.827521769145</v>
      </c>
      <c r="Y14" s="15" t="n">
        <v>51</v>
      </c>
      <c r="Z14" s="5" t="n">
        <f aca="false">Y14/1000*9.81*$B$6/100</f>
        <v>0.10156293</v>
      </c>
      <c r="AA14" s="0" t="n">
        <f aca="false">Z14/($B$10*PI()*$T$2^3*(W14*$T$2)^2)</f>
        <v>0.00277908996689214</v>
      </c>
      <c r="AE14" s="25"/>
      <c r="AF14" s="33" t="n">
        <v>15.3</v>
      </c>
      <c r="AG14" s="15" t="n">
        <v>1.46</v>
      </c>
      <c r="AH14" s="16" t="n">
        <f aca="false">(AG14-1.1)/0.7</f>
        <v>0.514285714285714</v>
      </c>
      <c r="AI14" s="30" t="n">
        <f aca="false">AH14*AF14</f>
        <v>7.86857142857143</v>
      </c>
      <c r="AJ14" s="15" t="n">
        <v>12420</v>
      </c>
      <c r="AK14" s="31" t="n">
        <f aca="false">AJ14/2*2*PI()/60</f>
        <v>650.309679293087</v>
      </c>
      <c r="AL14" s="31" t="n">
        <f aca="false">$B$4*AI14*2*PI()/60</f>
        <v>453.197180227853</v>
      </c>
      <c r="AM14" s="15" t="n">
        <v>33</v>
      </c>
      <c r="AN14" s="5" t="n">
        <f aca="false">AM14/1000*9.81*$B$6/100</f>
        <v>0.06571719</v>
      </c>
      <c r="AO14" s="0" t="n">
        <f aca="false">AN14/($B$10*PI()*$AH$2^3*(AK14*$AH$2)^2)</f>
        <v>0.00418574265458952</v>
      </c>
    </row>
    <row r="15" customFormat="false" ht="15.75" hidden="false" customHeight="false" outlineLevel="0" collapsed="false">
      <c r="C15" s="25"/>
      <c r="D15" s="14" t="n">
        <v>15.05</v>
      </c>
      <c r="E15" s="14" t="n">
        <v>1.58</v>
      </c>
      <c r="F15" s="29" t="n">
        <f aca="false">(E15-1.1)/0.7</f>
        <v>0.685714285714286</v>
      </c>
      <c r="G15" s="30" t="n">
        <f aca="false">F15*D15</f>
        <v>10.32</v>
      </c>
      <c r="H15" s="14" t="n">
        <v>10081</v>
      </c>
      <c r="I15" s="31" t="n">
        <f aca="false">H15/2*2*PI()/60</f>
        <v>527.839925680645</v>
      </c>
      <c r="J15" s="31" t="n">
        <f aca="false">$B$4*G15*2*PI()/60</f>
        <v>594.389330059189</v>
      </c>
      <c r="K15" s="14" t="n">
        <v>53</v>
      </c>
      <c r="L15" s="5" t="n">
        <f aca="false">K15/1000*9.81*$B$6/100</f>
        <v>0.10554579</v>
      </c>
      <c r="P15" s="32" t="n">
        <f aca="false">IF(I15/($B$4*G15*2*PI()/60)&gt;1,1,I15/($B$4*G15*2*PI()/60))</f>
        <v>0.888037350246653</v>
      </c>
      <c r="Q15" s="25"/>
      <c r="R15" s="33" t="n">
        <v>15.18</v>
      </c>
      <c r="S15" s="15" t="n">
        <v>1.58</v>
      </c>
      <c r="T15" s="29" t="n">
        <f aca="false">(S15-1.1)/0.7</f>
        <v>0.685714285714286</v>
      </c>
      <c r="U15" s="30" t="n">
        <f aca="false">T15*R15</f>
        <v>10.4091428571429</v>
      </c>
      <c r="V15" s="15" t="n">
        <v>12132</v>
      </c>
      <c r="W15" s="31" t="n">
        <f aca="false">V15/2*2*PI()/60</f>
        <v>635.230034555856</v>
      </c>
      <c r="X15" s="31" t="n">
        <f aca="false">$B$4*U15*2*PI()/60</f>
        <v>599.523590053056</v>
      </c>
      <c r="Y15" s="15" t="n">
        <v>76</v>
      </c>
      <c r="Z15" s="5" t="n">
        <f aca="false">Y15/1000*9.81*$B$6/100</f>
        <v>0.15134868</v>
      </c>
      <c r="AA15" s="0" t="n">
        <f aca="false">Z15/($B$10*PI()*$T$2^3*(W15*$T$2)^2)</f>
        <v>0.00331055265298024</v>
      </c>
      <c r="AE15" s="25"/>
      <c r="AF15" s="33" t="n">
        <v>15.27</v>
      </c>
      <c r="AG15" s="15" t="n">
        <v>1.58</v>
      </c>
      <c r="AH15" s="16" t="n">
        <f aca="false">(AG15-1.1)/0.7</f>
        <v>0.685714285714286</v>
      </c>
      <c r="AI15" s="30" t="n">
        <f aca="false">AH15*AF15</f>
        <v>10.4708571428571</v>
      </c>
      <c r="AJ15" s="15" t="n">
        <v>13716</v>
      </c>
      <c r="AK15" s="31" t="n">
        <f aca="false">AJ15/2*2*PI()/60</f>
        <v>718.168080610627</v>
      </c>
      <c r="AL15" s="31" t="n">
        <f aca="false">$B$4*AI15*2*PI()/60</f>
        <v>603.078077741117</v>
      </c>
      <c r="AM15" s="15" t="n">
        <v>39</v>
      </c>
      <c r="AN15" s="5" t="n">
        <f aca="false">AM15/1000*9.81*$B$6/100</f>
        <v>0.07766577</v>
      </c>
      <c r="AO15" s="0" t="n">
        <f aca="false">AN15/($B$10*PI()*$AH$2^3*(AK15*$AH$2)^2)</f>
        <v>0.00405612592726993</v>
      </c>
    </row>
    <row r="16" customFormat="false" ht="15.75" hidden="false" customHeight="false" outlineLevel="0" collapsed="false">
      <c r="C16" s="25"/>
      <c r="D16" s="14"/>
      <c r="E16" s="14"/>
      <c r="F16" s="29"/>
      <c r="G16" s="30"/>
      <c r="H16" s="14"/>
      <c r="I16" s="31"/>
      <c r="J16" s="31"/>
      <c r="K16" s="30"/>
      <c r="L16" s="34"/>
      <c r="P16" s="32"/>
      <c r="Q16" s="25"/>
      <c r="R16" s="33" t="n">
        <v>15.12</v>
      </c>
      <c r="S16" s="15" t="n">
        <v>1.7</v>
      </c>
      <c r="T16" s="29" t="n">
        <f aca="false">(S16-1.1)/0.7</f>
        <v>0.857142857142857</v>
      </c>
      <c r="U16" s="30" t="n">
        <f aca="false">T16*R16</f>
        <v>12.96</v>
      </c>
      <c r="V16" s="15" t="n">
        <v>13217</v>
      </c>
      <c r="W16" s="31" t="n">
        <f aca="false">V16/2*2*PI()/60</f>
        <v>692.040501708272</v>
      </c>
      <c r="X16" s="31" t="n">
        <f aca="false">$B$4*U16*2*PI()/60</f>
        <v>746.442414492935</v>
      </c>
      <c r="Y16" s="15" t="n">
        <v>86</v>
      </c>
      <c r="Z16" s="5" t="n">
        <f aca="false">Y16/1000*9.81*$B$6/100</f>
        <v>0.17126298</v>
      </c>
      <c r="AA16" s="0" t="n">
        <f aca="false">Z16/($B$10*PI()*$T$2^3*(W16*$T$2)^2)</f>
        <v>0.00315634437999467</v>
      </c>
      <c r="AE16" s="25"/>
      <c r="AF16" s="33" t="n">
        <v>15.25</v>
      </c>
      <c r="AG16" s="15" t="n">
        <v>1.7</v>
      </c>
      <c r="AH16" s="16" t="n">
        <f aca="false">(AG16-1.1)/0.7</f>
        <v>0.857142857142857</v>
      </c>
      <c r="AI16" s="30" t="n">
        <f aca="false">AH16*AF16</f>
        <v>13.0714285714286</v>
      </c>
      <c r="AJ16" s="15" t="n">
        <v>14472</v>
      </c>
      <c r="AK16" s="31" t="n">
        <f aca="false">AJ16/2*2*PI()/60</f>
        <v>757.752148045858</v>
      </c>
      <c r="AL16" s="31" t="n">
        <f aca="false">$B$4*AI16*2*PI()/60</f>
        <v>752.860239485268</v>
      </c>
      <c r="AM16" s="15" t="n">
        <v>53</v>
      </c>
      <c r="AN16" s="5" t="n">
        <f aca="false">AM16/1000*9.81*$B$6/100</f>
        <v>0.10554579</v>
      </c>
      <c r="AO16" s="0" t="n">
        <f aca="false">AN16/($B$10*PI()*$AH$2^3*(AK16*$AH$2)^2)</f>
        <v>0.00495131477984595</v>
      </c>
    </row>
    <row r="17" customFormat="false" ht="15.75" hidden="false" customHeight="false" outlineLevel="0" collapsed="false">
      <c r="C17" s="25"/>
      <c r="D17" s="14"/>
      <c r="E17" s="14"/>
      <c r="F17" s="29"/>
      <c r="G17" s="30"/>
      <c r="H17" s="14"/>
      <c r="I17" s="31"/>
      <c r="J17" s="31"/>
      <c r="K17" s="30"/>
      <c r="L17" s="34"/>
      <c r="P17" s="32"/>
      <c r="Q17" s="25"/>
      <c r="R17" s="33" t="n">
        <v>15.12</v>
      </c>
      <c r="S17" s="15" t="n">
        <v>1.76</v>
      </c>
      <c r="T17" s="29" t="n">
        <f aca="false">(S17-1.1)/0.7</f>
        <v>0.942857142857143</v>
      </c>
      <c r="U17" s="30" t="n">
        <f aca="false">T17*R17</f>
        <v>14.256</v>
      </c>
      <c r="V17" s="15" t="n">
        <v>14174</v>
      </c>
      <c r="W17" s="31" t="n">
        <f aca="false">V17/2*2*PI()/60</f>
        <v>742.148904533029</v>
      </c>
      <c r="X17" s="31" t="n">
        <f aca="false">$B$4*U17*2*PI()/60</f>
        <v>821.086655942228</v>
      </c>
      <c r="Y17" s="15" t="n">
        <v>104</v>
      </c>
      <c r="Z17" s="5" t="n">
        <f aca="false">Y17/1000*9.81*$B$6/100</f>
        <v>0.20710872</v>
      </c>
      <c r="AA17" s="0" t="n">
        <f aca="false">Z17/($B$10*PI()*$T$2^3*(W17*$T$2)^2)</f>
        <v>0.00331894605039971</v>
      </c>
      <c r="AE17" s="25"/>
      <c r="AF17" s="33" t="n">
        <v>15.24</v>
      </c>
      <c r="AG17" s="15" t="n">
        <v>1.76</v>
      </c>
      <c r="AH17" s="16" t="n">
        <f aca="false">(AG17-1.1)/0.7</f>
        <v>0.942857142857143</v>
      </c>
      <c r="AI17" s="30" t="n">
        <f aca="false">AH17*AF17</f>
        <v>14.3691428571429</v>
      </c>
      <c r="AJ17" s="15" t="n">
        <v>14999</v>
      </c>
      <c r="AK17" s="31" t="n">
        <f aca="false">AJ17/2*2*PI()/60</f>
        <v>785.345803519888</v>
      </c>
      <c r="AL17" s="31" t="n">
        <f aca="false">$B$4*AI17*2*PI()/60</f>
        <v>827.603216703674</v>
      </c>
      <c r="AM17" s="15" t="n">
        <v>65</v>
      </c>
      <c r="AN17" s="5" t="n">
        <f aca="false">AM17/1000*9.81*$B$6/100</f>
        <v>0.12944295</v>
      </c>
      <c r="AO17" s="0" t="n">
        <f aca="false">AN17/($B$10*PI()*$AH$2^3*(AK17*$AH$2)^2)</f>
        <v>0.00565315016722345</v>
      </c>
    </row>
    <row r="18" customFormat="false" ht="15.75" hidden="false" customHeight="false" outlineLevel="0" collapsed="false">
      <c r="C18" s="25"/>
      <c r="D18" s="14"/>
      <c r="E18" s="14"/>
      <c r="F18" s="29"/>
      <c r="G18" s="30"/>
      <c r="H18" s="14"/>
      <c r="I18" s="31"/>
      <c r="J18" s="31"/>
      <c r="K18" s="30"/>
      <c r="L18" s="34"/>
      <c r="P18" s="32"/>
      <c r="Q18" s="25"/>
      <c r="R18" s="33" t="n">
        <v>15.06</v>
      </c>
      <c r="S18" s="15" t="n">
        <v>1.82</v>
      </c>
      <c r="T18" s="29" t="n">
        <f aca="false">(S18-1.1)/0.7</f>
        <v>1.02857142857143</v>
      </c>
      <c r="U18" s="30" t="n">
        <f aca="false">T18*R18</f>
        <v>15.4902857142857</v>
      </c>
      <c r="V18" s="15" t="n">
        <v>15260</v>
      </c>
      <c r="W18" s="31" t="n">
        <f aca="false">V18/2*2*PI()/60</f>
        <v>799.011731563004</v>
      </c>
      <c r="X18" s="31" t="n">
        <f aca="false">$B$4*U18*2*PI()/60</f>
        <v>892.17640970346</v>
      </c>
      <c r="Y18" s="15" t="n">
        <v>110</v>
      </c>
      <c r="Z18" s="5" t="n">
        <f aca="false">Y18/1000*9.81*$B$6/100</f>
        <v>0.2190573</v>
      </c>
      <c r="AA18" s="0" t="n">
        <f aca="false">Z18/($B$10*PI()*$T$2^3*(W18*$T$2)^2)</f>
        <v>0.00302855404741366</v>
      </c>
      <c r="AE18" s="25"/>
      <c r="AF18" s="33" t="n">
        <v>15.24</v>
      </c>
      <c r="AG18" s="15" t="n">
        <v>1.82</v>
      </c>
      <c r="AH18" s="16" t="n">
        <f aca="false">(AG18-1.1)/0.7</f>
        <v>1.02857142857143</v>
      </c>
      <c r="AI18" s="30" t="n">
        <f aca="false">AH18*AF18</f>
        <v>15.6754285714286</v>
      </c>
      <c r="AJ18" s="15" t="n">
        <v>16157</v>
      </c>
      <c r="AK18" s="31" t="n">
        <f aca="false">AJ18/2*2*PI()/60</f>
        <v>845.978541734172</v>
      </c>
      <c r="AL18" s="31" t="n">
        <f aca="false">$B$4*AI18*2*PI()/60</f>
        <v>902.839872767645</v>
      </c>
      <c r="AM18" s="15" t="n">
        <v>67</v>
      </c>
      <c r="AN18" s="5" t="n">
        <f aca="false">AM18/1000*9.81*$B$6/100</f>
        <v>0.13342581</v>
      </c>
      <c r="AO18" s="0" t="n">
        <f aca="false">AN18/($B$10*PI()*$AH$2^3*(AK18*$AH$2)^2)</f>
        <v>0.0050217504635325</v>
      </c>
    </row>
    <row r="19" customFormat="false" ht="15.75" hidden="false" customHeight="false" outlineLevel="0" collapsed="false">
      <c r="C19" s="25"/>
      <c r="D19" s="30"/>
      <c r="E19" s="30"/>
      <c r="F19" s="29"/>
      <c r="G19" s="30"/>
      <c r="H19" s="30"/>
      <c r="I19" s="31"/>
      <c r="J19" s="31"/>
      <c r="K19" s="30"/>
      <c r="L19" s="34"/>
      <c r="P19" s="32"/>
      <c r="Q19" s="25"/>
      <c r="R19" s="33" t="n">
        <v>15.04</v>
      </c>
      <c r="S19" s="0" t="n">
        <v>1.94</v>
      </c>
      <c r="T19" s="29" t="n">
        <f aca="false">(S19-1.1)/0.7</f>
        <v>1.2</v>
      </c>
      <c r="U19" s="30" t="n">
        <f aca="false">T19*R19</f>
        <v>18.048</v>
      </c>
      <c r="V19" s="15" t="n">
        <v>15206</v>
      </c>
      <c r="W19" s="31" t="n">
        <f aca="false">V19/2*2*PI()/60</f>
        <v>796.184298174773</v>
      </c>
      <c r="X19" s="31" t="n">
        <f aca="false">$B$4*U19*2*PI()/60</f>
        <v>1039.49017721979</v>
      </c>
      <c r="Y19" s="15" t="n">
        <v>112</v>
      </c>
      <c r="Z19" s="5" t="n">
        <f aca="false">Y19/1000*9.81*$B$6/100</f>
        <v>0.22304016</v>
      </c>
      <c r="AA19" s="0" t="n">
        <f aca="false">Z19/($B$10*PI()*$T$2^3*(W19*$T$2)^2)</f>
        <v>0.00310555883155373</v>
      </c>
      <c r="AE19" s="25"/>
      <c r="AF19" s="33"/>
      <c r="AH19" s="16"/>
      <c r="AI19" s="30"/>
      <c r="AJ19" s="15"/>
      <c r="AK19" s="31"/>
      <c r="AL19" s="31"/>
      <c r="AM19" s="15"/>
      <c r="AN19" s="5"/>
    </row>
    <row r="20" customFormat="false" ht="15" hidden="false" customHeight="false" outlineLevel="0" collapsed="false">
      <c r="C20" s="25"/>
      <c r="D20" s="30"/>
      <c r="E20" s="30"/>
      <c r="F20" s="35"/>
      <c r="G20" s="30"/>
      <c r="H20" s="30"/>
      <c r="I20" s="31"/>
      <c r="J20" s="31"/>
      <c r="K20" s="30"/>
      <c r="L20" s="34"/>
      <c r="P20" s="32"/>
      <c r="Q20" s="25"/>
      <c r="R20" s="30"/>
      <c r="S20" s="30"/>
      <c r="T20" s="35"/>
      <c r="U20" s="30"/>
      <c r="V20" s="30"/>
      <c r="W20" s="31"/>
      <c r="X20" s="31"/>
      <c r="Y20" s="30"/>
      <c r="Z20" s="34"/>
      <c r="AE20" s="25"/>
      <c r="AF20" s="30"/>
      <c r="AG20" s="30"/>
      <c r="AH20" s="36"/>
      <c r="AI20" s="30"/>
      <c r="AJ20" s="30"/>
      <c r="AK20" s="31"/>
      <c r="AL20" s="31"/>
      <c r="AM20" s="30"/>
      <c r="AN20" s="34"/>
    </row>
    <row r="21" customFormat="false" ht="15" hidden="false" customHeight="false" outlineLevel="0" collapsed="false">
      <c r="C21" s="25"/>
      <c r="D21" s="30"/>
      <c r="E21" s="30"/>
      <c r="F21" s="35"/>
      <c r="G21" s="30"/>
      <c r="H21" s="30"/>
      <c r="I21" s="31"/>
      <c r="J21" s="31"/>
      <c r="K21" s="30"/>
      <c r="L21" s="34"/>
      <c r="P21" s="32"/>
      <c r="Q21" s="25"/>
      <c r="R21" s="30"/>
      <c r="S21" s="30"/>
      <c r="T21" s="35"/>
      <c r="U21" s="30"/>
      <c r="V21" s="30"/>
      <c r="W21" s="31"/>
      <c r="X21" s="31"/>
      <c r="Y21" s="30"/>
      <c r="Z21" s="34"/>
      <c r="AE21" s="25"/>
      <c r="AF21" s="30"/>
      <c r="AG21" s="30"/>
      <c r="AH21" s="36"/>
      <c r="AI21" s="30"/>
      <c r="AJ21" s="30"/>
      <c r="AK21" s="31"/>
      <c r="AL21" s="31"/>
      <c r="AM21" s="30"/>
      <c r="AN21" s="34"/>
    </row>
    <row r="22" customFormat="false" ht="15" hidden="false" customHeight="false" outlineLevel="0" collapsed="false">
      <c r="C22" s="25"/>
      <c r="D22" s="30"/>
      <c r="E22" s="30"/>
      <c r="F22" s="35"/>
      <c r="G22" s="30"/>
      <c r="H22" s="30"/>
      <c r="I22" s="31"/>
      <c r="J22" s="31"/>
      <c r="K22" s="30"/>
      <c r="L22" s="34"/>
      <c r="P22" s="32"/>
      <c r="Q22" s="25"/>
      <c r="R22" s="30"/>
      <c r="S22" s="30"/>
      <c r="T22" s="35"/>
      <c r="U22" s="30"/>
      <c r="V22" s="30"/>
      <c r="W22" s="31"/>
      <c r="X22" s="31"/>
      <c r="Y22" s="30"/>
      <c r="Z22" s="34"/>
      <c r="AE22" s="25"/>
      <c r="AF22" s="30"/>
      <c r="AG22" s="30"/>
      <c r="AH22" s="36"/>
      <c r="AI22" s="30"/>
      <c r="AJ22" s="30"/>
      <c r="AK22" s="31"/>
      <c r="AL22" s="31"/>
      <c r="AM22" s="30"/>
      <c r="AN22" s="34"/>
    </row>
    <row r="23" customFormat="false" ht="15.75" hidden="false" customHeight="false" outlineLevel="0" collapsed="false">
      <c r="C23" s="25"/>
      <c r="D23" s="30"/>
      <c r="E23" s="30"/>
      <c r="F23" s="35"/>
      <c r="G23" s="30"/>
      <c r="H23" s="30"/>
      <c r="I23" s="31"/>
      <c r="J23" s="31"/>
      <c r="K23" s="37"/>
      <c r="L23" s="34"/>
      <c r="P23" s="32"/>
      <c r="Q23" s="25"/>
      <c r="R23" s="30"/>
      <c r="S23" s="30"/>
      <c r="T23" s="35"/>
      <c r="U23" s="30"/>
      <c r="V23" s="30"/>
      <c r="W23" s="31"/>
      <c r="X23" s="31"/>
      <c r="Y23" s="37"/>
      <c r="Z23" s="34"/>
      <c r="AE23" s="25"/>
      <c r="AF23" s="30"/>
      <c r="AG23" s="30"/>
      <c r="AH23" s="36"/>
      <c r="AI23" s="30"/>
      <c r="AJ23" s="30"/>
      <c r="AK23" s="31"/>
      <c r="AL23" s="31"/>
      <c r="AM23" s="37"/>
      <c r="AN23" s="34"/>
    </row>
    <row r="24" customFormat="false" ht="16.5" hidden="false" customHeight="false" outlineLevel="0" collapsed="false">
      <c r="C24" s="25"/>
      <c r="D24" s="37"/>
      <c r="E24" s="37"/>
      <c r="F24" s="38"/>
      <c r="G24" s="37"/>
      <c r="H24" s="37"/>
      <c r="I24" s="39"/>
      <c r="J24" s="39"/>
      <c r="K24" s="40" t="s">
        <v>36</v>
      </c>
      <c r="L24" s="18" t="s">
        <v>37</v>
      </c>
      <c r="M24" s="18" t="s">
        <v>38</v>
      </c>
      <c r="N24" s="18" t="s">
        <v>39</v>
      </c>
      <c r="O24" s="28" t="s">
        <v>40</v>
      </c>
      <c r="P24" s="32"/>
      <c r="Q24" s="25"/>
      <c r="R24" s="37"/>
      <c r="S24" s="37"/>
      <c r="T24" s="38"/>
      <c r="U24" s="37"/>
      <c r="V24" s="37"/>
      <c r="W24" s="39"/>
      <c r="X24" s="39"/>
      <c r="Y24" s="40" t="s">
        <v>36</v>
      </c>
      <c r="Z24" s="18" t="s">
        <v>37</v>
      </c>
      <c r="AA24" s="18" t="s">
        <v>38</v>
      </c>
      <c r="AB24" s="18" t="s">
        <v>39</v>
      </c>
      <c r="AC24" s="28" t="s">
        <v>40</v>
      </c>
      <c r="AE24" s="25"/>
      <c r="AF24" s="37"/>
      <c r="AG24" s="37"/>
      <c r="AH24" s="41"/>
      <c r="AI24" s="37"/>
      <c r="AJ24" s="37"/>
      <c r="AK24" s="39"/>
      <c r="AL24" s="39"/>
      <c r="AM24" s="40" t="s">
        <v>36</v>
      </c>
      <c r="AN24" s="18" t="s">
        <v>37</v>
      </c>
      <c r="AO24" s="18" t="s">
        <v>38</v>
      </c>
      <c r="AP24" s="18" t="s">
        <v>39</v>
      </c>
      <c r="AQ24" s="28" t="s">
        <v>40</v>
      </c>
    </row>
    <row r="25" customFormat="false" ht="15.75" hidden="false" customHeight="true" outlineLevel="0" collapsed="false">
      <c r="C25" s="42" t="s">
        <v>41</v>
      </c>
      <c r="D25" s="33" t="n">
        <v>14.92</v>
      </c>
      <c r="E25" s="15" t="n">
        <v>1.28</v>
      </c>
      <c r="F25" s="29" t="n">
        <f aca="false">(E25-1.1)/($B$3-$B$2)</f>
        <v>0.257142857142857</v>
      </c>
      <c r="G25" s="30" t="n">
        <f aca="false">F25*D25</f>
        <v>3.83657142857143</v>
      </c>
      <c r="H25" s="43" t="n">
        <v>5158.5</v>
      </c>
      <c r="I25" s="31" t="n">
        <f aca="false">H25/2*2*PI()/60</f>
        <v>270.098428392382</v>
      </c>
      <c r="J25" s="31" t="n">
        <f aca="false">$B$4*G25*2*PI()/60</f>
        <v>220.970651274496</v>
      </c>
      <c r="K25" s="15" t="n">
        <v>241</v>
      </c>
      <c r="L25" s="9" t="n">
        <f aca="false">SQRT(K25/1000*9.81/(2*$B$10*PI()*$F$2^2))</f>
        <v>3.30215555554086</v>
      </c>
      <c r="M25" s="9" t="n">
        <f aca="false">L25/(I25*$F$2)</f>
        <v>0.0687612422350118</v>
      </c>
      <c r="N25" s="9" t="n">
        <f aca="false">$F$10*$F$6/4*(2/3*$F$4+M25+$F$5/2)*M25+$F$10*$F$8/8*(1+0^2)</f>
        <v>0.000715846263932084</v>
      </c>
      <c r="O25" s="0" t="n">
        <f aca="false">$B$10*PI()*$F$2^3*(I25*$F$2)^2*N25</f>
        <v>0.0318214632200304</v>
      </c>
      <c r="P25" s="32" t="n">
        <f aca="false">IF(I25/($B$4*G25*2*PI()/60)&gt;1,1,I25/($B$4*G25*2*PI()/60))</f>
        <v>1</v>
      </c>
      <c r="Q25" s="42" t="s">
        <v>41</v>
      </c>
      <c r="R25" s="33" t="n">
        <v>15.97</v>
      </c>
      <c r="S25" s="15" t="n">
        <v>1.28</v>
      </c>
      <c r="T25" s="29" t="n">
        <f aca="false">(S25-1.1)/($B$3-$B$2)</f>
        <v>0.257142857142857</v>
      </c>
      <c r="U25" s="30" t="n">
        <f aca="false">T25*R25</f>
        <v>4.10657142857143</v>
      </c>
      <c r="V25" s="15" t="n">
        <v>7061</v>
      </c>
      <c r="W25" s="31" t="n">
        <f aca="false">V25/2*2*PI()/60</f>
        <v>369.713095449959</v>
      </c>
      <c r="X25" s="31" t="n">
        <f aca="false">$B$4*U25*2*PI()/60</f>
        <v>236.521534909765</v>
      </c>
      <c r="Y25" s="15" t="n">
        <v>192</v>
      </c>
      <c r="Z25" s="9" t="n">
        <f aca="false">SQRT(Y25/1000*9.81/(2*$B$10*PI()*$T$2^2))</f>
        <v>4.12636514702386</v>
      </c>
      <c r="AA25" s="9" t="n">
        <f aca="false">Z25/(W25*$T$2)</f>
        <v>0.0878818320196394</v>
      </c>
      <c r="AB25" s="9" t="n">
        <f aca="false">$T$10*$T$6/4*(2/3*$T$4+AA25+$T$5/2)*AA25+$T$10*$T$8/8*(1+0^2)</f>
        <v>0.0027384632510584</v>
      </c>
      <c r="AC25" s="0" t="n">
        <f aca="false">$B$10*PI()*$T$2^3*(W25*$T$2)^2*AB25</f>
        <v>0.0424084768949635</v>
      </c>
      <c r="AE25" s="42" t="s">
        <v>41</v>
      </c>
      <c r="AF25" s="33" t="n">
        <v>15.63</v>
      </c>
      <c r="AG25" s="15" t="n">
        <v>1.28</v>
      </c>
      <c r="AH25" s="16" t="n">
        <f aca="false">(AG25-1.1)/($B$3-$B$2)</f>
        <v>0.257142857142857</v>
      </c>
      <c r="AI25" s="30" t="n">
        <f aca="false">AH25*AF25</f>
        <v>4.01914285714286</v>
      </c>
      <c r="AJ25" s="15" t="n">
        <v>7963.5</v>
      </c>
      <c r="AK25" s="31" t="n">
        <f aca="false">AJ25/2*2*PI()/60</f>
        <v>416.967884947705</v>
      </c>
      <c r="AL25" s="31" t="n">
        <f aca="false">$B$4*AI25*2*PI()/60</f>
        <v>231.486010685011</v>
      </c>
      <c r="AM25" s="15" t="n">
        <v>116</v>
      </c>
      <c r="AN25" s="9" t="n">
        <f aca="false">SQRT(AM25/1000*9.81/(2*$B$10*PI()*$AH$2^2))</f>
        <v>4.00918456643189</v>
      </c>
      <c r="AO25" s="9" t="n">
        <f aca="false">AN25/(AK25*$AH$2)</f>
        <v>0.09463673208552</v>
      </c>
      <c r="AP25" s="9" t="n">
        <f aca="false">$AH$10*$AH$6/4*(2/3*$AH$4+AO25+$AH$5/2)*AO25+$T$10*$AH$8/8*(1+0^2)</f>
        <v>0.00352066243863215</v>
      </c>
      <c r="AQ25" s="0" t="n">
        <f aca="false">$B$10*PI()*$AH$2^3*(AK25*$AH$2)^2*AP25</f>
        <v>0.022724567448605</v>
      </c>
    </row>
    <row r="26" customFormat="false" ht="15.75" hidden="false" customHeight="false" outlineLevel="0" collapsed="false">
      <c r="C26" s="42"/>
      <c r="D26" s="33" t="n">
        <v>14.92</v>
      </c>
      <c r="E26" s="15" t="n">
        <v>1.34</v>
      </c>
      <c r="F26" s="29" t="n">
        <f aca="false">(E26-1.1)/($B$3-$B$2)</f>
        <v>0.342857142857143</v>
      </c>
      <c r="G26" s="30" t="n">
        <f aca="false">F26*D26</f>
        <v>5.11542857142857</v>
      </c>
      <c r="H26" s="15" t="n">
        <v>6662</v>
      </c>
      <c r="I26" s="31" t="n">
        <f aca="false">H26/2*2*PI()/60</f>
        <v>348.821504303587</v>
      </c>
      <c r="J26" s="31" t="n">
        <f aca="false">$B$4*G26*2*PI()/60</f>
        <v>294.627535032661</v>
      </c>
      <c r="K26" s="15" t="n">
        <v>403</v>
      </c>
      <c r="L26" s="9" t="n">
        <f aca="false">SQRT(K26/1000*9.81/(2*$B$10*PI()*$F$2^2))</f>
        <v>4.27013425461381</v>
      </c>
      <c r="M26" s="9" t="n">
        <f aca="false">L26/(I26*$F$2)</f>
        <v>0.0688504086560291</v>
      </c>
      <c r="N26" s="9" t="n">
        <f aca="false">$F$10*$F$6/4*(2/3*$F$4+M26+$F$5/2)*M26+$F$10*$F$8/8*(1+0^2)</f>
        <v>0.000717086296369015</v>
      </c>
      <c r="O26" s="0" t="n">
        <f aca="false">$B$10*PI()*$F$2^3*(I26*$F$2)^2*N26</f>
        <v>0.0531660252251929</v>
      </c>
      <c r="P26" s="32" t="n">
        <f aca="false">IF(I26/($B$4*G26*2*PI()/60)&gt;1,1,I26/($B$4*G26*2*PI()/60))</f>
        <v>1</v>
      </c>
      <c r="Q26" s="42"/>
      <c r="R26" s="33" t="n">
        <v>15.93</v>
      </c>
      <c r="S26" s="15" t="n">
        <v>1.34</v>
      </c>
      <c r="T26" s="29" t="n">
        <f aca="false">(S26-1.1)/($B$3-$B$2)</f>
        <v>0.342857142857143</v>
      </c>
      <c r="U26" s="30" t="n">
        <f aca="false">T26*R26</f>
        <v>5.46171428571429</v>
      </c>
      <c r="V26" s="15" t="n">
        <v>8923</v>
      </c>
      <c r="W26" s="31" t="n">
        <f aca="false">V26/2*2*PI()/60</f>
        <v>467.207187466362</v>
      </c>
      <c r="X26" s="31" t="n">
        <f aca="false">$B$4*U26*2*PI()/60</f>
        <v>314.572160393451</v>
      </c>
      <c r="Y26" s="15" t="n">
        <v>320</v>
      </c>
      <c r="Z26" s="9" t="n">
        <f aca="false">SQRT(Y26/1000*9.81/(2*$B$10*PI()*$T$2^2))</f>
        <v>5.32711449826472</v>
      </c>
      <c r="AA26" s="9" t="n">
        <f aca="false">Z26/(W26*$T$2)</f>
        <v>0.089779833393345</v>
      </c>
      <c r="AB26" s="9" t="n">
        <f aca="false">$T$10*$T$6/4*(2/3*$T$4+AA26+$T$5/2)*AA26+$T$10*$T$8/8*(1+0^2)</f>
        <v>0.00278312988068333</v>
      </c>
      <c r="AC26" s="0" t="n">
        <f aca="false">$B$10*PI()*$T$2^3*(W26*$T$2)^2*AB26</f>
        <v>0.0688285459375781</v>
      </c>
      <c r="AE26" s="42"/>
      <c r="AF26" s="33" t="n">
        <v>15.63</v>
      </c>
      <c r="AG26" s="15" t="n">
        <v>1.34</v>
      </c>
      <c r="AH26" s="16" t="n">
        <f aca="false">(AG26-1.1)/($B$3-$B$2)</f>
        <v>0.342857142857143</v>
      </c>
      <c r="AI26" s="30" t="n">
        <f aca="false">AH26*AF26</f>
        <v>5.35885714285714</v>
      </c>
      <c r="AJ26" s="15" t="n">
        <v>10118</v>
      </c>
      <c r="AK26" s="31" t="n">
        <f aca="false">AJ26/2*2*PI()/60</f>
        <v>529.777241150359</v>
      </c>
      <c r="AL26" s="31" t="n">
        <f aca="false">$B$4*AI26*2*PI()/60</f>
        <v>308.648014246682</v>
      </c>
      <c r="AM26" s="15" t="n">
        <v>200</v>
      </c>
      <c r="AN26" s="9" t="n">
        <f aca="false">SQRT(AM26/1000*9.81/(2*$B$10*PI()*$AH$2^2))</f>
        <v>5.26431724094425</v>
      </c>
      <c r="AO26" s="9" t="n">
        <f aca="false">AN26/(AK26*$AH$2)</f>
        <v>0.0978036466039511</v>
      </c>
      <c r="AP26" s="9" t="n">
        <f aca="false">$AH$10*$AH$6/4*(2/3*$AH$4+AO26+$AH$5/2)*AO26+$T$10*$AH$8/8*(1+0^2)</f>
        <v>0.00360942347523038</v>
      </c>
      <c r="AQ26" s="0" t="n">
        <f aca="false">$B$10*PI()*$AH$2^3*(AK26*$AH$2)^2*AP26</f>
        <v>0.037608885041639</v>
      </c>
    </row>
    <row r="27" customFormat="false" ht="15.75" hidden="false" customHeight="false" outlineLevel="0" collapsed="false">
      <c r="C27" s="42"/>
      <c r="D27" s="33" t="n">
        <v>14.92</v>
      </c>
      <c r="E27" s="15" t="n">
        <v>1.46</v>
      </c>
      <c r="F27" s="29" t="n">
        <f aca="false">(E27-1.1)/($B$3-$B$2)</f>
        <v>0.514285714285714</v>
      </c>
      <c r="G27" s="30" t="n">
        <f aca="false">F27*D27</f>
        <v>7.67314285714286</v>
      </c>
      <c r="H27" s="15" t="n">
        <v>8728</v>
      </c>
      <c r="I27" s="31" t="n">
        <f aca="false">H27/2*2*PI()/60</f>
        <v>456.997011342195</v>
      </c>
      <c r="J27" s="31" t="n">
        <f aca="false">$B$4*G27*2*PI()/60</f>
        <v>441.941302548991</v>
      </c>
      <c r="K27" s="15" t="n">
        <v>727</v>
      </c>
      <c r="L27" s="9" t="n">
        <f aca="false">SQRT(K27/1000*9.81/(2*$B$10*PI()*$F$2^2))</f>
        <v>5.73530095385585</v>
      </c>
      <c r="M27" s="9" t="n">
        <f aca="false">L27/(I27*$F$2)</f>
        <v>0.0705847848790819</v>
      </c>
      <c r="N27" s="9" t="n">
        <f aca="false">$F$10*$F$6/4*(2/3*$F$4+M27+$F$5/2)*M27+$F$10*$F$8/8*(1+0^2)</f>
        <v>0.000741385518703454</v>
      </c>
      <c r="O27" s="0" t="n">
        <f aca="false">$B$10*PI()*$F$2^3*(I27*$F$2)^2*N27</f>
        <v>0.0943467809935268</v>
      </c>
      <c r="P27" s="32" t="n">
        <f aca="false">IF(I27/($B$4*G27*2*PI()/60)&gt;1,1,I27/($B$4*G27*2*PI()/60))</f>
        <v>1</v>
      </c>
      <c r="Q27" s="42"/>
      <c r="R27" s="33" t="n">
        <v>15.9</v>
      </c>
      <c r="S27" s="15" t="n">
        <v>1.46</v>
      </c>
      <c r="T27" s="29" t="n">
        <f aca="false">(S27-1.1)/($B$3-$B$2)</f>
        <v>0.514285714285714</v>
      </c>
      <c r="U27" s="30" t="n">
        <f aca="false">T27*R27</f>
        <v>8.17714285714285</v>
      </c>
      <c r="V27" s="15" t="n">
        <v>11170</v>
      </c>
      <c r="W27" s="31" t="n">
        <f aca="false">V27/2*2*PI()/60</f>
        <v>584.8598323433</v>
      </c>
      <c r="X27" s="31" t="n">
        <f aca="false">$B$4*U27*2*PI()/60</f>
        <v>470.969618668161</v>
      </c>
      <c r="Y27" s="15" t="n">
        <v>505</v>
      </c>
      <c r="Z27" s="9" t="n">
        <f aca="false">SQRT(Y27/1000*9.81/(2*$B$10*PI()*$T$2^2))</f>
        <v>6.69210476587877</v>
      </c>
      <c r="AA27" s="9" t="n">
        <f aca="false">Z27/(W27*$T$2)</f>
        <v>0.0900963536902224</v>
      </c>
      <c r="AB27" s="9" t="n">
        <f aca="false">$T$10*$T$6/4*(2/3*$T$4+AA27+$T$5/2)*AA27+$T$10*$T$8/8*(1+0^2)</f>
        <v>0.00279062799213118</v>
      </c>
      <c r="AC27" s="0" t="n">
        <f aca="false">$B$10*PI()*$T$2^3*(W27*$T$2)^2*AB27</f>
        <v>0.108148780640025</v>
      </c>
      <c r="AE27" s="42"/>
      <c r="AF27" s="33" t="n">
        <v>15.58</v>
      </c>
      <c r="AG27" s="15" t="n">
        <v>1.46</v>
      </c>
      <c r="AH27" s="16" t="n">
        <f aca="false">(AG27-1.1)/($B$3-$B$2)</f>
        <v>0.514285714285714</v>
      </c>
      <c r="AI27" s="30" t="n">
        <f aca="false">AH27*AF27</f>
        <v>8.01257142857143</v>
      </c>
      <c r="AJ27" s="15" t="n">
        <v>12688</v>
      </c>
      <c r="AK27" s="31" t="n">
        <f aca="false">AJ27/2*2*PI()/60</f>
        <v>664.342126479122</v>
      </c>
      <c r="AL27" s="31" t="n">
        <f aca="false">$B$4*AI27*2*PI()/60</f>
        <v>461.49098483333</v>
      </c>
      <c r="AM27" s="15" t="n">
        <v>320</v>
      </c>
      <c r="AN27" s="9" t="n">
        <f aca="false">SQRT(AM27/1000*9.81/(2*$B$10*PI()*$AH$2^2))</f>
        <v>6.65889312283089</v>
      </c>
      <c r="AO27" s="9" t="n">
        <f aca="false">AN27/(AK27*$AH$2)</f>
        <v>0.0986544192062402</v>
      </c>
      <c r="AP27" s="9" t="n">
        <f aca="false">$AH$10*$AH$6/4*(2/3*$AH$4+AO27+$AH$5/2)*AO27+$T$10*$AH$8/8*(1+0^2)</f>
        <v>0.00363352760308889</v>
      </c>
      <c r="AQ27" s="0" t="n">
        <f aca="false">$B$10*PI()*$AH$2^3*(AK27*$AH$2)^2*AP27</f>
        <v>0.0595357835072183</v>
      </c>
    </row>
    <row r="28" customFormat="false" ht="15.75" hidden="false" customHeight="false" outlineLevel="0" collapsed="false">
      <c r="C28" s="42"/>
      <c r="D28" s="33" t="n">
        <v>14.9</v>
      </c>
      <c r="E28" s="15" t="n">
        <v>1.58</v>
      </c>
      <c r="F28" s="29" t="n">
        <f aca="false">(E28-1.1)/($B$3-$B$2)</f>
        <v>0.685714285714286</v>
      </c>
      <c r="G28" s="30" t="n">
        <f aca="false">F28*D28</f>
        <v>10.2171428571429</v>
      </c>
      <c r="H28" s="15" t="n">
        <v>9959</v>
      </c>
      <c r="I28" s="31" t="n">
        <f aca="false">H28/2*2*PI()/60</f>
        <v>521.452020618346</v>
      </c>
      <c r="J28" s="31" t="n">
        <f aca="false">$B$4*G28*2*PI()/60</f>
        <v>588.46518391242</v>
      </c>
      <c r="K28" s="15" t="n">
        <v>970</v>
      </c>
      <c r="L28" s="9" t="n">
        <f aca="false">SQRT(K28/1000*9.81/(2*$B$10*PI()*$F$2^2))</f>
        <v>6.6248320650757</v>
      </c>
      <c r="M28" s="9" t="n">
        <f aca="false">L28/(I28*$F$2)</f>
        <v>0.0714543647160661</v>
      </c>
      <c r="N28" s="9" t="n">
        <f aca="false">$F$10*$F$6/4*(2/3*$F$4+M28+$F$5/2)*M28+$F$10*$F$8/8*(1+0^2)</f>
        <v>0.000753697044103997</v>
      </c>
      <c r="O28" s="0" t="n">
        <f aca="false">$B$10*PI()*$F$2^3*(I28*$F$2)^2*N28</f>
        <v>0.124876808230704</v>
      </c>
      <c r="P28" s="32" t="n">
        <f aca="false">IF(I28/($B$4*G28*2*PI()/60)&gt;1,1,I28/($B$4*G28*2*PI()/60))</f>
        <v>0.886122127313402</v>
      </c>
      <c r="Q28" s="42"/>
      <c r="R28" s="33" t="n">
        <v>15.88</v>
      </c>
      <c r="S28" s="15" t="n">
        <v>1.58</v>
      </c>
      <c r="T28" s="29" t="n">
        <f aca="false">(S28-1.1)/($B$3-$B$2)</f>
        <v>0.685714285714286</v>
      </c>
      <c r="U28" s="30" t="n">
        <f aca="false">T28*R28</f>
        <v>10.8891428571429</v>
      </c>
      <c r="V28" s="15" t="n">
        <v>12660</v>
      </c>
      <c r="W28" s="31" t="n">
        <f aca="false">V28/2*2*PI()/60</f>
        <v>662.876049907446</v>
      </c>
      <c r="X28" s="31" t="n">
        <f aca="false">$B$4*U28*2*PI()/60</f>
        <v>627.169605404646</v>
      </c>
      <c r="Y28" s="15" t="n">
        <v>675</v>
      </c>
      <c r="Z28" s="9" t="n">
        <f aca="false">SQRT(Y28/1000*9.81/(2*$B$10*PI()*$T$2^2))</f>
        <v>7.73693465066974</v>
      </c>
      <c r="AA28" s="9" t="n">
        <f aca="false">Z28/(W28*$T$2)</f>
        <v>0.0919036753392586</v>
      </c>
      <c r="AB28" s="9" t="n">
        <f aca="false">$T$10*$T$6/4*(2/3*$T$4+AA28+$T$5/2)*AA28+$T$10*$T$8/8*(1+0^2)</f>
        <v>0.00283371184728625</v>
      </c>
      <c r="AC28" s="0" t="n">
        <f aca="false">$B$10*PI()*$T$2^3*(W28*$T$2)^2*AB28</f>
        <v>0.141070573532953</v>
      </c>
      <c r="AE28" s="42"/>
      <c r="AF28" s="33" t="n">
        <v>15.57</v>
      </c>
      <c r="AG28" s="15" t="n">
        <v>1.58</v>
      </c>
      <c r="AH28" s="16" t="n">
        <f aca="false">(AG28-1.1)/($B$3-$B$2)</f>
        <v>0.685714285714286</v>
      </c>
      <c r="AI28" s="30" t="n">
        <f aca="false">AH28*AF28</f>
        <v>10.6765714285714</v>
      </c>
      <c r="AJ28" s="43" t="n">
        <v>13972</v>
      </c>
      <c r="AK28" s="31" t="n">
        <f aca="false">AJ28/2*2*PI()/60</f>
        <v>731.572209265943</v>
      </c>
      <c r="AL28" s="31" t="n">
        <f aca="false">$B$4*AI28*2*PI()/60</f>
        <v>614.926370034656</v>
      </c>
      <c r="AM28" s="15" t="n">
        <v>390</v>
      </c>
      <c r="AN28" s="9" t="n">
        <f aca="false">SQRT(AM28/1000*9.81/(2*$B$10*PI()*$AH$2^2))</f>
        <v>7.35121896190969</v>
      </c>
      <c r="AO28" s="9" t="n">
        <f aca="false">AN28/(AK28*$AH$2)</f>
        <v>0.0989027691664655</v>
      </c>
      <c r="AP28" s="9" t="n">
        <f aca="false">$AH$10*$AH$6/4*(2/3*$AH$4+AO28+$AH$5/2)*AO28+$T$10*$AH$8/8*(1+0^2)</f>
        <v>0.0036405845493167</v>
      </c>
      <c r="AQ28" s="0" t="n">
        <f aca="false">$B$10*PI()*$AH$2^3*(AK28*$AH$2)^2*AP28</f>
        <v>0.0723355095755133</v>
      </c>
    </row>
    <row r="29" customFormat="false" ht="15.75" hidden="false" customHeight="false" outlineLevel="0" collapsed="false">
      <c r="C29" s="42"/>
      <c r="D29" s="33" t="n">
        <v>14.86</v>
      </c>
      <c r="E29" s="15" t="n">
        <v>1.7</v>
      </c>
      <c r="F29" s="29" t="n">
        <f aca="false">(E29-1.1)/($B$3-$B$2)</f>
        <v>0.857142857142857</v>
      </c>
      <c r="G29" s="30" t="n">
        <f aca="false">F29*D29</f>
        <v>12.7371428571429</v>
      </c>
      <c r="H29" s="15" t="n">
        <v>11758</v>
      </c>
      <c r="I29" s="31" t="n">
        <f aca="false">H29/2*2*PI()/60</f>
        <v>615.64744034848</v>
      </c>
      <c r="J29" s="31" t="n">
        <f aca="false">$B$4*G29*2*PI()/60</f>
        <v>733.606764508268</v>
      </c>
      <c r="K29" s="15" t="n">
        <v>1350</v>
      </c>
      <c r="L29" s="9" t="n">
        <f aca="false">SQRT(K29/1000*9.81/(2*$B$10*PI()*$F$2^2))</f>
        <v>7.81548422440821</v>
      </c>
      <c r="M29" s="9" t="n">
        <f aca="false">L29/(I29*$F$2)</f>
        <v>0.0713989879693023</v>
      </c>
      <c r="N29" s="9" t="n">
        <f aca="false">$F$10*$F$6/4*(2/3*$F$4+M29+$F$5/2)*M29+$F$10*$F$8/8*(1+0^2)</f>
        <v>0.000752910462407855</v>
      </c>
      <c r="O29" s="0" t="n">
        <f aca="false">$B$10*PI()*$F$2^3*(I29*$F$2)^2*N29</f>
        <v>0.173885655546002</v>
      </c>
      <c r="P29" s="32" t="n">
        <f aca="false">IF(I29/($B$4*G29*2*PI()/60)&gt;1,1,I29/($B$4*G29*2*PI()/60))</f>
        <v>0.839206329785065</v>
      </c>
      <c r="Q29" s="42"/>
      <c r="R29" s="33" t="n">
        <v>15.84</v>
      </c>
      <c r="S29" s="15" t="n">
        <v>1.7</v>
      </c>
      <c r="T29" s="29" t="n">
        <f aca="false">(S29-1.1)/($B$3-$B$2)</f>
        <v>0.857142857142857</v>
      </c>
      <c r="U29" s="30" t="n">
        <f aca="false">T29*R29</f>
        <v>13.5771428571429</v>
      </c>
      <c r="V29" s="15" t="n">
        <v>13738</v>
      </c>
      <c r="W29" s="31" t="n">
        <f aca="false">V29/2*2*PI()/60</f>
        <v>719.319997916943</v>
      </c>
      <c r="X29" s="31" t="n">
        <f aca="false">$B$4*U29*2*PI()/60</f>
        <v>781.987291373551</v>
      </c>
      <c r="Y29" s="15" t="n">
        <v>815</v>
      </c>
      <c r="Z29" s="9" t="n">
        <f aca="false">SQRT(Y29/1000*9.81/(2*$B$10*PI()*$T$2^2))</f>
        <v>8.50150562681069</v>
      </c>
      <c r="AA29" s="9" t="n">
        <f aca="false">Z29/(W29*$T$2)</f>
        <v>0.0930614877680839</v>
      </c>
      <c r="AB29" s="9" t="n">
        <f aca="false">$T$10*$T$6/4*(2/3*$T$4+AA29+$T$5/2)*AA29+$T$10*$T$8/8*(1+0^2)</f>
        <v>0.00286155372742302</v>
      </c>
      <c r="AC29" s="0" t="n">
        <f aca="false">$B$10*PI()*$T$2^3*(W29*$T$2)^2*AB29</f>
        <v>0.167749897430823</v>
      </c>
      <c r="AE29" s="42"/>
      <c r="AF29" s="33" t="n">
        <v>15.55</v>
      </c>
      <c r="AG29" s="15" t="n">
        <v>1.7</v>
      </c>
      <c r="AH29" s="16" t="n">
        <f aca="false">(AG29-1.1)/($B$3-$B$2)</f>
        <v>0.857142857142857</v>
      </c>
      <c r="AI29" s="30" t="n">
        <f aca="false">AH29*AF29</f>
        <v>13.3285714285714</v>
      </c>
      <c r="AJ29" s="15" t="n">
        <v>14795</v>
      </c>
      <c r="AK29" s="31" t="n">
        <f aca="false">AJ29/2*2*PI()/60</f>
        <v>774.664388497683</v>
      </c>
      <c r="AL29" s="31" t="n">
        <f aca="false">$B$4*AI29*2*PI()/60</f>
        <v>767.670604852192</v>
      </c>
      <c r="AM29" s="15" t="n">
        <v>445</v>
      </c>
      <c r="AN29" s="9" t="n">
        <f aca="false">SQRT(AM29/1000*9.81/(2*$B$10*PI()*$AH$2^2))</f>
        <v>7.85248401014602</v>
      </c>
      <c r="AO29" s="9" t="n">
        <f aca="false">AN29/(AK29*$AH$2)</f>
        <v>0.099769951470475</v>
      </c>
      <c r="AP29" s="9" t="n">
        <f aca="false">$AH$10*$AH$6/4*(2/3*$AH$4+AO29+$AH$5/2)*AO29+$T$10*$AH$8/8*(1+0^2)</f>
        <v>0.00366529912307434</v>
      </c>
      <c r="AQ29" s="0" t="n">
        <f aca="false">$B$10*PI()*$AH$2^3*(AK29*$AH$2)^2*AP29</f>
        <v>0.081658731955854</v>
      </c>
    </row>
    <row r="30" customFormat="false" ht="15.75" hidden="false" customHeight="false" outlineLevel="0" collapsed="false">
      <c r="C30" s="42"/>
      <c r="D30" s="33" t="n">
        <v>14.73</v>
      </c>
      <c r="E30" s="15" t="n">
        <v>1.76</v>
      </c>
      <c r="F30" s="29" t="n">
        <f aca="false">(E30-1.1)/($B$3-$B$2)</f>
        <v>0.942857142857143</v>
      </c>
      <c r="G30" s="30" t="n">
        <f aca="false">F30*D30</f>
        <v>13.8882857142857</v>
      </c>
      <c r="H30" s="15" t="n">
        <v>12660</v>
      </c>
      <c r="I30" s="31" t="n">
        <f aca="false">H30/2*2*PI()/60</f>
        <v>662.876049907446</v>
      </c>
      <c r="J30" s="31" t="n">
        <f aca="false">$B$4*G30*2*PI()/60</f>
        <v>799.907833467528</v>
      </c>
      <c r="K30" s="15" t="n">
        <v>1600</v>
      </c>
      <c r="L30" s="9" t="n">
        <f aca="false">SQRT(K30/1000*9.81/(2*$B$10*PI()*$F$2^2))</f>
        <v>8.50842153003185</v>
      </c>
      <c r="M30" s="9" t="n">
        <f aca="false">L30/(I30*$F$2)</f>
        <v>0.0721913084307985</v>
      </c>
      <c r="N30" s="9" t="n">
        <f aca="false">$F$10*$F$6/4*(2/3*$F$4+M30+$F$5/2)*M30+$F$10*$F$8/8*(1+0^2)</f>
        <v>0.000764197842043644</v>
      </c>
      <c r="O30" s="0" t="n">
        <f aca="false">$B$10*PI()*$F$2^3*(I30*$F$2)^2*N30</f>
        <v>0.204609941634475</v>
      </c>
      <c r="P30" s="32" t="n">
        <f aca="false">IF(I30/($B$4*G30*2*PI()/60)&gt;1,1,I30/($B$4*G30*2*PI()/60))</f>
        <v>0.828690534300607</v>
      </c>
      <c r="Q30" s="42"/>
      <c r="R30" s="33" t="n">
        <v>15.68</v>
      </c>
      <c r="S30" s="15" t="n">
        <v>1.82</v>
      </c>
      <c r="T30" s="29" t="n">
        <f aca="false">(S30-1.1)/($B$3-$B$2)</f>
        <v>1.02857142857143</v>
      </c>
      <c r="U30" s="30" t="n">
        <f aca="false">T30*R30</f>
        <v>16.128</v>
      </c>
      <c r="V30" s="15" t="n">
        <v>15794</v>
      </c>
      <c r="W30" s="31" t="n">
        <f aca="false">V30/2*2*PI()/60</f>
        <v>826.971906179953</v>
      </c>
      <c r="X30" s="31" t="n">
        <f aca="false">$B$4*U30*2*PI()/60</f>
        <v>928.90611581343</v>
      </c>
      <c r="Y30" s="15" t="n">
        <v>1090</v>
      </c>
      <c r="Z30" s="9" t="n">
        <f aca="false">SQRT(Y30/1000*9.81/(2*$B$10*PI()*$T$2^2))</f>
        <v>9.83173787356032</v>
      </c>
      <c r="AA30" s="9" t="n">
        <f aca="false">Z30/(W30*$T$2)</f>
        <v>0.0936129247782278</v>
      </c>
      <c r="AB30" s="9" t="n">
        <f aca="false">$T$10*$T$6/4*(2/3*$T$4+AA30+$T$5/2)*AA30+$T$10*$T$8/8*(1+0^2)</f>
        <v>0.00287488038053859</v>
      </c>
      <c r="AC30" s="0" t="n">
        <f aca="false">$B$10*PI()*$T$2^3*(W30*$T$2)^2*AB30</f>
        <v>0.222749829949699</v>
      </c>
      <c r="AE30" s="42"/>
      <c r="AF30" s="33" t="n">
        <v>15.5</v>
      </c>
      <c r="AG30" s="15" t="n">
        <v>1.82</v>
      </c>
      <c r="AH30" s="16" t="n">
        <f aca="false">(AG30-1.1)/($B$3-$B$2)</f>
        <v>1.02857142857143</v>
      </c>
      <c r="AI30" s="30" t="n">
        <f aca="false">AH30*AF30</f>
        <v>15.9428571428571</v>
      </c>
      <c r="AJ30" s="15" t="n">
        <v>16426</v>
      </c>
      <c r="AK30" s="31" t="n">
        <f aca="false">AJ30/2*2*PI()/60</f>
        <v>860.063348797766</v>
      </c>
      <c r="AL30" s="31" t="n">
        <f aca="false">$B$4*AI30*2*PI()/60</f>
        <v>918.242652749245</v>
      </c>
      <c r="AM30" s="15" t="n">
        <v>560</v>
      </c>
      <c r="AN30" s="9" t="n">
        <f aca="false">SQRT(AM30/1000*9.81/(2*$B$10*PI()*$AH$2^2))</f>
        <v>8.80888760498441</v>
      </c>
      <c r="AO30" s="9" t="n">
        <f aca="false">AN30/(AK30*$AH$2)</f>
        <v>0.100808446001744</v>
      </c>
      <c r="AP30" s="9" t="n">
        <f aca="false">$AH$10*$AH$6/4*(2/3*$AH$4+AO30+$AH$5/2)*AO30+$T$10*$AH$8/8*(1+0^2)</f>
        <v>0.00369504603144918</v>
      </c>
      <c r="AQ30" s="0" t="n">
        <f aca="false">$B$10*PI()*$AH$2^3*(AK30*$AH$2)^2*AP30</f>
        <v>0.101472126025327</v>
      </c>
    </row>
    <row r="31" customFormat="false" ht="15.75" hidden="false" customHeight="false" outlineLevel="0" collapsed="false">
      <c r="C31" s="42"/>
      <c r="D31" s="33" t="n">
        <v>14.8</v>
      </c>
      <c r="E31" s="15" t="n">
        <v>1.82</v>
      </c>
      <c r="F31" s="29" t="n">
        <f aca="false">(E31-1.1)/($B$3-$B$2)</f>
        <v>1.02857142857143</v>
      </c>
      <c r="G31" s="30" t="n">
        <f aca="false">F31*D31</f>
        <v>15.2228571428571</v>
      </c>
      <c r="H31" s="15" t="n">
        <v>13557</v>
      </c>
      <c r="I31" s="31" t="n">
        <f aca="false">H31/2*2*PI()/60</f>
        <v>709.842860078614</v>
      </c>
      <c r="J31" s="31" t="n">
        <f aca="false">$B$4*G31*2*PI()/60</f>
        <v>876.77362972186</v>
      </c>
      <c r="K31" s="15" t="n">
        <v>1872</v>
      </c>
      <c r="L31" s="9" t="n">
        <f aca="false">SQRT(K31/1000*9.81/(2*$B$10*PI()*$F$2^2))</f>
        <v>9.20326502993748</v>
      </c>
      <c r="M31" s="9" t="n">
        <f aca="false">L31/(I31*$F$2)</f>
        <v>0.0729202172305026</v>
      </c>
      <c r="N31" s="9" t="n">
        <f aca="false">$F$10*$F$6/4*(2/3*$F$4+M31+$F$5/2)*M31+$F$10*$F$8/8*(1+0^2)</f>
        <v>0.000774644739867264</v>
      </c>
      <c r="O31" s="0" t="n">
        <f aca="false">$B$10*PI()*$F$2^3*(I31*$F$2)^2*N31</f>
        <v>0.237839115685231</v>
      </c>
      <c r="P31" s="32" t="n">
        <f aca="false">IF(I31/($B$4*G31*2*PI()/60)&gt;1,1,I31/($B$4*G31*2*PI()/60))</f>
        <v>0.809607903357903</v>
      </c>
      <c r="Q31" s="42"/>
      <c r="R31" s="33" t="n">
        <v>15.6</v>
      </c>
      <c r="S31" s="0" t="n">
        <v>1.94</v>
      </c>
      <c r="T31" s="29" t="n">
        <f aca="false">(S31-1.1)/($B$3-$B$2)</f>
        <v>1.2</v>
      </c>
      <c r="U31" s="30" t="n">
        <f aca="false">T31*R31</f>
        <v>18.72</v>
      </c>
      <c r="V31" s="15" t="n">
        <v>14560</v>
      </c>
      <c r="W31" s="31" t="n">
        <f aca="false">V31/2*2*PI()/60</f>
        <v>762.359817271123</v>
      </c>
      <c r="X31" s="31" t="n">
        <f aca="false">$B$4*U31*2*PI()/60</f>
        <v>1078.19459871202</v>
      </c>
      <c r="Y31" s="15" t="n">
        <v>1070</v>
      </c>
      <c r="Z31" s="9" t="n">
        <f aca="false">SQRT(Y31/1000*9.81/(2*$B$10*PI()*$T$2^2))</f>
        <v>9.74112084462301</v>
      </c>
      <c r="AA31" s="9" t="n">
        <f aca="false">Z31/(W31*$T$2)</f>
        <v>0.100610941443103</v>
      </c>
      <c r="AB31" s="9" t="n">
        <f aca="false">$T$10*$T$6/4*(2/3*$T$4+AA31+$T$5/2)*AA31+$T$10*$T$8/8*(1+0^2)</f>
        <v>0.00304771662172269</v>
      </c>
      <c r="AC31" s="0" t="n">
        <f aca="false">$B$10*PI()*$T$2^3*(W31*$T$2)^2*AB31</f>
        <v>0.20068303866329</v>
      </c>
      <c r="AE31" s="42"/>
      <c r="AF31" s="33" t="n">
        <v>15.48</v>
      </c>
      <c r="AG31" s="15" t="n">
        <v>1.94</v>
      </c>
      <c r="AH31" s="16" t="n">
        <f aca="false">(AG31-1.1)/($B$3-$B$2)</f>
        <v>1.2</v>
      </c>
      <c r="AI31" s="30" t="n">
        <f aca="false">AH31*AF31</f>
        <v>18.576</v>
      </c>
      <c r="AJ31" s="15" t="n">
        <v>16363</v>
      </c>
      <c r="AK31" s="31" t="n">
        <f aca="false">AJ31/2*2*PI()/60</f>
        <v>856.764676511497</v>
      </c>
      <c r="AL31" s="31" t="n">
        <f aca="false">$B$4*AI31*2*PI()/60</f>
        <v>1069.90079410654</v>
      </c>
      <c r="AM31" s="15" t="n">
        <v>560</v>
      </c>
      <c r="AN31" s="9" t="n">
        <f aca="false">SQRT(AM31/1000*9.81/(2*$B$10*PI()*$AH$2^2))</f>
        <v>8.80888760498441</v>
      </c>
      <c r="AO31" s="9" t="n">
        <f aca="false">AN31/(AK31*$AH$2)</f>
        <v>0.101196573612702</v>
      </c>
      <c r="AP31" s="9" t="n">
        <f aca="false">$AH$10*$AH$6/4*(2/3*$AH$4+AO31+$AH$5/2)*AO31+$T$10*$AH$8/8*(1+0^2)</f>
        <v>0.00370620561719144</v>
      </c>
      <c r="AQ31" s="0" t="n">
        <f aca="false">$B$10*PI()*$AH$2^3*(AK31*$AH$2)^2*AP31</f>
        <v>0.100999364330226</v>
      </c>
    </row>
    <row r="32" customFormat="false" ht="15.75" hidden="false" customHeight="false" outlineLevel="0" collapsed="false">
      <c r="C32" s="42"/>
      <c r="D32" s="44" t="n">
        <v>14.75</v>
      </c>
      <c r="E32" s="0" t="n">
        <v>1.94</v>
      </c>
      <c r="F32" s="29" t="n">
        <f aca="false">(E32-1.1)/($B$3-$B$2)</f>
        <v>1.2</v>
      </c>
      <c r="G32" s="30" t="n">
        <f aca="false">F32*D32</f>
        <v>17.7</v>
      </c>
      <c r="H32" s="43" t="n">
        <v>13521</v>
      </c>
      <c r="I32" s="31" t="n">
        <f aca="false">H32/2*2*PI()/60</f>
        <v>707.95790448646</v>
      </c>
      <c r="J32" s="31" t="n">
        <f aca="false">$B$4*G32*2*PI()/60</f>
        <v>1019.44681608989</v>
      </c>
      <c r="K32" s="43" t="n">
        <v>1860</v>
      </c>
      <c r="L32" s="9" t="n">
        <f aca="false">SQRT(K32/1000*9.81/(2*$B$10*PI()*$F$2^2))</f>
        <v>9.1737199616227</v>
      </c>
      <c r="M32" s="9" t="n">
        <f aca="false">L32/(I32*$F$2)</f>
        <v>0.0728796514474819</v>
      </c>
      <c r="N32" s="9" t="n">
        <f aca="false">$F$10*$F$6/4*(2/3*$F$4+M32+$F$5/2)*M32+$F$10*$F$8/8*(1+0^2)</f>
        <v>0.000774061757768551</v>
      </c>
      <c r="O32" s="0" t="n">
        <f aca="false">$B$10*PI()*$F$2^3*(I32*$F$2)^2*N32</f>
        <v>0.236399607179783</v>
      </c>
      <c r="P32" s="32" t="n">
        <f aca="false">IF(I32/($B$4*G32*2*PI()/60)&gt;1,1,I32/($B$4*G32*2*PI()/60))</f>
        <v>0.694453004622496</v>
      </c>
      <c r="Q32" s="42"/>
      <c r="R32" s="33"/>
      <c r="S32" s="43"/>
      <c r="T32" s="29"/>
      <c r="U32" s="30"/>
      <c r="V32" s="43"/>
      <c r="W32" s="31"/>
      <c r="X32" s="31"/>
      <c r="Y32" s="15"/>
      <c r="Z32" s="9"/>
      <c r="AA32" s="9"/>
      <c r="AB32" s="9"/>
      <c r="AE32" s="42"/>
      <c r="AF32" s="33"/>
      <c r="AG32" s="43"/>
      <c r="AH32" s="16"/>
      <c r="AI32" s="30"/>
      <c r="AJ32" s="43"/>
      <c r="AK32" s="31"/>
      <c r="AL32" s="31"/>
      <c r="AM32" s="15"/>
      <c r="AN32" s="9"/>
      <c r="AO32" s="9"/>
      <c r="AP32" s="9"/>
    </row>
    <row r="33" customFormat="false" ht="15.75" hidden="false" customHeight="false" outlineLevel="0" collapsed="false">
      <c r="C33" s="42"/>
      <c r="D33" s="33" t="n">
        <v>16.77</v>
      </c>
      <c r="E33" s="15" t="n">
        <v>1.28</v>
      </c>
      <c r="F33" s="29" t="n">
        <f aca="false">(E33-1.1)/($B$3-$B$2)</f>
        <v>0.257142857142857</v>
      </c>
      <c r="G33" s="30" t="n">
        <f aca="false">F33*D33</f>
        <v>4.31228571428571</v>
      </c>
      <c r="H33" s="43" t="n">
        <v>6726.2</v>
      </c>
      <c r="I33" s="31" t="n">
        <f aca="false">H33/2*2*PI()/60</f>
        <v>352.183008442928</v>
      </c>
      <c r="J33" s="31" t="n">
        <f aca="false">$B$4*G33*2*PI()/60</f>
        <v>248.369827203304</v>
      </c>
      <c r="K33" s="15" t="n">
        <v>292</v>
      </c>
      <c r="L33" s="9" t="n">
        <f aca="false">SQRT(K33/1000*9.81/(2*$B$10*PI()*$F$2^2))</f>
        <v>3.63479927096662</v>
      </c>
      <c r="M33" s="9" t="n">
        <f aca="false">L33/(I33*$F$2)</f>
        <v>0.0580470664691013</v>
      </c>
      <c r="N33" s="9" t="n">
        <f aca="false">$F$10*$F$6/4*(2/3*$F$4+M33+$F$5/2)*M33+$F$10*$F$8/8*(1+0^2)</f>
        <v>0.000573408641915515</v>
      </c>
      <c r="O33" s="0" t="n">
        <f aca="false">$B$10*PI()*$F$2^3*(I33*$F$2)^2*N33</f>
        <v>0.0433368459744178</v>
      </c>
      <c r="P33" s="32" t="n">
        <f aca="false">IF(I33/($B$4*G33*2*PI()/60)&gt;1,1,I33/($B$4*G33*2*PI()/60))</f>
        <v>1</v>
      </c>
      <c r="Q33" s="42"/>
      <c r="R33" s="33"/>
      <c r="S33" s="15"/>
      <c r="T33" s="29"/>
      <c r="U33" s="30"/>
      <c r="V33" s="15"/>
      <c r="W33" s="31"/>
      <c r="X33" s="31"/>
      <c r="Y33" s="15"/>
      <c r="Z33" s="9"/>
      <c r="AA33" s="9"/>
      <c r="AB33" s="9"/>
      <c r="AE33" s="42"/>
      <c r="AF33" s="33"/>
      <c r="AG33" s="15"/>
      <c r="AH33" s="16"/>
      <c r="AI33" s="30"/>
      <c r="AJ33" s="15"/>
      <c r="AK33" s="31"/>
      <c r="AL33" s="31"/>
      <c r="AM33" s="15"/>
      <c r="AN33" s="9"/>
      <c r="AO33" s="9"/>
      <c r="AP33" s="9"/>
    </row>
    <row r="34" customFormat="false" ht="15.75" hidden="false" customHeight="false" outlineLevel="0" collapsed="false">
      <c r="C34" s="42"/>
      <c r="D34" s="33" t="n">
        <v>16.75</v>
      </c>
      <c r="E34" s="15" t="n">
        <v>1.34</v>
      </c>
      <c r="F34" s="29" t="n">
        <f aca="false">(E34-1.1)/($B$3-$B$2)</f>
        <v>0.342857142857143</v>
      </c>
      <c r="G34" s="30" t="n">
        <f aca="false">F34*D34</f>
        <v>5.74285714285714</v>
      </c>
      <c r="H34" s="15" t="n">
        <v>7390</v>
      </c>
      <c r="I34" s="31" t="n">
        <f aca="false">H34/2*2*PI()/60</f>
        <v>386.939495167143</v>
      </c>
      <c r="J34" s="31" t="n">
        <f aca="false">$B$4*G34*2*PI()/60</f>
        <v>330.764826527954</v>
      </c>
      <c r="K34" s="15" t="n">
        <v>497</v>
      </c>
      <c r="L34" s="9" t="n">
        <f aca="false">SQRT(K34/1000*9.81/(2*$B$10*PI()*$F$2^2))</f>
        <v>4.74206170586412</v>
      </c>
      <c r="M34" s="9" t="n">
        <f aca="false">L34/(I34*$F$2)</f>
        <v>0.0689274772495339</v>
      </c>
      <c r="N34" s="9" t="n">
        <f aca="false">$F$10*$F$6/4*(2/3*$F$4+M34+$F$5/2)*M34+$F$10*$F$8/8*(1+0^2)</f>
        <v>0.000718158811501471</v>
      </c>
      <c r="O34" s="0" t="n">
        <f aca="false">$B$10*PI()*$F$2^3*(I34*$F$2)^2*N34</f>
        <v>0.0655183396916121</v>
      </c>
      <c r="P34" s="32" t="n">
        <f aca="false">IF(I34/($B$4*G34*2*PI()/60)&gt;1,1,I34/($B$4*G34*2*PI()/60))</f>
        <v>1</v>
      </c>
      <c r="Q34" s="42"/>
      <c r="R34" s="33"/>
      <c r="S34" s="15"/>
      <c r="T34" s="29"/>
      <c r="U34" s="30"/>
      <c r="V34" s="15"/>
      <c r="W34" s="31"/>
      <c r="X34" s="31"/>
      <c r="Y34" s="15"/>
      <c r="Z34" s="9"/>
      <c r="AA34" s="9"/>
      <c r="AB34" s="9"/>
      <c r="AE34" s="42"/>
      <c r="AF34" s="33"/>
      <c r="AG34" s="15"/>
      <c r="AH34" s="16"/>
      <c r="AI34" s="30"/>
      <c r="AJ34" s="15"/>
      <c r="AK34" s="31"/>
      <c r="AL34" s="31"/>
      <c r="AM34" s="15"/>
      <c r="AN34" s="9"/>
      <c r="AO34" s="9"/>
      <c r="AP34" s="9"/>
    </row>
    <row r="35" customFormat="false" ht="15.75" hidden="false" customHeight="false" outlineLevel="0" collapsed="false">
      <c r="C35" s="42"/>
      <c r="D35" s="33" t="n">
        <v>16.73</v>
      </c>
      <c r="E35" s="15" t="n">
        <v>1.46</v>
      </c>
      <c r="F35" s="29" t="n">
        <f aca="false">(E35-1.1)/($B$3-$B$2)</f>
        <v>0.514285714285714</v>
      </c>
      <c r="G35" s="30" t="n">
        <f aca="false">F35*D35</f>
        <v>8.604</v>
      </c>
      <c r="H35" s="15" t="n">
        <v>9517</v>
      </c>
      <c r="I35" s="31" t="n">
        <f aca="false">H35/2*2*PI()/60</f>
        <v>498.308954736901</v>
      </c>
      <c r="J35" s="31" t="n">
        <f aca="false">$B$4*G35*2*PI()/60</f>
        <v>495.554825177254</v>
      </c>
      <c r="K35" s="15" t="n">
        <v>866</v>
      </c>
      <c r="L35" s="9" t="n">
        <f aca="false">SQRT(K35/1000*9.81/(2*$B$10*PI()*$F$2^2))</f>
        <v>6.25961975600987</v>
      </c>
      <c r="M35" s="9" t="n">
        <f aca="false">L35/(I35*$F$2)</f>
        <v>0.0706508683976908</v>
      </c>
      <c r="N35" s="9" t="n">
        <f aca="false">$F$10*$F$6/4*(2/3*$F$4+M35+$F$5/2)*M35+$F$10*$F$8/8*(1+0^2)</f>
        <v>0.000742318119186156</v>
      </c>
      <c r="O35" s="0" t="n">
        <f aca="false">$B$10*PI()*$F$2^3*(I35*$F$2)^2*N35</f>
        <v>0.112316539198234</v>
      </c>
      <c r="P35" s="32" t="n">
        <f aca="false">IF(I35/($B$4*G35*2*PI()/60)&gt;1,1,I35/($B$4*G35*2*PI()/60))</f>
        <v>1</v>
      </c>
      <c r="Q35" s="42"/>
      <c r="R35" s="33"/>
      <c r="S35" s="15"/>
      <c r="T35" s="29"/>
      <c r="U35" s="30"/>
      <c r="V35" s="15"/>
      <c r="W35" s="31"/>
      <c r="X35" s="31"/>
      <c r="Y35" s="15"/>
      <c r="Z35" s="9"/>
      <c r="AA35" s="9"/>
      <c r="AB35" s="9"/>
      <c r="AE35" s="42"/>
      <c r="AF35" s="33"/>
      <c r="AG35" s="15"/>
      <c r="AH35" s="16"/>
      <c r="AI35" s="30"/>
      <c r="AJ35" s="15"/>
      <c r="AK35" s="31"/>
      <c r="AL35" s="31"/>
      <c r="AM35" s="15"/>
      <c r="AN35" s="9"/>
      <c r="AO35" s="9"/>
      <c r="AP35" s="9"/>
    </row>
    <row r="36" customFormat="false" ht="15.75" hidden="false" customHeight="false" outlineLevel="0" collapsed="false">
      <c r="C36" s="42"/>
      <c r="D36" s="45" t="n">
        <v>16.57</v>
      </c>
      <c r="E36" s="46" t="n">
        <v>1.58</v>
      </c>
      <c r="F36" s="47" t="n">
        <f aca="false">(E36-1.1)/($B$3-$B$2)</f>
        <v>0.685714285714286</v>
      </c>
      <c r="G36" s="48" t="n">
        <f aca="false">F36*D36</f>
        <v>11.3622857142857</v>
      </c>
      <c r="H36" s="46" t="n">
        <v>10860</v>
      </c>
      <c r="I36" s="49" t="n">
        <f aca="false">H36/2*2*PI()/60</f>
        <v>568.628270299753</v>
      </c>
      <c r="J36" s="49" t="n">
        <f aca="false">$B$4*G36*2*PI()/60</f>
        <v>654.420677679785</v>
      </c>
      <c r="K36" s="46" t="n">
        <v>1145</v>
      </c>
      <c r="L36" s="50" t="n">
        <f aca="false">SQRT(K36/1000*9.81/(2*$B$10*PI()*$F$2^2))</f>
        <v>7.19766699562922</v>
      </c>
      <c r="M36" s="50" t="n">
        <f aca="false">L36/(I36*$F$2)</f>
        <v>0.0711920576899852</v>
      </c>
      <c r="N36" s="50" t="n">
        <f aca="false">$F$10*$F$6/4*(2/3*$F$4+M36+$F$5/2)*M36+$F$10*$F$8/8*(1+0^2)</f>
        <v>0.000749974263950822</v>
      </c>
      <c r="O36" s="51" t="n">
        <f aca="false">$B$10*PI()*$F$2^3*(I36*$F$2)^2*N36</f>
        <v>0.147760898771542</v>
      </c>
      <c r="P36" s="32" t="n">
        <f aca="false">IF(I36/($B$4*G36*2*PI()/60)&gt;1,1,I36/($B$4*G36*2*PI()/60))</f>
        <v>0.868903275360728</v>
      </c>
      <c r="Q36" s="42"/>
      <c r="R36" s="33"/>
      <c r="S36" s="15"/>
      <c r="T36" s="29"/>
      <c r="U36" s="30"/>
      <c r="V36" s="15"/>
      <c r="W36" s="31"/>
      <c r="X36" s="31"/>
      <c r="Y36" s="15"/>
      <c r="Z36" s="9"/>
      <c r="AA36" s="9"/>
      <c r="AB36" s="9"/>
      <c r="AE36" s="42"/>
      <c r="AF36" s="33"/>
      <c r="AG36" s="15"/>
      <c r="AH36" s="16"/>
      <c r="AI36" s="30"/>
      <c r="AJ36" s="15"/>
      <c r="AK36" s="31"/>
      <c r="AL36" s="31"/>
      <c r="AM36" s="15"/>
      <c r="AN36" s="9"/>
      <c r="AO36" s="9"/>
      <c r="AP36" s="9"/>
    </row>
    <row r="37" customFormat="false" ht="15.75" hidden="false" customHeight="false" outlineLevel="0" collapsed="false">
      <c r="C37" s="42"/>
      <c r="D37" s="33" t="n">
        <v>15.5</v>
      </c>
      <c r="E37" s="15" t="n">
        <v>1.7</v>
      </c>
      <c r="F37" s="29" t="n">
        <f aca="false">(E37-1.1)/($B$3-$B$2)</f>
        <v>0.857142857142857</v>
      </c>
      <c r="G37" s="30" t="n">
        <f aca="false">F37*D37</f>
        <v>13.2857142857143</v>
      </c>
      <c r="H37" s="15" t="n">
        <v>12909</v>
      </c>
      <c r="I37" s="31" t="n">
        <f aca="false">H37/2*2*PI()/60</f>
        <v>675.913659419844</v>
      </c>
      <c r="J37" s="31" t="n">
        <f aca="false">$B$4*G37*2*PI()/60</f>
        <v>765.202210624371</v>
      </c>
      <c r="K37" s="15" t="n">
        <v>1672</v>
      </c>
      <c r="L37" s="9" t="n">
        <f aca="false">SQRT(K37/1000*9.81/(2*$B$10*PI()*$F$2^2))</f>
        <v>8.69775445702403</v>
      </c>
      <c r="M37" s="9" t="n">
        <f aca="false">L37/(I37*$F$2)</f>
        <v>0.0723742645155322</v>
      </c>
      <c r="N37" s="9" t="n">
        <f aca="false">$F$10*$F$6/4*(2/3*$F$4+M37+$F$5/2)*M37+$F$10*$F$8/8*(1+0^2)</f>
        <v>0.000766814348811764</v>
      </c>
      <c r="O37" s="0" t="n">
        <f aca="false">$B$10*PI()*$F$2^3*(I37*$F$2)^2*N37</f>
        <v>0.213466114743798</v>
      </c>
      <c r="P37" s="32" t="n">
        <f aca="false">IF(I37/($B$4*G37*2*PI()/60)&gt;1,1,I37/($B$4*G37*2*PI()/60))</f>
        <v>0.883313782991202</v>
      </c>
      <c r="Q37" s="42"/>
      <c r="R37" s="33"/>
      <c r="S37" s="15"/>
      <c r="T37" s="29"/>
      <c r="U37" s="30"/>
      <c r="V37" s="15"/>
      <c r="W37" s="31"/>
      <c r="X37" s="31"/>
      <c r="Y37" s="15"/>
      <c r="Z37" s="9"/>
      <c r="AA37" s="9"/>
      <c r="AB37" s="9"/>
      <c r="AE37" s="42"/>
      <c r="AF37" s="33"/>
      <c r="AG37" s="15"/>
      <c r="AH37" s="16"/>
      <c r="AI37" s="30"/>
      <c r="AJ37" s="15"/>
      <c r="AK37" s="31"/>
      <c r="AL37" s="31"/>
      <c r="AM37" s="15"/>
      <c r="AN37" s="9"/>
      <c r="AO37" s="9"/>
      <c r="AP37" s="9"/>
    </row>
    <row r="38" customFormat="false" ht="15.75" hidden="false" customHeight="false" outlineLevel="0" collapsed="false">
      <c r="C38" s="42"/>
      <c r="D38" s="33" t="n">
        <v>16.37</v>
      </c>
      <c r="E38" s="15" t="n">
        <v>1.82</v>
      </c>
      <c r="F38" s="29" t="n">
        <f aca="false">(E38-1.1)/($B$3-$B$2)</f>
        <v>1.02857142857143</v>
      </c>
      <c r="G38" s="30" t="n">
        <f aca="false">F38*D38</f>
        <v>16.8377142857143</v>
      </c>
      <c r="H38" s="15" t="n">
        <v>14712</v>
      </c>
      <c r="I38" s="31" t="n">
        <f aca="false">H38/2*2*PI()/60</f>
        <v>770.318518660217</v>
      </c>
      <c r="J38" s="31" t="n">
        <f aca="false">$B$4*G38*2*PI()/60</f>
        <v>969.782724226139</v>
      </c>
      <c r="K38" s="15" t="n">
        <v>2160</v>
      </c>
      <c r="L38" s="9" t="n">
        <f aca="false">SQRT(K38/1000*9.81/(2*$B$10*PI()*$F$2^2))</f>
        <v>9.88589246649779</v>
      </c>
      <c r="M38" s="9" t="n">
        <f aca="false">L38/(I38*$F$2)</f>
        <v>0.0721794863135098</v>
      </c>
      <c r="N38" s="9" t="n">
        <f aca="false">$F$10*$F$6/4*(2/3*$F$4+M38+$F$5/2)*M38+$F$10*$F$8/8*(1+0^2)</f>
        <v>0.000764028901176755</v>
      </c>
      <c r="O38" s="0" t="n">
        <f aca="false">$B$10*PI()*$F$2^3*(I38*$F$2)^2*N38</f>
        <v>0.276252828064314</v>
      </c>
      <c r="P38" s="32" t="n">
        <f aca="false">IF(I38/($B$4*G38*2*PI()/60)&gt;1,1,I38/($B$4*G38*2*PI()/60))</f>
        <v>0.794320727124637</v>
      </c>
      <c r="Q38" s="42"/>
      <c r="R38" s="33"/>
      <c r="S38" s="15"/>
      <c r="T38" s="29"/>
      <c r="U38" s="30"/>
      <c r="V38" s="15"/>
      <c r="W38" s="31"/>
      <c r="X38" s="31"/>
      <c r="Y38" s="15"/>
      <c r="Z38" s="9"/>
      <c r="AA38" s="9"/>
      <c r="AB38" s="9"/>
      <c r="AE38" s="42"/>
      <c r="AF38" s="33"/>
      <c r="AG38" s="15"/>
      <c r="AH38" s="16"/>
      <c r="AI38" s="30"/>
      <c r="AJ38" s="15"/>
      <c r="AK38" s="31"/>
      <c r="AL38" s="31"/>
      <c r="AM38" s="15"/>
      <c r="AN38" s="9"/>
      <c r="AO38" s="9"/>
      <c r="AP38" s="9"/>
    </row>
    <row r="39" customFormat="false" ht="15.75" hidden="false" customHeight="false" outlineLevel="0" collapsed="false">
      <c r="C39" s="42"/>
      <c r="D39" s="44" t="n">
        <v>15.28</v>
      </c>
      <c r="E39" s="15" t="n">
        <v>1.82</v>
      </c>
      <c r="F39" s="29" t="n">
        <f aca="false">(E39-1.1)/($B$3-$B$2)</f>
        <v>1.02857142857143</v>
      </c>
      <c r="G39" s="30" t="n">
        <f aca="false">F39*D39</f>
        <v>15.7165714285714</v>
      </c>
      <c r="H39" s="43" t="n">
        <v>13926</v>
      </c>
      <c r="I39" s="31" t="n">
        <f aca="false">H39/2*2*PI()/60</f>
        <v>729.163654898191</v>
      </c>
      <c r="J39" s="31" t="n">
        <f aca="false">$B$4*G39*2*PI()/60</f>
        <v>905.209531226353</v>
      </c>
      <c r="K39" s="43" t="n">
        <v>1970</v>
      </c>
      <c r="L39" s="9" t="n">
        <f aca="false">SQRT(K39/1000*9.81/(2*$B$10*PI()*$F$2^2))</f>
        <v>9.4410896073175</v>
      </c>
      <c r="M39" s="9" t="n">
        <f aca="false">L39/(I39*$F$2)</f>
        <v>0.0728224607027682</v>
      </c>
      <c r="N39" s="9" t="n">
        <f aca="false">$F$10*$F$6/4*(2/3*$F$4+M39+$F$5/2)*M39+$F$10*$F$8/8*(1+0^2)</f>
        <v>0.000773240170780677</v>
      </c>
      <c r="O39" s="0" t="n">
        <f aca="false">$B$10*PI()*$F$2^3*(I39*$F$2)^2*N39</f>
        <v>0.250507482729367</v>
      </c>
      <c r="P39" s="32" t="n">
        <f aca="false">IF(I39/($B$4*G39*2*PI()/60)&gt;1,1,I39/($B$4*G39*2*PI()/60))</f>
        <v>0.805519197207679</v>
      </c>
      <c r="Q39" s="42"/>
      <c r="R39" s="33"/>
      <c r="S39" s="15"/>
      <c r="T39" s="29"/>
      <c r="U39" s="30"/>
      <c r="V39" s="15"/>
      <c r="W39" s="31"/>
      <c r="X39" s="31"/>
      <c r="Y39" s="15"/>
      <c r="Z39" s="9"/>
      <c r="AA39" s="9"/>
      <c r="AB39" s="9"/>
      <c r="AE39" s="42"/>
      <c r="AF39" s="33"/>
      <c r="AG39" s="15"/>
      <c r="AH39" s="16"/>
      <c r="AI39" s="30"/>
      <c r="AJ39" s="15"/>
      <c r="AK39" s="31"/>
      <c r="AL39" s="31"/>
      <c r="AM39" s="15"/>
      <c r="AN39" s="9"/>
      <c r="AO39" s="9"/>
      <c r="AP39" s="9"/>
    </row>
    <row r="40" customFormat="false" ht="15.75" hidden="false" customHeight="false" outlineLevel="0" collapsed="false">
      <c r="C40" s="42"/>
      <c r="D40" s="44" t="n">
        <v>16.2</v>
      </c>
      <c r="E40" s="0" t="n">
        <v>1.94</v>
      </c>
      <c r="F40" s="14" t="n">
        <f aca="false">(E40-1.1)/($B$3-$B$2)</f>
        <v>1.2</v>
      </c>
      <c r="G40" s="30" t="n">
        <f aca="false">F40*D40</f>
        <v>19.44</v>
      </c>
      <c r="H40" s="43" t="n">
        <v>14622</v>
      </c>
      <c r="I40" s="31" t="n">
        <f aca="false">H40/2*2*PI()/60</f>
        <v>765.606129679833</v>
      </c>
      <c r="J40" s="31" t="n">
        <f aca="false">$B$4*G40*2*PI()/60</f>
        <v>1119.6636217394</v>
      </c>
      <c r="K40" s="43" t="n">
        <v>2100</v>
      </c>
      <c r="L40" s="9" t="n">
        <f aca="false">SQRT(K40/1000*9.81/(2*$B$10*PI()*$F$2^2))</f>
        <v>9.74762142649073</v>
      </c>
      <c r="M40" s="9" t="n">
        <f aca="false">L40/(I40*$F$2)</f>
        <v>0.0716079919674087</v>
      </c>
      <c r="N40" s="9" t="n">
        <f aca="false">$F$10*$F$6/4*(2/3*$F$4+M40+$F$5/2)*M40+$F$10*$F$8/8*(1+0^2)</f>
        <v>0.000755881015194747</v>
      </c>
      <c r="O40" s="0" t="n">
        <f aca="false">$B$10*PI()*$F$2^3*(I40*$F$2)^2*N40</f>
        <v>0.26997311029061</v>
      </c>
      <c r="P40" s="32" t="n">
        <f aca="false">IF(I40/($B$4*G40*2*PI()/60)&gt;1,1,I40/($B$4*G40*2*PI()/60))</f>
        <v>0.683782267115601</v>
      </c>
      <c r="Q40" s="42"/>
      <c r="R40" s="33"/>
      <c r="S40" s="15"/>
      <c r="T40" s="14"/>
      <c r="U40" s="30"/>
      <c r="V40" s="15"/>
      <c r="W40" s="31"/>
      <c r="X40" s="31"/>
      <c r="Y40" s="15"/>
      <c r="Z40" s="9"/>
      <c r="AA40" s="9"/>
      <c r="AB40" s="9"/>
      <c r="AE40" s="42"/>
      <c r="AF40" s="33"/>
      <c r="AG40" s="15"/>
      <c r="AH40" s="16"/>
      <c r="AI40" s="30"/>
      <c r="AJ40" s="15"/>
      <c r="AK40" s="31"/>
      <c r="AL40" s="31"/>
      <c r="AM40" s="15"/>
      <c r="AN40" s="9"/>
      <c r="AO40" s="9"/>
      <c r="AP40" s="9"/>
    </row>
    <row r="41" customFormat="false" ht="15.75" hidden="false" customHeight="false" outlineLevel="0" collapsed="false">
      <c r="G41" s="30"/>
      <c r="J41" s="31" t="n">
        <f aca="false">$B$4*G41*2*PI()/60</f>
        <v>0</v>
      </c>
      <c r="L41" s="9"/>
      <c r="M41" s="9"/>
      <c r="N41" s="9"/>
      <c r="R41" s="33"/>
      <c r="S41" s="15"/>
      <c r="T41" s="14"/>
      <c r="U41" s="30"/>
      <c r="V41" s="15"/>
      <c r="W41" s="31"/>
      <c r="X41" s="31"/>
      <c r="Y41" s="15"/>
      <c r="Z41" s="9"/>
      <c r="AA41" s="9"/>
      <c r="AB41" s="9"/>
      <c r="AF41" s="33"/>
      <c r="AG41" s="15"/>
      <c r="AH41" s="16"/>
      <c r="AI41" s="30"/>
      <c r="AJ41" s="15"/>
      <c r="AK41" s="31"/>
      <c r="AL41" s="31"/>
      <c r="AM41" s="15"/>
      <c r="AN41" s="9"/>
      <c r="AO41" s="9"/>
      <c r="AP41" s="9"/>
    </row>
    <row r="42" customFormat="false" ht="15.75" hidden="false" customHeight="false" outlineLevel="0" collapsed="false">
      <c r="L42" s="9"/>
      <c r="M42" s="9"/>
      <c r="N42" s="9"/>
      <c r="R42" s="33"/>
      <c r="S42" s="15"/>
      <c r="T42" s="14"/>
      <c r="U42" s="30"/>
      <c r="V42" s="15"/>
      <c r="W42" s="31"/>
      <c r="X42" s="31"/>
      <c r="Y42" s="15"/>
      <c r="Z42" s="9"/>
      <c r="AA42" s="9"/>
      <c r="AB42" s="9"/>
      <c r="AF42" s="33"/>
      <c r="AG42" s="15"/>
      <c r="AH42" s="16"/>
      <c r="AI42" s="30"/>
      <c r="AJ42" s="15"/>
      <c r="AK42" s="31"/>
      <c r="AL42" s="31"/>
      <c r="AM42" s="15"/>
      <c r="AN42" s="9"/>
      <c r="AO42" s="9"/>
      <c r="AP42" s="9"/>
    </row>
    <row r="43" customFormat="false" ht="15.75" hidden="false" customHeight="false" outlineLevel="0" collapsed="false">
      <c r="R43" s="33"/>
      <c r="S43" s="15"/>
      <c r="T43" s="14"/>
      <c r="U43" s="30"/>
      <c r="V43" s="15"/>
      <c r="W43" s="31"/>
      <c r="X43" s="31"/>
      <c r="Y43" s="15"/>
      <c r="Z43" s="9"/>
      <c r="AA43" s="9"/>
      <c r="AB43" s="9"/>
      <c r="AF43" s="33"/>
      <c r="AG43" s="15"/>
      <c r="AH43" s="16"/>
      <c r="AI43" s="30"/>
      <c r="AJ43" s="15"/>
      <c r="AK43" s="31"/>
      <c r="AL43" s="31"/>
      <c r="AM43" s="15"/>
      <c r="AN43" s="9"/>
      <c r="AO43" s="9"/>
      <c r="AP43" s="9"/>
    </row>
    <row r="44" customFormat="false" ht="15.75" hidden="false" customHeight="false" outlineLevel="0" collapsed="false">
      <c r="L44" s="9"/>
      <c r="M44" s="9"/>
      <c r="N44" s="9"/>
      <c r="R44" s="33"/>
      <c r="S44" s="15"/>
      <c r="T44" s="14"/>
      <c r="U44" s="30"/>
      <c r="V44" s="15"/>
      <c r="W44" s="31"/>
      <c r="X44" s="31"/>
      <c r="Y44" s="15"/>
      <c r="Z44" s="9"/>
      <c r="AA44" s="9"/>
      <c r="AB44" s="9"/>
      <c r="AF44" s="33"/>
      <c r="AG44" s="15"/>
      <c r="AH44" s="16"/>
      <c r="AI44" s="30"/>
      <c r="AJ44" s="15"/>
      <c r="AK44" s="31"/>
      <c r="AL44" s="31"/>
      <c r="AM44" s="15"/>
      <c r="AN44" s="9"/>
      <c r="AO44" s="9"/>
      <c r="AP44" s="9"/>
    </row>
    <row r="45" customFormat="false" ht="15.75" hidden="false" customHeight="false" outlineLevel="0" collapsed="false">
      <c r="L45" s="9"/>
      <c r="M45" s="9"/>
      <c r="N45" s="9"/>
      <c r="R45" s="33"/>
      <c r="S45" s="15"/>
      <c r="T45" s="14"/>
      <c r="U45" s="30"/>
      <c r="V45" s="15"/>
      <c r="W45" s="31"/>
      <c r="X45" s="31"/>
      <c r="Y45" s="15"/>
      <c r="Z45" s="9"/>
      <c r="AA45" s="9"/>
      <c r="AB45" s="9"/>
      <c r="AF45" s="33"/>
      <c r="AG45" s="15"/>
      <c r="AH45" s="16"/>
      <c r="AI45" s="30"/>
      <c r="AJ45" s="15"/>
      <c r="AK45" s="31"/>
      <c r="AL45" s="31"/>
      <c r="AM45" s="15"/>
      <c r="AN45" s="9"/>
      <c r="AO45" s="9"/>
      <c r="AP45" s="9"/>
    </row>
    <row r="46" customFormat="false" ht="15.75" hidden="false" customHeight="false" outlineLevel="0" collapsed="false">
      <c r="L46" s="9"/>
      <c r="M46" s="9"/>
      <c r="N46" s="9"/>
      <c r="R46" s="33"/>
      <c r="S46" s="15"/>
      <c r="T46" s="14"/>
      <c r="U46" s="30"/>
      <c r="V46" s="15"/>
      <c r="W46" s="31"/>
      <c r="X46" s="31"/>
      <c r="Y46" s="15"/>
      <c r="Z46" s="9"/>
      <c r="AA46" s="9"/>
      <c r="AB46" s="9"/>
      <c r="AF46" s="33"/>
      <c r="AG46" s="15"/>
      <c r="AH46" s="16"/>
      <c r="AI46" s="30"/>
      <c r="AJ46" s="15"/>
      <c r="AK46" s="31"/>
      <c r="AL46" s="31"/>
      <c r="AM46" s="15"/>
      <c r="AN46" s="9"/>
      <c r="AO46" s="9"/>
      <c r="AP46" s="9"/>
    </row>
    <row r="47" customFormat="false" ht="15.75" hidden="false" customHeight="false" outlineLevel="0" collapsed="false">
      <c r="R47" s="33"/>
      <c r="S47" s="15"/>
      <c r="T47" s="14"/>
      <c r="U47" s="30"/>
      <c r="V47" s="15"/>
      <c r="W47" s="31"/>
      <c r="X47" s="31"/>
      <c r="Y47" s="15"/>
      <c r="Z47" s="9"/>
      <c r="AA47" s="9"/>
      <c r="AB47" s="9"/>
      <c r="AF47" s="33"/>
      <c r="AG47" s="15"/>
      <c r="AH47" s="16"/>
      <c r="AI47" s="30"/>
      <c r="AJ47" s="15"/>
      <c r="AK47" s="31"/>
      <c r="AL47" s="31"/>
      <c r="AM47" s="15"/>
      <c r="AN47" s="9"/>
      <c r="AO47" s="9"/>
      <c r="AP47" s="9"/>
    </row>
    <row r="48" customFormat="false" ht="15.75" hidden="false" customHeight="false" outlineLevel="0" collapsed="false">
      <c r="R48" s="33"/>
      <c r="S48" s="15"/>
      <c r="T48" s="14"/>
      <c r="U48" s="30"/>
      <c r="V48" s="15"/>
      <c r="W48" s="31"/>
      <c r="X48" s="31"/>
      <c r="Y48" s="15"/>
      <c r="Z48" s="9"/>
      <c r="AA48" s="9"/>
      <c r="AB48" s="9"/>
      <c r="AF48" s="33"/>
      <c r="AG48" s="15"/>
      <c r="AH48" s="16"/>
      <c r="AI48" s="30"/>
      <c r="AJ48" s="15"/>
      <c r="AK48" s="31"/>
      <c r="AL48" s="31"/>
      <c r="AM48" s="15"/>
      <c r="AN48" s="9"/>
      <c r="AO48" s="9"/>
      <c r="AP48" s="9"/>
    </row>
    <row r="49" customFormat="false" ht="15.75" hidden="false" customHeight="false" outlineLevel="0" collapsed="false">
      <c r="R49" s="33"/>
      <c r="S49" s="15"/>
      <c r="T49" s="14"/>
      <c r="U49" s="30"/>
      <c r="V49" s="15"/>
      <c r="W49" s="31"/>
      <c r="X49" s="31"/>
      <c r="Y49" s="15"/>
      <c r="Z49" s="9"/>
      <c r="AA49" s="9"/>
      <c r="AB49" s="9"/>
      <c r="AF49" s="33"/>
      <c r="AG49" s="15"/>
      <c r="AH49" s="16"/>
      <c r="AI49" s="30"/>
      <c r="AJ49" s="15"/>
      <c r="AK49" s="31"/>
      <c r="AL49" s="31"/>
      <c r="AM49" s="15"/>
      <c r="AN49" s="9"/>
      <c r="AO49" s="9"/>
      <c r="AP49" s="9"/>
    </row>
    <row r="50" customFormat="false" ht="15.75" hidden="false" customHeight="false" outlineLevel="0" collapsed="false">
      <c r="R50" s="33"/>
      <c r="T50" s="14"/>
      <c r="U50" s="30"/>
      <c r="V50" s="15"/>
      <c r="W50" s="31"/>
      <c r="X50" s="31"/>
      <c r="Y50" s="15"/>
      <c r="Z50" s="9"/>
      <c r="AA50" s="9"/>
      <c r="AB50" s="9"/>
    </row>
  </sheetData>
  <mergeCells count="10">
    <mergeCell ref="F1:K1"/>
    <mergeCell ref="T1:Y1"/>
    <mergeCell ref="AH1:AM1"/>
    <mergeCell ref="A9:B9"/>
    <mergeCell ref="C11:C24"/>
    <mergeCell ref="Q11:Q24"/>
    <mergeCell ref="AE11:AE24"/>
    <mergeCell ref="C25:C40"/>
    <mergeCell ref="Q25:Q40"/>
    <mergeCell ref="AE25:AE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15" zoomScaleNormal="115" zoomScalePageLayoutView="100" workbookViewId="0">
      <selection pane="topLeft" activeCell="J26" activeCellId="0" sqref="J26"/>
    </sheetView>
  </sheetViews>
  <sheetFormatPr defaultRowHeight="15"/>
  <cols>
    <col collapsed="false" hidden="false" max="1" min="1" style="0" width="11.4251012145749"/>
    <col collapsed="false" hidden="false" max="2" min="2" style="0" width="13.2834008097166"/>
    <col collapsed="false" hidden="false" max="1025" min="3" style="0" width="11.4251012145749"/>
  </cols>
  <sheetData>
    <row r="1" customFormat="false" ht="15" hidden="false" customHeight="false" outlineLevel="0" collapsed="false">
      <c r="A1" s="0" t="s">
        <v>42</v>
      </c>
      <c r="B1" s="0" t="s">
        <v>30</v>
      </c>
      <c r="C1" s="0" t="s">
        <v>33</v>
      </c>
    </row>
    <row r="2" customFormat="false" ht="15" hidden="false" customHeight="false" outlineLevel="0" collapsed="false">
      <c r="A2" s="52" t="n">
        <v>3.88028571428571</v>
      </c>
      <c r="B2" s="0" t="n">
        <v>288.995108203725</v>
      </c>
      <c r="C2" s="0" t="n">
        <v>0.03385431</v>
      </c>
    </row>
    <row r="3" customFormat="false" ht="15" hidden="false" customHeight="false" outlineLevel="0" collapsed="false">
      <c r="A3" s="0" t="n">
        <v>5.16342857142857</v>
      </c>
      <c r="B3" s="0" t="n">
        <v>362.230868946659</v>
      </c>
      <c r="C3" s="0" t="n">
        <v>0.06173433</v>
      </c>
    </row>
    <row r="4" customFormat="false" ht="15" hidden="false" customHeight="false" outlineLevel="0" collapsed="false">
      <c r="A4" s="0" t="n">
        <v>7.74</v>
      </c>
      <c r="B4" s="0" t="n">
        <v>464.489709821007</v>
      </c>
      <c r="C4" s="0" t="n">
        <v>0.08364006</v>
      </c>
    </row>
    <row r="5" customFormat="false" ht="15" hidden="false" customHeight="false" outlineLevel="0" collapsed="false">
      <c r="A5" s="0" t="n">
        <v>10.32</v>
      </c>
      <c r="B5" s="0" t="n">
        <v>527.839925680645</v>
      </c>
      <c r="C5" s="0" t="n">
        <v>0.10554579</v>
      </c>
    </row>
    <row r="6" customFormat="false" ht="15" hidden="false" customHeight="false" outlineLevel="0" collapsed="false">
      <c r="A6" s="0" t="n">
        <v>3.83657142857143</v>
      </c>
      <c r="B6" s="0" t="n">
        <v>270.098428392382</v>
      </c>
      <c r="C6" s="0" t="n">
        <v>0.0308612635549033</v>
      </c>
    </row>
    <row r="7" customFormat="false" ht="15" hidden="false" customHeight="false" outlineLevel="0" collapsed="false">
      <c r="A7" s="0" t="n">
        <v>5.11542857142857</v>
      </c>
      <c r="B7" s="0" t="n">
        <v>348.821504303587</v>
      </c>
      <c r="C7" s="0" t="n">
        <v>0.051661830852498</v>
      </c>
    </row>
    <row r="8" customFormat="false" ht="15" hidden="false" customHeight="false" outlineLevel="0" collapsed="false">
      <c r="A8" s="0" t="n">
        <v>7.67314285714286</v>
      </c>
      <c r="B8" s="0" t="n">
        <v>456.997011342195</v>
      </c>
      <c r="C8" s="0" t="n">
        <v>0.0951022826016451</v>
      </c>
    </row>
    <row r="9" customFormat="false" ht="15" hidden="false" customHeight="false" outlineLevel="0" collapsed="false">
      <c r="A9" s="0" t="n">
        <v>10.2171428571429</v>
      </c>
      <c r="B9" s="0" t="n">
        <v>521.452020618346</v>
      </c>
      <c r="C9" s="0" t="n">
        <v>0.128121997015643</v>
      </c>
    </row>
    <row r="10" customFormat="false" ht="15" hidden="false" customHeight="false" outlineLevel="0" collapsed="false">
      <c r="A10" s="0" t="n">
        <v>12.7371428571429</v>
      </c>
      <c r="B10" s="0" t="n">
        <v>615.64744034848</v>
      </c>
      <c r="C10" s="0" t="n">
        <v>0.178206108551485</v>
      </c>
    </row>
    <row r="11" customFormat="false" ht="15" hidden="false" customHeight="false" outlineLevel="0" collapsed="false">
      <c r="A11" s="0" t="n">
        <v>13.8882857142857</v>
      </c>
      <c r="B11" s="0" t="n">
        <v>662.876049907446</v>
      </c>
      <c r="C11" s="0" t="n">
        <v>0.21302141624195</v>
      </c>
    </row>
    <row r="12" customFormat="false" ht="15" hidden="false" customHeight="false" outlineLevel="0" collapsed="false">
      <c r="A12" s="0" t="n">
        <v>15.2228571428571</v>
      </c>
      <c r="B12" s="0" t="n">
        <v>709.842860078614</v>
      </c>
      <c r="C12" s="0" t="n">
        <v>0.251149802703428</v>
      </c>
    </row>
    <row r="13" customFormat="false" ht="15" hidden="false" customHeight="false" outlineLevel="0" collapsed="false">
      <c r="A13" s="0" t="n">
        <v>17.7</v>
      </c>
      <c r="B13" s="0" t="n">
        <v>707.95790448646</v>
      </c>
      <c r="C13" s="0" t="n">
        <v>0.249434922290201</v>
      </c>
    </row>
    <row r="14" customFormat="false" ht="15" hidden="false" customHeight="false" outlineLevel="0" collapsed="false">
      <c r="A14" s="0" t="n">
        <v>4.31228571428571</v>
      </c>
      <c r="B14" s="0" t="n">
        <v>352.183008442928</v>
      </c>
      <c r="C14" s="0" t="n">
        <v>0.0317226649616561</v>
      </c>
    </row>
    <row r="15" customFormat="false" ht="15" hidden="false" customHeight="false" outlineLevel="0" collapsed="false">
      <c r="A15" s="0" t="n">
        <v>5.74285714285714</v>
      </c>
      <c r="B15" s="0" t="n">
        <v>386.939495167143</v>
      </c>
      <c r="C15" s="0" t="n">
        <v>0.0637711727280185</v>
      </c>
    </row>
    <row r="16" customFormat="false" ht="15" hidden="false" customHeight="false" outlineLevel="0" collapsed="false">
      <c r="A16" s="0" t="n">
        <v>8.604</v>
      </c>
      <c r="B16" s="0" t="n">
        <v>498.308954736901</v>
      </c>
      <c r="C16" s="0" t="n">
        <v>0.113369978605621</v>
      </c>
    </row>
    <row r="17" customFormat="false" ht="15" hidden="false" customHeight="false" outlineLevel="0" collapsed="false">
      <c r="A17" s="0" t="n">
        <v>11.3622857142857</v>
      </c>
      <c r="B17" s="0" t="n">
        <v>568.628270299753</v>
      </c>
      <c r="C17" s="0" t="n">
        <v>0.150801684451261</v>
      </c>
    </row>
    <row r="18" customFormat="false" ht="15" hidden="false" customHeight="false" outlineLevel="0" collapsed="false">
      <c r="A18" s="0" t="n">
        <v>13.2857142857143</v>
      </c>
      <c r="B18" s="0" t="n">
        <v>675.913659419844</v>
      </c>
      <c r="C18" s="0" t="n">
        <v>0.22303965116153</v>
      </c>
    </row>
    <row r="19" customFormat="false" ht="15" hidden="false" customHeight="false" outlineLevel="0" collapsed="false">
      <c r="A19" s="0" t="n">
        <v>16.8377142857143</v>
      </c>
      <c r="B19" s="0" t="n">
        <v>770.318518660217</v>
      </c>
      <c r="C19" s="0" t="n">
        <v>0.287542736617037</v>
      </c>
    </row>
    <row r="20" customFormat="false" ht="15" hidden="false" customHeight="false" outlineLevel="0" collapsed="false">
      <c r="A20" s="0" t="n">
        <v>15.7165714285714</v>
      </c>
      <c r="B20" s="0" t="n">
        <v>729.163654898191</v>
      </c>
      <c r="C20" s="0" t="n">
        <v>0.264029548429116</v>
      </c>
    </row>
    <row r="21" customFormat="false" ht="15" hidden="false" customHeight="false" outlineLevel="0" collapsed="false">
      <c r="A21" s="0" t="n">
        <v>19.44</v>
      </c>
      <c r="B21" s="0" t="n">
        <v>765.606129679833</v>
      </c>
      <c r="C21" s="0" t="n">
        <v>0.277842369575721</v>
      </c>
    </row>
    <row r="23" customFormat="false" ht="15" hidden="false" customHeight="false" outlineLevel="0" collapsed="false">
      <c r="A23" s="0" t="n">
        <v>3.91885714285714</v>
      </c>
      <c r="B23" s="0" t="n">
        <v>360.18359773407</v>
      </c>
      <c r="C23" s="0" t="n">
        <v>0.03186288</v>
      </c>
    </row>
    <row r="24" customFormat="false" ht="15" hidden="false" customHeight="false" outlineLevel="0" collapsed="false">
      <c r="A24" s="0" t="n">
        <v>5.22171428571429</v>
      </c>
      <c r="B24" s="0" t="n">
        <v>456.496974511499</v>
      </c>
      <c r="C24" s="0" t="n">
        <v>0.04978575</v>
      </c>
    </row>
    <row r="25" customFormat="false" ht="15" hidden="false" customHeight="false" outlineLevel="0" collapsed="false">
      <c r="A25" s="0" t="n">
        <v>7.82742857142857</v>
      </c>
      <c r="B25" s="0" t="n">
        <v>567.947591891475</v>
      </c>
      <c r="C25" s="0" t="n">
        <v>0.10156293</v>
      </c>
    </row>
    <row r="26" customFormat="false" ht="15" hidden="false" customHeight="false" outlineLevel="0" collapsed="false">
      <c r="A26" s="0" t="n">
        <v>10.4091428571429</v>
      </c>
      <c r="B26" s="0" t="n">
        <v>635.230034555856</v>
      </c>
      <c r="C26" s="0" t="n">
        <v>0.15134868</v>
      </c>
    </row>
    <row r="27" customFormat="false" ht="15" hidden="false" customHeight="false" outlineLevel="0" collapsed="false">
      <c r="A27" s="0" t="n">
        <v>12.96</v>
      </c>
      <c r="B27" s="0" t="n">
        <v>692.040501708272</v>
      </c>
      <c r="C27" s="0" t="n">
        <v>0.17126298</v>
      </c>
    </row>
    <row r="28" customFormat="false" ht="15" hidden="false" customHeight="false" outlineLevel="0" collapsed="false">
      <c r="A28" s="0" t="n">
        <v>14.256</v>
      </c>
      <c r="B28" s="0" t="n">
        <v>742.148904533029</v>
      </c>
      <c r="C28" s="0" t="n">
        <v>0.20710872</v>
      </c>
    </row>
    <row r="29" customFormat="false" ht="15" hidden="false" customHeight="false" outlineLevel="0" collapsed="false">
      <c r="A29" s="0" t="n">
        <v>15.4902857142857</v>
      </c>
      <c r="B29" s="0" t="n">
        <v>799.011731563004</v>
      </c>
      <c r="C29" s="0" t="n">
        <v>0.2190573</v>
      </c>
    </row>
    <row r="30" customFormat="false" ht="15" hidden="false" customHeight="false" outlineLevel="0" collapsed="false">
      <c r="A30" s="0" t="n">
        <v>18.048</v>
      </c>
      <c r="B30" s="0" t="n">
        <v>796.184298174773</v>
      </c>
      <c r="C30" s="0" t="n">
        <v>0.22304016</v>
      </c>
    </row>
    <row r="31" customFormat="false" ht="15" hidden="false" customHeight="false" outlineLevel="0" collapsed="false">
      <c r="A31" s="0" t="n">
        <v>4.10657142857143</v>
      </c>
      <c r="B31" s="0" t="n">
        <v>369.713095449959</v>
      </c>
      <c r="C31" s="0" t="n">
        <v>0.040987064139818</v>
      </c>
    </row>
    <row r="32" customFormat="false" ht="15" hidden="false" customHeight="false" outlineLevel="0" collapsed="false">
      <c r="A32" s="0" t="n">
        <v>5.46171428571429</v>
      </c>
      <c r="B32" s="0" t="n">
        <v>467.207187466362</v>
      </c>
      <c r="C32" s="0" t="n">
        <v>0.067830264780443</v>
      </c>
    </row>
    <row r="33" customFormat="false" ht="15" hidden="false" customHeight="false" outlineLevel="0" collapsed="false">
      <c r="A33" s="0" t="n">
        <v>8.17714285714285</v>
      </c>
      <c r="B33" s="0" t="n">
        <v>584.8598323433</v>
      </c>
      <c r="C33" s="0" t="n">
        <v>0.106924999179301</v>
      </c>
    </row>
    <row r="34" customFormat="false" ht="15" hidden="false" customHeight="false" outlineLevel="0" collapsed="false">
      <c r="A34" s="0" t="n">
        <v>10.8891428571429</v>
      </c>
      <c r="B34" s="0" t="n">
        <v>662.876049907446</v>
      </c>
      <c r="C34" s="0" t="n">
        <v>0.142054801678205</v>
      </c>
    </row>
    <row r="35" customFormat="false" ht="15" hidden="false" customHeight="false" outlineLevel="0" collapsed="false">
      <c r="A35" s="0" t="n">
        <v>13.5771428571429</v>
      </c>
      <c r="B35" s="0" t="n">
        <v>719.319997916943</v>
      </c>
      <c r="C35" s="0" t="n">
        <v>0.17089847453724</v>
      </c>
    </row>
    <row r="36" customFormat="false" ht="15" hidden="false" customHeight="false" outlineLevel="0" collapsed="false">
      <c r="A36" s="0" t="n">
        <v>16.128</v>
      </c>
      <c r="B36" s="0" t="n">
        <v>826.971906179953</v>
      </c>
      <c r="C36" s="0" t="n">
        <v>0.228186015551185</v>
      </c>
    </row>
    <row r="37" customFormat="false" ht="15" hidden="false" customHeight="false" outlineLevel="0" collapsed="false">
      <c r="A37" s="0" t="n">
        <v>18.72</v>
      </c>
      <c r="B37" s="0" t="n">
        <v>762.359817271123</v>
      </c>
      <c r="C37" s="0" t="n">
        <v>0.220108598273919</v>
      </c>
    </row>
    <row r="39" customFormat="false" ht="15" hidden="false" customHeight="false" outlineLevel="0" collapsed="false">
      <c r="A39" s="0" t="n">
        <v>3.93685714285714</v>
      </c>
      <c r="B39" s="0" t="n">
        <v>413.412649261393</v>
      </c>
      <c r="C39" s="0" t="n">
        <v>0.00995715</v>
      </c>
    </row>
    <row r="40" customFormat="false" ht="15" hidden="false" customHeight="false" outlineLevel="0" collapsed="false">
      <c r="A40" s="0" t="n">
        <v>5.24914285714286</v>
      </c>
      <c r="B40" s="0" t="n">
        <v>518.310427964756</v>
      </c>
      <c r="C40" s="0" t="n">
        <v>0.03186288</v>
      </c>
    </row>
    <row r="41" customFormat="false" ht="15" hidden="false" customHeight="false" outlineLevel="0" collapsed="false">
      <c r="A41" s="0" t="n">
        <v>7.86857142857143</v>
      </c>
      <c r="B41" s="0" t="n">
        <v>650.309679293087</v>
      </c>
      <c r="C41" s="0" t="n">
        <v>0.06571719</v>
      </c>
    </row>
    <row r="42" customFormat="false" ht="15" hidden="false" customHeight="false" outlineLevel="0" collapsed="false">
      <c r="A42" s="0" t="n">
        <v>10.4708571428571</v>
      </c>
      <c r="B42" s="0" t="n">
        <v>718.168080610627</v>
      </c>
      <c r="C42" s="0" t="n">
        <v>0.07766577</v>
      </c>
    </row>
    <row r="43" customFormat="false" ht="15" hidden="false" customHeight="false" outlineLevel="0" collapsed="false">
      <c r="A43" s="0" t="n">
        <v>13.0714285714286</v>
      </c>
      <c r="B43" s="0" t="n">
        <v>757.752148045858</v>
      </c>
      <c r="C43" s="0" t="n">
        <v>0.10554579</v>
      </c>
    </row>
    <row r="44" customFormat="false" ht="15" hidden="false" customHeight="false" outlineLevel="0" collapsed="false">
      <c r="A44" s="0" t="n">
        <v>14.3691428571429</v>
      </c>
      <c r="B44" s="0" t="n">
        <v>785.345803519888</v>
      </c>
      <c r="C44" s="0" t="n">
        <v>0.12944295</v>
      </c>
    </row>
    <row r="45" customFormat="false" ht="15" hidden="false" customHeight="false" outlineLevel="0" collapsed="false">
      <c r="A45" s="0" t="n">
        <v>15.6754285714286</v>
      </c>
      <c r="B45" s="0" t="n">
        <v>845.978541734172</v>
      </c>
      <c r="C45" s="0" t="n">
        <v>0.13342581</v>
      </c>
    </row>
    <row r="46" customFormat="false" ht="15" hidden="false" customHeight="false" outlineLevel="0" collapsed="false">
      <c r="A46" s="0" t="n">
        <v>4.01914285714286</v>
      </c>
      <c r="B46" s="0" t="n">
        <v>416.967884947705</v>
      </c>
      <c r="C46" s="0" t="n">
        <v>0.0261658319478628</v>
      </c>
    </row>
    <row r="47" customFormat="false" ht="15" hidden="false" customHeight="false" outlineLevel="0" collapsed="false">
      <c r="A47" s="0" t="n">
        <v>5.35885714285714</v>
      </c>
      <c r="B47" s="0" t="n">
        <v>529.777241150359</v>
      </c>
      <c r="C47" s="0" t="n">
        <v>0.0442271848758315</v>
      </c>
    </row>
    <row r="48" customFormat="false" ht="15" hidden="false" customHeight="false" outlineLevel="0" collapsed="false">
      <c r="A48" s="0" t="n">
        <v>8.01257142857143</v>
      </c>
      <c r="B48" s="0" t="n">
        <v>664.342126479122</v>
      </c>
      <c r="C48" s="0" t="n">
        <v>0.0704111246456844</v>
      </c>
    </row>
    <row r="49" customFormat="false" ht="15" hidden="false" customHeight="false" outlineLevel="0" collapsed="false">
      <c r="A49" s="0" t="n">
        <v>10.6765714285714</v>
      </c>
      <c r="B49" s="0" t="n">
        <v>731.572209265943</v>
      </c>
      <c r="C49" s="0" t="n">
        <v>0.0856908045605449</v>
      </c>
    </row>
    <row r="50" customFormat="false" ht="15" hidden="false" customHeight="false" outlineLevel="0" collapsed="false">
      <c r="A50" s="0" t="n">
        <v>13.3285714285714</v>
      </c>
      <c r="B50" s="0" t="n">
        <v>774.664388497683</v>
      </c>
      <c r="C50" s="0" t="n">
        <v>0.0972965729436853</v>
      </c>
    </row>
    <row r="51" customFormat="false" ht="15" hidden="false" customHeight="false" outlineLevel="0" collapsed="false">
      <c r="A51" s="0" t="n">
        <v>15.9428571428571</v>
      </c>
      <c r="B51" s="0" t="n">
        <v>860.063348797766</v>
      </c>
      <c r="C51" s="0" t="n">
        <v>0.121744564343528</v>
      </c>
    </row>
    <row r="52" customFormat="false" ht="15" hidden="false" customHeight="false" outlineLevel="0" collapsed="false">
      <c r="A52" s="0" t="n">
        <v>18.576</v>
      </c>
      <c r="B52" s="0" t="n">
        <v>856.764676511497</v>
      </c>
      <c r="C52" s="0" t="n">
        <v>0.121491326610054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LibreOffice/4.4.4.3$Linux_X86_64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en-GB</dc:language>
  <dcterms:modified xsi:type="dcterms:W3CDTF">2015-07-29T19:40:41Z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