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hengyixu/Desktop/Exams new/0308/"/>
    </mc:Choice>
  </mc:AlternateContent>
  <xr:revisionPtr revIDLastSave="0" documentId="13_ncr:1_{78EEC077-FEC3-6541-B436-B1BEDD3742A2}" xr6:coauthVersionLast="47" xr6:coauthVersionMax="47" xr10:uidLastSave="{00000000-0000-0000-0000-000000000000}"/>
  <bookViews>
    <workbookView minimized="1" xWindow="6160" yWindow="760" windowWidth="24080" windowHeight="18000" activeTab="1" xr2:uid="{00000000-000D-0000-FFFF-FFFF00000000}"/>
  </bookViews>
  <sheets>
    <sheet name="STAT YRT" sheetId="14" r:id="rId1"/>
    <sheet name="YRT - Unprotected" sheetId="17" r:id="rId2"/>
    <sheet name="STAT Level Premium" sheetId="12" r:id="rId3"/>
    <sheet name="Level - Unprotected" sheetId="18" r:id="rId4"/>
  </sheets>
  <definedNames>
    <definedName name="_xlnm.Print_Area" localSheetId="2">'STAT Level Premium'!$A$1:$L$93</definedName>
    <definedName name="_xlnm.Print_Area" localSheetId="0">'STAT YRT'!$A$1:$L$93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6" i="18" l="1"/>
  <c r="B135" i="17"/>
  <c r="B123" i="18"/>
  <c r="B122" i="18"/>
  <c r="B122" i="17"/>
  <c r="B121" i="17"/>
  <c r="B108" i="17"/>
  <c r="B109" i="18"/>
  <c r="E14" i="18"/>
  <c r="F14" i="18"/>
  <c r="G14" i="18"/>
  <c r="H14" i="18"/>
  <c r="I14" i="18" s="1"/>
  <c r="J14" i="18" s="1"/>
  <c r="K14" i="18" s="1"/>
  <c r="D14" i="18"/>
  <c r="C14" i="18"/>
  <c r="L91" i="18"/>
  <c r="K90" i="18"/>
  <c r="L90" i="18" s="1"/>
  <c r="E90" i="18"/>
  <c r="F90" i="18" s="1"/>
  <c r="G90" i="18" s="1"/>
  <c r="H90" i="18" s="1"/>
  <c r="I90" i="18" s="1"/>
  <c r="D90" i="18"/>
  <c r="C90" i="18"/>
  <c r="L86" i="18"/>
  <c r="L85" i="18"/>
  <c r="L83" i="18"/>
  <c r="K83" i="18"/>
  <c r="L82" i="18"/>
  <c r="L81" i="18"/>
  <c r="K81" i="18"/>
  <c r="L80" i="18"/>
  <c r="L84" i="18" s="1"/>
  <c r="K80" i="18"/>
  <c r="K84" i="18" s="1"/>
  <c r="K78" i="18"/>
  <c r="L76" i="18"/>
  <c r="K85" i="18" s="1"/>
  <c r="B76" i="18"/>
  <c r="B75" i="18"/>
  <c r="L74" i="18"/>
  <c r="K82" i="18" s="1"/>
  <c r="C71" i="18"/>
  <c r="C74" i="18" s="1"/>
  <c r="B71" i="18"/>
  <c r="D70" i="18"/>
  <c r="D76" i="18" s="1"/>
  <c r="C70" i="18"/>
  <c r="C76" i="18" s="1"/>
  <c r="B70" i="18"/>
  <c r="K67" i="18"/>
  <c r="C62" i="18"/>
  <c r="D62" i="18" s="1"/>
  <c r="E62" i="18" s="1"/>
  <c r="F62" i="18" s="1"/>
  <c r="G62" i="18" s="1"/>
  <c r="H62" i="18" s="1"/>
  <c r="I62" i="18" s="1"/>
  <c r="J62" i="18" s="1"/>
  <c r="K62" i="18" s="1"/>
  <c r="B62" i="18"/>
  <c r="L40" i="18"/>
  <c r="L42" i="18" s="1"/>
  <c r="L33" i="18"/>
  <c r="L34" i="18" s="1"/>
  <c r="L44" i="18" s="1"/>
  <c r="B28" i="18"/>
  <c r="B36" i="18" s="1"/>
  <c r="B27" i="18"/>
  <c r="B39" i="18" s="1"/>
  <c r="B73" i="18" s="1"/>
  <c r="C73" i="18" s="1"/>
  <c r="K20" i="18"/>
  <c r="J20" i="18"/>
  <c r="I20" i="18"/>
  <c r="H20" i="18"/>
  <c r="G20" i="18"/>
  <c r="F20" i="18"/>
  <c r="E20" i="18"/>
  <c r="D20" i="18"/>
  <c r="C20" i="18"/>
  <c r="B20" i="18"/>
  <c r="C19" i="18"/>
  <c r="D19" i="18" s="1"/>
  <c r="E19" i="18" s="1"/>
  <c r="F19" i="18" s="1"/>
  <c r="G19" i="18" s="1"/>
  <c r="H19" i="18" s="1"/>
  <c r="I19" i="18" s="1"/>
  <c r="J19" i="18" s="1"/>
  <c r="K19" i="18" s="1"/>
  <c r="K18" i="18"/>
  <c r="J18" i="18"/>
  <c r="I18" i="18"/>
  <c r="H18" i="18"/>
  <c r="G18" i="18"/>
  <c r="F18" i="18"/>
  <c r="E18" i="18"/>
  <c r="D18" i="18"/>
  <c r="D16" i="18"/>
  <c r="E16" i="18" s="1"/>
  <c r="F16" i="18" s="1"/>
  <c r="G16" i="18" s="1"/>
  <c r="H16" i="18" s="1"/>
  <c r="I16" i="18" s="1"/>
  <c r="J16" i="18" s="1"/>
  <c r="C5" i="18"/>
  <c r="D5" i="18" s="1"/>
  <c r="E5" i="18" s="1"/>
  <c r="F5" i="18" s="1"/>
  <c r="G5" i="18" s="1"/>
  <c r="H5" i="18" s="1"/>
  <c r="I5" i="18" s="1"/>
  <c r="J5" i="18" s="1"/>
  <c r="K5" i="18" s="1"/>
  <c r="L91" i="17"/>
  <c r="K90" i="17"/>
  <c r="L90" i="17" s="1"/>
  <c r="C90" i="17"/>
  <c r="D90" i="17" s="1"/>
  <c r="E90" i="17" s="1"/>
  <c r="F90" i="17" s="1"/>
  <c r="G90" i="17" s="1"/>
  <c r="H90" i="17" s="1"/>
  <c r="I90" i="17" s="1"/>
  <c r="L86" i="17"/>
  <c r="L85" i="17"/>
  <c r="L83" i="17"/>
  <c r="K83" i="17"/>
  <c r="L82" i="17"/>
  <c r="L81" i="17"/>
  <c r="K81" i="17"/>
  <c r="L80" i="17"/>
  <c r="K80" i="17"/>
  <c r="K78" i="17"/>
  <c r="L76" i="17"/>
  <c r="K85" i="17" s="1"/>
  <c r="B76" i="17"/>
  <c r="B75" i="17" s="1"/>
  <c r="L74" i="17"/>
  <c r="K82" i="17" s="1"/>
  <c r="B70" i="17"/>
  <c r="B71" i="17" s="1"/>
  <c r="K67" i="17"/>
  <c r="B62" i="17"/>
  <c r="C62" i="17" s="1"/>
  <c r="D62" i="17" s="1"/>
  <c r="E62" i="17" s="1"/>
  <c r="F62" i="17" s="1"/>
  <c r="G62" i="17" s="1"/>
  <c r="H62" i="17" s="1"/>
  <c r="I62" i="17" s="1"/>
  <c r="J62" i="17" s="1"/>
  <c r="K62" i="17" s="1"/>
  <c r="L40" i="17"/>
  <c r="L42" i="17" s="1"/>
  <c r="B27" i="17"/>
  <c r="K20" i="17"/>
  <c r="J20" i="17"/>
  <c r="I20" i="17"/>
  <c r="H20" i="17"/>
  <c r="G20" i="17"/>
  <c r="F20" i="17"/>
  <c r="E20" i="17"/>
  <c r="D20" i="17"/>
  <c r="C20" i="17"/>
  <c r="B20" i="17"/>
  <c r="D19" i="17"/>
  <c r="E19" i="17" s="1"/>
  <c r="F19" i="17" s="1"/>
  <c r="G19" i="17" s="1"/>
  <c r="H19" i="17" s="1"/>
  <c r="I19" i="17" s="1"/>
  <c r="J19" i="17" s="1"/>
  <c r="K19" i="17" s="1"/>
  <c r="C19" i="17"/>
  <c r="K18" i="17"/>
  <c r="J18" i="17"/>
  <c r="I18" i="17"/>
  <c r="H18" i="17"/>
  <c r="G18" i="17"/>
  <c r="F18" i="17"/>
  <c r="E18" i="17"/>
  <c r="D18" i="17"/>
  <c r="D16" i="17"/>
  <c r="E16" i="17" s="1"/>
  <c r="F16" i="17" s="1"/>
  <c r="G16" i="17" s="1"/>
  <c r="H16" i="17" s="1"/>
  <c r="I16" i="17" s="1"/>
  <c r="J16" i="17" s="1"/>
  <c r="C5" i="17"/>
  <c r="D5" i="17" s="1"/>
  <c r="E5" i="17" s="1"/>
  <c r="F5" i="17" s="1"/>
  <c r="G5" i="17" s="1"/>
  <c r="H5" i="17" s="1"/>
  <c r="I5" i="17" s="1"/>
  <c r="J5" i="17" s="1"/>
  <c r="K5" i="17" s="1"/>
  <c r="B87" i="12"/>
  <c r="D73" i="18" l="1"/>
  <c r="B91" i="18"/>
  <c r="L45" i="18"/>
  <c r="L46" i="18" s="1"/>
  <c r="B85" i="18"/>
  <c r="C75" i="18"/>
  <c r="C85" i="18"/>
  <c r="D75" i="18"/>
  <c r="D74" i="18"/>
  <c r="D71" i="18"/>
  <c r="B32" i="18"/>
  <c r="E70" i="18"/>
  <c r="B38" i="18"/>
  <c r="B72" i="18" s="1"/>
  <c r="C27" i="18"/>
  <c r="K84" i="17"/>
  <c r="B28" i="17"/>
  <c r="B36" i="17" s="1"/>
  <c r="B91" i="17" s="1"/>
  <c r="C70" i="17"/>
  <c r="C76" i="17" s="1"/>
  <c r="B85" i="17" s="1"/>
  <c r="B32" i="17"/>
  <c r="B40" i="17" s="1"/>
  <c r="B74" i="17" s="1"/>
  <c r="L33" i="17"/>
  <c r="L34" i="17" s="1"/>
  <c r="L44" i="17" s="1"/>
  <c r="L84" i="17"/>
  <c r="C71" i="17"/>
  <c r="D70" i="17"/>
  <c r="B38" i="17"/>
  <c r="B72" i="17" s="1"/>
  <c r="C27" i="17"/>
  <c r="C32" i="18" l="1"/>
  <c r="C28" i="18"/>
  <c r="C39" i="18" s="1"/>
  <c r="D27" i="18"/>
  <c r="E76" i="18"/>
  <c r="E71" i="18"/>
  <c r="F70" i="18"/>
  <c r="B93" i="18"/>
  <c r="B53" i="18" s="1"/>
  <c r="B92" i="18"/>
  <c r="B54" i="18" s="1"/>
  <c r="B40" i="18"/>
  <c r="B74" i="18" s="1"/>
  <c r="B42" i="18"/>
  <c r="E73" i="18"/>
  <c r="C75" i="17"/>
  <c r="B39" i="17"/>
  <c r="B73" i="17" s="1"/>
  <c r="C73" i="17" s="1"/>
  <c r="D73" i="17" s="1"/>
  <c r="E73" i="17" s="1"/>
  <c r="B42" i="17"/>
  <c r="D76" i="17"/>
  <c r="D71" i="17"/>
  <c r="E70" i="17"/>
  <c r="L45" i="17"/>
  <c r="L46" i="17" s="1"/>
  <c r="B33" i="17"/>
  <c r="B34" i="17" s="1"/>
  <c r="C74" i="17"/>
  <c r="D27" i="17"/>
  <c r="C32" i="17"/>
  <c r="C28" i="17"/>
  <c r="C39" i="17" s="1"/>
  <c r="B93" i="17"/>
  <c r="B53" i="17" s="1"/>
  <c r="B92" i="17"/>
  <c r="B54" i="17" s="1"/>
  <c r="B44" i="17" l="1"/>
  <c r="B45" i="17" s="1"/>
  <c r="B46" i="17" s="1"/>
  <c r="E74" i="18"/>
  <c r="E75" i="18"/>
  <c r="D85" i="18"/>
  <c r="B33" i="18"/>
  <c r="B34" i="18" s="1"/>
  <c r="B44" i="18" s="1"/>
  <c r="D32" i="18"/>
  <c r="E27" i="18"/>
  <c r="D28" i="18"/>
  <c r="D39" i="18" s="1"/>
  <c r="C36" i="18"/>
  <c r="B86" i="18"/>
  <c r="F73" i="18"/>
  <c r="C40" i="18"/>
  <c r="C33" i="18" s="1"/>
  <c r="C34" i="18" s="1"/>
  <c r="F76" i="18"/>
  <c r="F71" i="18"/>
  <c r="G70" i="18"/>
  <c r="F73" i="17"/>
  <c r="C36" i="17"/>
  <c r="B86" i="17"/>
  <c r="C40" i="17"/>
  <c r="C33" i="17" s="1"/>
  <c r="C34" i="17" s="1"/>
  <c r="D32" i="17"/>
  <c r="E27" i="17"/>
  <c r="D28" i="17"/>
  <c r="D39" i="17" s="1"/>
  <c r="E76" i="17"/>
  <c r="E71" i="17"/>
  <c r="F70" i="17"/>
  <c r="D74" i="17"/>
  <c r="C85" i="17"/>
  <c r="D75" i="17"/>
  <c r="B93" i="12"/>
  <c r="B53" i="12" s="1"/>
  <c r="L32" i="12"/>
  <c r="L91" i="12"/>
  <c r="L92" i="12"/>
  <c r="L93" i="12"/>
  <c r="L53" i="12" s="1"/>
  <c r="L40" i="14"/>
  <c r="L40" i="12"/>
  <c r="D40" i="18" l="1"/>
  <c r="D33" i="18" s="1"/>
  <c r="D34" i="18" s="1"/>
  <c r="G71" i="18"/>
  <c r="H70" i="18"/>
  <c r="G76" i="18"/>
  <c r="G73" i="18"/>
  <c r="F75" i="18"/>
  <c r="E85" i="18"/>
  <c r="E32" i="18"/>
  <c r="F27" i="18"/>
  <c r="E28" i="18"/>
  <c r="E39" i="18" s="1"/>
  <c r="B45" i="18"/>
  <c r="B46" i="18" s="1"/>
  <c r="F74" i="18"/>
  <c r="C42" i="18"/>
  <c r="C44" i="18" s="1"/>
  <c r="C91" i="18"/>
  <c r="D36" i="18"/>
  <c r="C86" i="18"/>
  <c r="B55" i="17"/>
  <c r="D85" i="17"/>
  <c r="E75" i="17"/>
  <c r="D36" i="17"/>
  <c r="C86" i="17"/>
  <c r="E32" i="17"/>
  <c r="E28" i="17"/>
  <c r="E39" i="17" s="1"/>
  <c r="F27" i="17"/>
  <c r="C42" i="17"/>
  <c r="C44" i="17" s="1"/>
  <c r="C91" i="17"/>
  <c r="D40" i="17"/>
  <c r="D33" i="17" s="1"/>
  <c r="D34" i="17" s="1"/>
  <c r="F76" i="17"/>
  <c r="F71" i="17"/>
  <c r="G70" i="17"/>
  <c r="G73" i="17"/>
  <c r="E74" i="17"/>
  <c r="B20" i="14"/>
  <c r="L91" i="14"/>
  <c r="K90" i="14"/>
  <c r="L90" i="14" s="1"/>
  <c r="C90" i="14"/>
  <c r="D90" i="14" s="1"/>
  <c r="E90" i="14" s="1"/>
  <c r="F90" i="14" s="1"/>
  <c r="G90" i="14" s="1"/>
  <c r="H90" i="14" s="1"/>
  <c r="I90" i="14" s="1"/>
  <c r="L86" i="14"/>
  <c r="L85" i="14"/>
  <c r="L83" i="14"/>
  <c r="K83" i="14"/>
  <c r="L82" i="14"/>
  <c r="L81" i="14"/>
  <c r="K81" i="14"/>
  <c r="L80" i="14"/>
  <c r="K80" i="14"/>
  <c r="K78" i="14"/>
  <c r="L76" i="14"/>
  <c r="K85" i="14" s="1"/>
  <c r="B76" i="14"/>
  <c r="B75" i="14" s="1"/>
  <c r="L74" i="14"/>
  <c r="K82" i="14" s="1"/>
  <c r="B71" i="14"/>
  <c r="C70" i="14"/>
  <c r="C76" i="14" s="1"/>
  <c r="B70" i="14"/>
  <c r="K67" i="14"/>
  <c r="B62" i="14"/>
  <c r="C62" i="14" s="1"/>
  <c r="D62" i="14" s="1"/>
  <c r="E62" i="14" s="1"/>
  <c r="F62" i="14" s="1"/>
  <c r="G62" i="14" s="1"/>
  <c r="H62" i="14" s="1"/>
  <c r="I62" i="14" s="1"/>
  <c r="J62" i="14" s="1"/>
  <c r="K62" i="14" s="1"/>
  <c r="B36" i="14"/>
  <c r="B91" i="14" s="1"/>
  <c r="B32" i="14"/>
  <c r="B28" i="14"/>
  <c r="B27" i="14"/>
  <c r="K20" i="14"/>
  <c r="J20" i="14"/>
  <c r="I20" i="14"/>
  <c r="H20" i="14"/>
  <c r="G20" i="14"/>
  <c r="F20" i="14"/>
  <c r="E20" i="14"/>
  <c r="D20" i="14"/>
  <c r="C20" i="14"/>
  <c r="D19" i="14"/>
  <c r="E19" i="14" s="1"/>
  <c r="F19" i="14" s="1"/>
  <c r="G19" i="14" s="1"/>
  <c r="H19" i="14" s="1"/>
  <c r="I19" i="14" s="1"/>
  <c r="J19" i="14" s="1"/>
  <c r="K19" i="14" s="1"/>
  <c r="C19" i="14"/>
  <c r="K18" i="14"/>
  <c r="J18" i="14"/>
  <c r="I18" i="14"/>
  <c r="H18" i="14"/>
  <c r="G18" i="14"/>
  <c r="F18" i="14"/>
  <c r="E18" i="14"/>
  <c r="D18" i="14"/>
  <c r="I16" i="14"/>
  <c r="J16" i="14" s="1"/>
  <c r="D16" i="14"/>
  <c r="E16" i="14" s="1"/>
  <c r="F16" i="14" s="1"/>
  <c r="G16" i="14" s="1"/>
  <c r="H16" i="14" s="1"/>
  <c r="C5" i="14"/>
  <c r="D5" i="14" s="1"/>
  <c r="E5" i="14" s="1"/>
  <c r="F5" i="14" s="1"/>
  <c r="G5" i="14" s="1"/>
  <c r="H5" i="14" s="1"/>
  <c r="I5" i="14" s="1"/>
  <c r="J5" i="14" s="1"/>
  <c r="K5" i="14" s="1"/>
  <c r="K90" i="12"/>
  <c r="L90" i="12" s="1"/>
  <c r="C90" i="12"/>
  <c r="D90" i="12" s="1"/>
  <c r="E90" i="12" s="1"/>
  <c r="F90" i="12" s="1"/>
  <c r="G90" i="12" s="1"/>
  <c r="H90" i="12" s="1"/>
  <c r="I90" i="12" s="1"/>
  <c r="L86" i="12"/>
  <c r="L85" i="12"/>
  <c r="L83" i="12"/>
  <c r="K83" i="12"/>
  <c r="L82" i="12"/>
  <c r="L81" i="12"/>
  <c r="K81" i="12"/>
  <c r="L80" i="12"/>
  <c r="L84" i="12" s="1"/>
  <c r="K80" i="12"/>
  <c r="K78" i="12"/>
  <c r="L76" i="12"/>
  <c r="K85" i="12" s="1"/>
  <c r="B76" i="12"/>
  <c r="B75" i="12"/>
  <c r="L74" i="12"/>
  <c r="K82" i="12" s="1"/>
  <c r="B71" i="12"/>
  <c r="C70" i="12"/>
  <c r="C76" i="12" s="1"/>
  <c r="B85" i="12" s="1"/>
  <c r="B70" i="12"/>
  <c r="K67" i="12"/>
  <c r="B62" i="12"/>
  <c r="C62" i="12" s="1"/>
  <c r="D62" i="12" s="1"/>
  <c r="E62" i="12" s="1"/>
  <c r="F62" i="12" s="1"/>
  <c r="G62" i="12" s="1"/>
  <c r="H62" i="12" s="1"/>
  <c r="I62" i="12" s="1"/>
  <c r="J62" i="12" s="1"/>
  <c r="K62" i="12" s="1"/>
  <c r="L42" i="12"/>
  <c r="L33" i="12"/>
  <c r="L34" i="12" s="1"/>
  <c r="B32" i="12"/>
  <c r="B40" i="12" s="1"/>
  <c r="B74" i="12" s="1"/>
  <c r="B28" i="12"/>
  <c r="B36" i="12" s="1"/>
  <c r="B91" i="12" s="1"/>
  <c r="C27" i="12"/>
  <c r="C32" i="12" s="1"/>
  <c r="C40" i="12" s="1"/>
  <c r="B27" i="12"/>
  <c r="K20" i="12"/>
  <c r="J20" i="12"/>
  <c r="I20" i="12"/>
  <c r="H20" i="12"/>
  <c r="G20" i="12"/>
  <c r="F20" i="12"/>
  <c r="E20" i="12"/>
  <c r="D20" i="12"/>
  <c r="C20" i="12"/>
  <c r="B20" i="12"/>
  <c r="C19" i="12"/>
  <c r="D19" i="12" s="1"/>
  <c r="E19" i="12" s="1"/>
  <c r="F19" i="12" s="1"/>
  <c r="G19" i="12" s="1"/>
  <c r="H19" i="12" s="1"/>
  <c r="I19" i="12" s="1"/>
  <c r="J19" i="12" s="1"/>
  <c r="K19" i="12" s="1"/>
  <c r="K18" i="12"/>
  <c r="J18" i="12"/>
  <c r="I18" i="12"/>
  <c r="H18" i="12"/>
  <c r="G18" i="12"/>
  <c r="F18" i="12"/>
  <c r="E18" i="12"/>
  <c r="D18" i="12"/>
  <c r="D16" i="12"/>
  <c r="E16" i="12" s="1"/>
  <c r="F16" i="12" s="1"/>
  <c r="G16" i="12" s="1"/>
  <c r="H16" i="12" s="1"/>
  <c r="I16" i="12" s="1"/>
  <c r="J16" i="12" s="1"/>
  <c r="C5" i="12"/>
  <c r="D5" i="12" s="1"/>
  <c r="E5" i="12" s="1"/>
  <c r="F5" i="12" s="1"/>
  <c r="G5" i="12" s="1"/>
  <c r="H5" i="12" s="1"/>
  <c r="I5" i="12" s="1"/>
  <c r="J5" i="12" s="1"/>
  <c r="K5" i="12" s="1"/>
  <c r="C45" i="18" l="1"/>
  <c r="C46" i="18" s="1"/>
  <c r="B55" i="18"/>
  <c r="F28" i="18"/>
  <c r="F39" i="18" s="1"/>
  <c r="G27" i="18"/>
  <c r="F32" i="18"/>
  <c r="D42" i="18"/>
  <c r="D44" i="18" s="1"/>
  <c r="D91" i="18"/>
  <c r="G74" i="18"/>
  <c r="E40" i="18"/>
  <c r="E33" i="18" s="1"/>
  <c r="E34" i="18" s="1"/>
  <c r="H73" i="18"/>
  <c r="G75" i="18"/>
  <c r="F85" i="18"/>
  <c r="H71" i="18"/>
  <c r="I70" i="18"/>
  <c r="H76" i="18"/>
  <c r="C93" i="18"/>
  <c r="C53" i="18" s="1"/>
  <c r="C92" i="18"/>
  <c r="C54" i="18" s="1"/>
  <c r="E36" i="18"/>
  <c r="D86" i="18"/>
  <c r="C45" i="17"/>
  <c r="C46" i="17" s="1"/>
  <c r="F28" i="17"/>
  <c r="F39" i="17" s="1"/>
  <c r="F32" i="17"/>
  <c r="G27" i="17"/>
  <c r="F75" i="17"/>
  <c r="E85" i="17"/>
  <c r="H70" i="17"/>
  <c r="G71" i="17"/>
  <c r="G76" i="17"/>
  <c r="F74" i="17"/>
  <c r="E36" i="17"/>
  <c r="D86" i="17"/>
  <c r="D42" i="17"/>
  <c r="D44" i="17" s="1"/>
  <c r="D91" i="17"/>
  <c r="E40" i="17"/>
  <c r="E33" i="17" s="1"/>
  <c r="E34" i="17" s="1"/>
  <c r="H73" i="17"/>
  <c r="C93" i="17"/>
  <c r="C53" i="17" s="1"/>
  <c r="C92" i="17"/>
  <c r="C54" i="17" s="1"/>
  <c r="C71" i="14"/>
  <c r="C74" i="14" s="1"/>
  <c r="L44" i="12"/>
  <c r="C71" i="12"/>
  <c r="C74" i="12" s="1"/>
  <c r="B38" i="12"/>
  <c r="B72" i="12" s="1"/>
  <c r="B85" i="14"/>
  <c r="C75" i="14"/>
  <c r="D70" i="14"/>
  <c r="L42" i="14"/>
  <c r="L33" i="14"/>
  <c r="L34" i="14" s="1"/>
  <c r="L44" i="14" s="1"/>
  <c r="E70" i="14"/>
  <c r="B93" i="14"/>
  <c r="B53" i="14" s="1"/>
  <c r="B92" i="14"/>
  <c r="B54" i="14" s="1"/>
  <c r="B40" i="14"/>
  <c r="B74" i="14" s="1"/>
  <c r="L84" i="14"/>
  <c r="B39" i="14"/>
  <c r="B73" i="14" s="1"/>
  <c r="C73" i="14" s="1"/>
  <c r="K84" i="14"/>
  <c r="B38" i="14"/>
  <c r="B72" i="14" s="1"/>
  <c r="C27" i="14"/>
  <c r="B92" i="12"/>
  <c r="B54" i="12" s="1"/>
  <c r="L45" i="12"/>
  <c r="L46" i="12" s="1"/>
  <c r="L55" i="12" s="1"/>
  <c r="K84" i="12"/>
  <c r="D70" i="12"/>
  <c r="C28" i="12"/>
  <c r="C75" i="12"/>
  <c r="D27" i="12"/>
  <c r="B39" i="12"/>
  <c r="B73" i="12" s="1"/>
  <c r="C73" i="12" s="1"/>
  <c r="B42" i="12"/>
  <c r="C55" i="18" l="1"/>
  <c r="G28" i="18"/>
  <c r="G39" i="18" s="1"/>
  <c r="H27" i="18"/>
  <c r="G32" i="18"/>
  <c r="D45" i="18"/>
  <c r="D46" i="18" s="1"/>
  <c r="E86" i="18"/>
  <c r="F36" i="18"/>
  <c r="H75" i="18"/>
  <c r="G85" i="18"/>
  <c r="H74" i="18"/>
  <c r="E42" i="18"/>
  <c r="E44" i="18" s="1"/>
  <c r="E91" i="18"/>
  <c r="I73" i="18"/>
  <c r="J70" i="18"/>
  <c r="I76" i="18"/>
  <c r="I71" i="18"/>
  <c r="D92" i="18"/>
  <c r="D54" i="18" s="1"/>
  <c r="D93" i="18"/>
  <c r="D53" i="18" s="1"/>
  <c r="F40" i="18"/>
  <c r="F33" i="18" s="1"/>
  <c r="F34" i="18" s="1"/>
  <c r="D45" i="17"/>
  <c r="D46" i="17" s="1"/>
  <c r="C55" i="17"/>
  <c r="G28" i="17"/>
  <c r="G39" i="17" s="1"/>
  <c r="H27" i="17"/>
  <c r="G32" i="17"/>
  <c r="D92" i="17"/>
  <c r="D54" i="17" s="1"/>
  <c r="D93" i="17"/>
  <c r="D53" i="17" s="1"/>
  <c r="G75" i="17"/>
  <c r="F85" i="17"/>
  <c r="G74" i="17"/>
  <c r="I73" i="17"/>
  <c r="F40" i="17"/>
  <c r="F33" i="17" s="1"/>
  <c r="F34" i="17" s="1"/>
  <c r="F36" i="17"/>
  <c r="E86" i="17"/>
  <c r="H71" i="17"/>
  <c r="I70" i="17"/>
  <c r="H76" i="17"/>
  <c r="E42" i="17"/>
  <c r="E44" i="17" s="1"/>
  <c r="E91" i="17"/>
  <c r="B33" i="14"/>
  <c r="B34" i="14" s="1"/>
  <c r="B33" i="12"/>
  <c r="B34" i="12" s="1"/>
  <c r="B44" i="12" s="1"/>
  <c r="B45" i="12" s="1"/>
  <c r="D76" i="14"/>
  <c r="D71" i="14"/>
  <c r="D74" i="14" s="1"/>
  <c r="L45" i="14"/>
  <c r="L46" i="14" s="1"/>
  <c r="C32" i="14"/>
  <c r="C40" i="14" s="1"/>
  <c r="C39" i="14"/>
  <c r="D27" i="14"/>
  <c r="C28" i="14"/>
  <c r="D73" i="14"/>
  <c r="B42" i="14"/>
  <c r="E76" i="14"/>
  <c r="F70" i="14"/>
  <c r="E71" i="14"/>
  <c r="D76" i="12"/>
  <c r="D71" i="12"/>
  <c r="E70" i="12"/>
  <c r="B46" i="12"/>
  <c r="D73" i="12"/>
  <c r="C36" i="12"/>
  <c r="C39" i="12"/>
  <c r="C33" i="12" s="1"/>
  <c r="C34" i="12" s="1"/>
  <c r="B86" i="12"/>
  <c r="D32" i="12"/>
  <c r="D40" i="12" s="1"/>
  <c r="E27" i="12"/>
  <c r="D28" i="12"/>
  <c r="E45" i="18" l="1"/>
  <c r="E46" i="18" s="1"/>
  <c r="D55" i="18"/>
  <c r="E92" i="18"/>
  <c r="E54" i="18" s="1"/>
  <c r="E93" i="18"/>
  <c r="E53" i="18" s="1"/>
  <c r="G40" i="18"/>
  <c r="G33" i="18" s="1"/>
  <c r="G34" i="18" s="1"/>
  <c r="H28" i="18"/>
  <c r="I27" i="18"/>
  <c r="H32" i="18"/>
  <c r="I74" i="18"/>
  <c r="F91" i="18"/>
  <c r="F42" i="18"/>
  <c r="F44" i="18" s="1"/>
  <c r="H85" i="18"/>
  <c r="I75" i="18"/>
  <c r="G36" i="18"/>
  <c r="F86" i="18"/>
  <c r="J76" i="18"/>
  <c r="J71" i="18"/>
  <c r="K70" i="18"/>
  <c r="J73" i="18"/>
  <c r="E45" i="17"/>
  <c r="E46" i="17" s="1"/>
  <c r="D55" i="17"/>
  <c r="J70" i="17"/>
  <c r="I71" i="17"/>
  <c r="I76" i="17"/>
  <c r="J73" i="17"/>
  <c r="G40" i="17"/>
  <c r="G33" i="17" s="1"/>
  <c r="G34" i="17" s="1"/>
  <c r="H75" i="17"/>
  <c r="G85" i="17"/>
  <c r="H28" i="17"/>
  <c r="H39" i="17" s="1"/>
  <c r="I27" i="17"/>
  <c r="H32" i="17"/>
  <c r="H74" i="17"/>
  <c r="E92" i="17"/>
  <c r="E54" i="17" s="1"/>
  <c r="E93" i="17"/>
  <c r="E53" i="17" s="1"/>
  <c r="F42" i="17"/>
  <c r="F44" i="17" s="1"/>
  <c r="F91" i="17"/>
  <c r="F86" i="17"/>
  <c r="G36" i="17"/>
  <c r="B44" i="14"/>
  <c r="B45" i="14" s="1"/>
  <c r="B46" i="14" s="1"/>
  <c r="B55" i="12"/>
  <c r="C85" i="14"/>
  <c r="D75" i="14"/>
  <c r="D32" i="14"/>
  <c r="D40" i="14" s="1"/>
  <c r="E27" i="14"/>
  <c r="D28" i="14"/>
  <c r="E74" i="14"/>
  <c r="F76" i="14"/>
  <c r="F71" i="14"/>
  <c r="G70" i="14"/>
  <c r="D85" i="14"/>
  <c r="E75" i="14"/>
  <c r="C33" i="14"/>
  <c r="C34" i="14" s="1"/>
  <c r="E73" i="14"/>
  <c r="C36" i="14"/>
  <c r="B86" i="14"/>
  <c r="D36" i="12"/>
  <c r="C86" i="12"/>
  <c r="D39" i="12"/>
  <c r="E73" i="12"/>
  <c r="E28" i="12"/>
  <c r="E39" i="12" s="1"/>
  <c r="E32" i="12"/>
  <c r="E40" i="12" s="1"/>
  <c r="F27" i="12"/>
  <c r="D33" i="12"/>
  <c r="D34" i="12" s="1"/>
  <c r="E76" i="12"/>
  <c r="E71" i="12"/>
  <c r="F70" i="12"/>
  <c r="D74" i="12"/>
  <c r="C42" i="12"/>
  <c r="C44" i="12" s="1"/>
  <c r="C91" i="12"/>
  <c r="C85" i="12"/>
  <c r="D75" i="12"/>
  <c r="F45" i="18" l="1"/>
  <c r="F46" i="18" s="1"/>
  <c r="K76" i="18"/>
  <c r="K71" i="18"/>
  <c r="F83" i="18" s="1"/>
  <c r="J27" i="18"/>
  <c r="I32" i="18"/>
  <c r="I28" i="18"/>
  <c r="I39" i="18" s="1"/>
  <c r="J75" i="18"/>
  <c r="I85" i="18"/>
  <c r="G42" i="18"/>
  <c r="G44" i="18" s="1"/>
  <c r="G91" i="18"/>
  <c r="I83" i="18"/>
  <c r="J74" i="18"/>
  <c r="G86" i="18"/>
  <c r="H36" i="18"/>
  <c r="F92" i="18"/>
  <c r="F54" i="18" s="1"/>
  <c r="F93" i="18"/>
  <c r="F53" i="18" s="1"/>
  <c r="K73" i="18"/>
  <c r="C81" i="18" s="1"/>
  <c r="I81" i="18"/>
  <c r="D81" i="18"/>
  <c r="E81" i="18"/>
  <c r="F81" i="18"/>
  <c r="G81" i="18"/>
  <c r="H40" i="18"/>
  <c r="E55" i="18"/>
  <c r="H39" i="18"/>
  <c r="F45" i="17"/>
  <c r="F46" i="17" s="1"/>
  <c r="F92" i="17"/>
  <c r="F54" i="17" s="1"/>
  <c r="F93" i="17"/>
  <c r="F53" i="17" s="1"/>
  <c r="H40" i="17"/>
  <c r="H33" i="17" s="1"/>
  <c r="H34" i="17" s="1"/>
  <c r="K73" i="17"/>
  <c r="J81" i="17" s="1"/>
  <c r="I81" i="17"/>
  <c r="J27" i="17"/>
  <c r="I28" i="17"/>
  <c r="I32" i="17"/>
  <c r="H85" i="17"/>
  <c r="I75" i="17"/>
  <c r="I74" i="17"/>
  <c r="G86" i="17"/>
  <c r="H36" i="17"/>
  <c r="K70" i="17"/>
  <c r="J76" i="17"/>
  <c r="J71" i="17"/>
  <c r="E55" i="17"/>
  <c r="G91" i="17"/>
  <c r="G42" i="17"/>
  <c r="G44" i="17" s="1"/>
  <c r="B55" i="14"/>
  <c r="D36" i="14"/>
  <c r="C86" i="14"/>
  <c r="F75" i="14"/>
  <c r="E85" i="14"/>
  <c r="G71" i="14"/>
  <c r="H70" i="14"/>
  <c r="G76" i="14"/>
  <c r="D39" i="14"/>
  <c r="C42" i="14"/>
  <c r="C44" i="14" s="1"/>
  <c r="C91" i="14"/>
  <c r="E32" i="14"/>
  <c r="E40" i="14" s="1"/>
  <c r="E28" i="14"/>
  <c r="E39" i="14" s="1"/>
  <c r="F27" i="14"/>
  <c r="F74" i="14"/>
  <c r="F73" i="14"/>
  <c r="D33" i="14"/>
  <c r="D34" i="14" s="1"/>
  <c r="C45" i="12"/>
  <c r="C46" i="12" s="1"/>
  <c r="E33" i="12"/>
  <c r="E34" i="12" s="1"/>
  <c r="D42" i="12"/>
  <c r="D44" i="12" s="1"/>
  <c r="D91" i="12"/>
  <c r="E74" i="12"/>
  <c r="F73" i="12"/>
  <c r="F76" i="12"/>
  <c r="F71" i="12"/>
  <c r="G70" i="12"/>
  <c r="F28" i="12"/>
  <c r="F32" i="12"/>
  <c r="F40" i="12" s="1"/>
  <c r="G27" i="12"/>
  <c r="C93" i="12"/>
  <c r="C53" i="12" s="1"/>
  <c r="C92" i="12"/>
  <c r="C54" i="12" s="1"/>
  <c r="E75" i="12"/>
  <c r="D85" i="12"/>
  <c r="D86" i="12"/>
  <c r="E36" i="12"/>
  <c r="H33" i="18" l="1"/>
  <c r="H34" i="18" s="1"/>
  <c r="F55" i="18"/>
  <c r="G45" i="18"/>
  <c r="G46" i="18" s="1"/>
  <c r="K27" i="18"/>
  <c r="J32" i="18"/>
  <c r="J28" i="18"/>
  <c r="J83" i="18"/>
  <c r="K74" i="18"/>
  <c r="C83" i="18"/>
  <c r="B83" i="18"/>
  <c r="H42" i="18"/>
  <c r="H91" i="18"/>
  <c r="J85" i="18"/>
  <c r="K75" i="18"/>
  <c r="I80" i="18"/>
  <c r="G80" i="18"/>
  <c r="D80" i="18"/>
  <c r="F80" i="18"/>
  <c r="E80" i="18"/>
  <c r="E83" i="18"/>
  <c r="J81" i="18"/>
  <c r="H81" i="18"/>
  <c r="B81" i="18"/>
  <c r="H83" i="18"/>
  <c r="G83" i="18"/>
  <c r="I40" i="18"/>
  <c r="I33" i="18" s="1"/>
  <c r="I34" i="18" s="1"/>
  <c r="G93" i="18"/>
  <c r="G53" i="18" s="1"/>
  <c r="G92" i="18"/>
  <c r="G54" i="18" s="1"/>
  <c r="D83" i="18"/>
  <c r="I82" i="18"/>
  <c r="F82" i="18"/>
  <c r="G82" i="18"/>
  <c r="H86" i="18"/>
  <c r="I36" i="18"/>
  <c r="D81" i="17"/>
  <c r="G81" i="17"/>
  <c r="C81" i="17"/>
  <c r="B81" i="17"/>
  <c r="G45" i="17"/>
  <c r="G46" i="17" s="1"/>
  <c r="J74" i="17"/>
  <c r="G83" i="17"/>
  <c r="H86" i="17"/>
  <c r="I36" i="17"/>
  <c r="I85" i="17"/>
  <c r="J75" i="17"/>
  <c r="K27" i="17"/>
  <c r="J28" i="17"/>
  <c r="J39" i="17" s="1"/>
  <c r="J32" i="17"/>
  <c r="H81" i="17"/>
  <c r="K76" i="17"/>
  <c r="K71" i="17"/>
  <c r="F83" i="17" s="1"/>
  <c r="I40" i="17"/>
  <c r="H91" i="17"/>
  <c r="H42" i="17"/>
  <c r="H44" i="17" s="1"/>
  <c r="F55" i="17"/>
  <c r="G93" i="17"/>
  <c r="G53" i="17" s="1"/>
  <c r="G92" i="17"/>
  <c r="G54" i="17" s="1"/>
  <c r="I39" i="17"/>
  <c r="E81" i="17"/>
  <c r="F81" i="17"/>
  <c r="C55" i="12"/>
  <c r="C45" i="14"/>
  <c r="C46" i="14" s="1"/>
  <c r="D42" i="14"/>
  <c r="D44" i="14" s="1"/>
  <c r="D91" i="14"/>
  <c r="G75" i="14"/>
  <c r="F85" i="14"/>
  <c r="C93" i="14"/>
  <c r="C53" i="14" s="1"/>
  <c r="C92" i="14"/>
  <c r="C54" i="14" s="1"/>
  <c r="F28" i="14"/>
  <c r="F32" i="14"/>
  <c r="F40" i="14" s="1"/>
  <c r="G27" i="14"/>
  <c r="E36" i="14"/>
  <c r="D86" i="14"/>
  <c r="E33" i="14"/>
  <c r="E34" i="14" s="1"/>
  <c r="G73" i="14"/>
  <c r="H71" i="14"/>
  <c r="I70" i="14"/>
  <c r="H76" i="14"/>
  <c r="G74" i="14"/>
  <c r="E86" i="12"/>
  <c r="F36" i="12"/>
  <c r="G71" i="12"/>
  <c r="H70" i="12"/>
  <c r="G76" i="12"/>
  <c r="G73" i="12"/>
  <c r="F74" i="12"/>
  <c r="F75" i="12"/>
  <c r="E85" i="12"/>
  <c r="D45" i="12"/>
  <c r="D46" i="12"/>
  <c r="G28" i="12"/>
  <c r="G39" i="12" s="1"/>
  <c r="H27" i="12"/>
  <c r="G32" i="12"/>
  <c r="G40" i="12" s="1"/>
  <c r="F39" i="12"/>
  <c r="D92" i="12"/>
  <c r="D54" i="12" s="1"/>
  <c r="D93" i="12"/>
  <c r="D53" i="12" s="1"/>
  <c r="E91" i="12"/>
  <c r="E42" i="12"/>
  <c r="E44" i="12" s="1"/>
  <c r="F33" i="12"/>
  <c r="F34" i="12" s="1"/>
  <c r="H44" i="18" l="1"/>
  <c r="H45" i="18" s="1"/>
  <c r="H46" i="18" s="1"/>
  <c r="I33" i="17"/>
  <c r="I34" i="17" s="1"/>
  <c r="G55" i="18"/>
  <c r="F84" i="18"/>
  <c r="F87" i="18" s="1"/>
  <c r="H93" i="18"/>
  <c r="H53" i="18" s="1"/>
  <c r="H92" i="18"/>
  <c r="H54" i="18" s="1"/>
  <c r="I91" i="18"/>
  <c r="I42" i="18"/>
  <c r="I44" i="18" s="1"/>
  <c r="J36" i="18"/>
  <c r="I86" i="18"/>
  <c r="J40" i="18"/>
  <c r="K32" i="18"/>
  <c r="K28" i="18"/>
  <c r="K39" i="18" s="1"/>
  <c r="L27" i="18"/>
  <c r="L28" i="18" s="1"/>
  <c r="K86" i="18" s="1"/>
  <c r="J39" i="18"/>
  <c r="G84" i="18"/>
  <c r="G87" i="18" s="1"/>
  <c r="I84" i="18"/>
  <c r="J82" i="18"/>
  <c r="B82" i="18"/>
  <c r="C82" i="18"/>
  <c r="E82" i="18"/>
  <c r="E84" i="18" s="1"/>
  <c r="E87" i="18" s="1"/>
  <c r="D82" i="18"/>
  <c r="D84" i="18" s="1"/>
  <c r="D87" i="18" s="1"/>
  <c r="H82" i="18"/>
  <c r="J80" i="18"/>
  <c r="C80" i="18"/>
  <c r="B80" i="18"/>
  <c r="H80" i="18"/>
  <c r="H45" i="17"/>
  <c r="H46" i="17" s="1"/>
  <c r="J83" i="17"/>
  <c r="K74" i="17"/>
  <c r="B83" i="17"/>
  <c r="D83" i="17"/>
  <c r="E83" i="17"/>
  <c r="I83" i="17"/>
  <c r="I91" i="17"/>
  <c r="I42" i="17"/>
  <c r="K32" i="17"/>
  <c r="L27" i="17"/>
  <c r="L28" i="17" s="1"/>
  <c r="K86" i="17" s="1"/>
  <c r="K28" i="17"/>
  <c r="K39" i="17" s="1"/>
  <c r="E82" i="17"/>
  <c r="C82" i="17"/>
  <c r="H93" i="17"/>
  <c r="H53" i="17" s="1"/>
  <c r="H92" i="17"/>
  <c r="H54" i="17" s="1"/>
  <c r="J85" i="17"/>
  <c r="K75" i="17"/>
  <c r="C83" i="17"/>
  <c r="J40" i="17"/>
  <c r="J33" i="17" s="1"/>
  <c r="J34" i="17" s="1"/>
  <c r="G55" i="17"/>
  <c r="J36" i="17"/>
  <c r="I86" i="17"/>
  <c r="H83" i="17"/>
  <c r="D55" i="12"/>
  <c r="D45" i="14"/>
  <c r="D46" i="14" s="1"/>
  <c r="C55" i="14"/>
  <c r="G28" i="14"/>
  <c r="G39" i="14"/>
  <c r="H27" i="14"/>
  <c r="G32" i="14"/>
  <c r="G40" i="14" s="1"/>
  <c r="H75" i="14"/>
  <c r="G85" i="14"/>
  <c r="J70" i="14"/>
  <c r="I71" i="14"/>
  <c r="I76" i="14"/>
  <c r="E86" i="14"/>
  <c r="F36" i="14"/>
  <c r="H74" i="14"/>
  <c r="H73" i="14"/>
  <c r="E42" i="14"/>
  <c r="E44" i="14" s="1"/>
  <c r="E91" i="14"/>
  <c r="F39" i="14"/>
  <c r="F33" i="14" s="1"/>
  <c r="F34" i="14" s="1"/>
  <c r="D92" i="14"/>
  <c r="D54" i="14" s="1"/>
  <c r="D93" i="14"/>
  <c r="D53" i="14" s="1"/>
  <c r="E45" i="12"/>
  <c r="E46" i="12"/>
  <c r="E92" i="12"/>
  <c r="E54" i="12" s="1"/>
  <c r="E93" i="12"/>
  <c r="E53" i="12" s="1"/>
  <c r="H73" i="12"/>
  <c r="F91" i="12"/>
  <c r="F42" i="12"/>
  <c r="F44" i="12" s="1"/>
  <c r="G74" i="12"/>
  <c r="G33" i="12"/>
  <c r="G34" i="12" s="1"/>
  <c r="H39" i="12"/>
  <c r="I27" i="12"/>
  <c r="H28" i="12"/>
  <c r="H32" i="12"/>
  <c r="H40" i="12" s="1"/>
  <c r="G75" i="12"/>
  <c r="F85" i="12"/>
  <c r="F86" i="12"/>
  <c r="G36" i="12"/>
  <c r="H71" i="12"/>
  <c r="I70" i="12"/>
  <c r="H76" i="12"/>
  <c r="I44" i="17" l="1"/>
  <c r="I45" i="17" s="1"/>
  <c r="I46" i="17" s="1"/>
  <c r="J33" i="18"/>
  <c r="J34" i="18" s="1"/>
  <c r="G88" i="18"/>
  <c r="H55" i="18"/>
  <c r="H84" i="18"/>
  <c r="H87" i="18" s="1"/>
  <c r="H88" i="18" s="1"/>
  <c r="B84" i="18"/>
  <c r="B87" i="18" s="1"/>
  <c r="B88" i="18" s="1"/>
  <c r="I45" i="18"/>
  <c r="I46" i="18" s="1"/>
  <c r="E88" i="18"/>
  <c r="F88" i="18"/>
  <c r="I93" i="18"/>
  <c r="I53" i="18" s="1"/>
  <c r="I92" i="18"/>
  <c r="I54" i="18" s="1"/>
  <c r="J42" i="18"/>
  <c r="J91" i="18"/>
  <c r="C84" i="18"/>
  <c r="C87" i="18" s="1"/>
  <c r="K40" i="18"/>
  <c r="K33" i="18" s="1"/>
  <c r="K34" i="18" s="1"/>
  <c r="J84" i="18"/>
  <c r="K36" i="18"/>
  <c r="J86" i="18"/>
  <c r="J87" i="18" s="1"/>
  <c r="I87" i="18"/>
  <c r="K36" i="17"/>
  <c r="J86" i="17"/>
  <c r="J82" i="17"/>
  <c r="B82" i="17"/>
  <c r="H82" i="17"/>
  <c r="J80" i="17"/>
  <c r="B80" i="17"/>
  <c r="D80" i="17"/>
  <c r="C80" i="17"/>
  <c r="C84" i="17" s="1"/>
  <c r="C87" i="17" s="1"/>
  <c r="E80" i="17"/>
  <c r="E84" i="17" s="1"/>
  <c r="E87" i="17" s="1"/>
  <c r="K40" i="17"/>
  <c r="K33" i="17" s="1"/>
  <c r="K34" i="17" s="1"/>
  <c r="J42" i="17"/>
  <c r="J44" i="17" s="1"/>
  <c r="J91" i="17"/>
  <c r="D82" i="17"/>
  <c r="H80" i="17"/>
  <c r="F80" i="17"/>
  <c r="G80" i="17"/>
  <c r="G82" i="17"/>
  <c r="I93" i="17"/>
  <c r="I53" i="17" s="1"/>
  <c r="I92" i="17"/>
  <c r="I54" i="17" s="1"/>
  <c r="I80" i="17"/>
  <c r="I84" i="17" s="1"/>
  <c r="I87" i="17" s="1"/>
  <c r="F82" i="17"/>
  <c r="H55" i="17"/>
  <c r="I82" i="17"/>
  <c r="E55" i="12"/>
  <c r="E45" i="14"/>
  <c r="E46" i="14" s="1"/>
  <c r="D55" i="14"/>
  <c r="I73" i="14"/>
  <c r="H85" i="14"/>
  <c r="I75" i="14"/>
  <c r="F86" i="14"/>
  <c r="G36" i="14"/>
  <c r="I74" i="14"/>
  <c r="K70" i="14"/>
  <c r="J76" i="14"/>
  <c r="J71" i="14"/>
  <c r="E92" i="14"/>
  <c r="E54" i="14" s="1"/>
  <c r="E93" i="14"/>
  <c r="E53" i="14" s="1"/>
  <c r="G33" i="14"/>
  <c r="G34" i="14" s="1"/>
  <c r="F91" i="14"/>
  <c r="F42" i="14"/>
  <c r="F44" i="14" s="1"/>
  <c r="H28" i="14"/>
  <c r="H39" i="14" s="1"/>
  <c r="I27" i="14"/>
  <c r="H32" i="14"/>
  <c r="H40" i="14" s="1"/>
  <c r="J27" i="12"/>
  <c r="I32" i="12"/>
  <c r="I40" i="12" s="1"/>
  <c r="I28" i="12"/>
  <c r="I73" i="12"/>
  <c r="J70" i="12"/>
  <c r="I76" i="12"/>
  <c r="I71" i="12"/>
  <c r="H74" i="12"/>
  <c r="H33" i="12"/>
  <c r="H34" i="12" s="1"/>
  <c r="F45" i="12"/>
  <c r="F46" i="12" s="1"/>
  <c r="H75" i="12"/>
  <c r="G85" i="12"/>
  <c r="F92" i="12"/>
  <c r="F54" i="12" s="1"/>
  <c r="F93" i="12"/>
  <c r="F53" i="12" s="1"/>
  <c r="G91" i="12"/>
  <c r="G42" i="12"/>
  <c r="G44" i="12" s="1"/>
  <c r="G86" i="12"/>
  <c r="H36" i="12"/>
  <c r="C88" i="18" l="1"/>
  <c r="J44" i="18"/>
  <c r="J45" i="18" s="1"/>
  <c r="J46" i="18" s="1"/>
  <c r="I88" i="18"/>
  <c r="I55" i="18"/>
  <c r="D88" i="18"/>
  <c r="K42" i="18"/>
  <c r="K44" i="18" s="1"/>
  <c r="K91" i="18"/>
  <c r="J93" i="18"/>
  <c r="J53" i="18" s="1"/>
  <c r="J92" i="18"/>
  <c r="J54" i="18" s="1"/>
  <c r="K88" i="18"/>
  <c r="J88" i="18"/>
  <c r="G84" i="17"/>
  <c r="G87" i="17" s="1"/>
  <c r="I55" i="17"/>
  <c r="J45" i="17"/>
  <c r="J46" i="17" s="1"/>
  <c r="H84" i="17"/>
  <c r="H87" i="17" s="1"/>
  <c r="F84" i="17"/>
  <c r="F87" i="17" s="1"/>
  <c r="F88" i="17" s="1"/>
  <c r="D84" i="17"/>
  <c r="D87" i="17" s="1"/>
  <c r="D88" i="17" s="1"/>
  <c r="K42" i="17"/>
  <c r="K44" i="17" s="1"/>
  <c r="K91" i="17"/>
  <c r="J93" i="17"/>
  <c r="J53" i="17" s="1"/>
  <c r="J92" i="17"/>
  <c r="J54" i="17" s="1"/>
  <c r="B84" i="17"/>
  <c r="B87" i="17" s="1"/>
  <c r="B88" i="17" s="1"/>
  <c r="J84" i="17"/>
  <c r="J87" i="17" s="1"/>
  <c r="F55" i="12"/>
  <c r="F45" i="14"/>
  <c r="F46" i="14"/>
  <c r="E55" i="14"/>
  <c r="J74" i="14"/>
  <c r="G91" i="14"/>
  <c r="G42" i="14"/>
  <c r="G44" i="14" s="1"/>
  <c r="J73" i="14"/>
  <c r="I39" i="14"/>
  <c r="J27" i="14"/>
  <c r="I28" i="14"/>
  <c r="I32" i="14"/>
  <c r="I40" i="14" s="1"/>
  <c r="K76" i="14"/>
  <c r="K71" i="14"/>
  <c r="F83" i="14" s="1"/>
  <c r="G86" i="14"/>
  <c r="H36" i="14"/>
  <c r="I85" i="14"/>
  <c r="J75" i="14"/>
  <c r="H33" i="14"/>
  <c r="H34" i="14" s="1"/>
  <c r="F92" i="14"/>
  <c r="F54" i="14" s="1"/>
  <c r="F93" i="14"/>
  <c r="F53" i="14" s="1"/>
  <c r="I74" i="12"/>
  <c r="H86" i="12"/>
  <c r="I36" i="12"/>
  <c r="H91" i="12"/>
  <c r="H42" i="12"/>
  <c r="H44" i="12" s="1"/>
  <c r="H45" i="12" s="1"/>
  <c r="H85" i="12"/>
  <c r="I75" i="12"/>
  <c r="J76" i="12"/>
  <c r="K70" i="12"/>
  <c r="J71" i="12"/>
  <c r="J32" i="12"/>
  <c r="J40" i="12" s="1"/>
  <c r="K27" i="12"/>
  <c r="J28" i="12"/>
  <c r="J73" i="12"/>
  <c r="I39" i="12"/>
  <c r="I33" i="12" s="1"/>
  <c r="I34" i="12" s="1"/>
  <c r="G93" i="12"/>
  <c r="G53" i="12" s="1"/>
  <c r="G92" i="12"/>
  <c r="G54" i="12" s="1"/>
  <c r="G45" i="12"/>
  <c r="G46" i="12"/>
  <c r="G55" i="12" s="1"/>
  <c r="H88" i="17" l="1"/>
  <c r="J55" i="18"/>
  <c r="K45" i="18"/>
  <c r="K46" i="18" s="1"/>
  <c r="K93" i="18"/>
  <c r="K53" i="18" s="1"/>
  <c r="K92" i="18"/>
  <c r="K54" i="18" s="1"/>
  <c r="L92" i="18"/>
  <c r="L54" i="18" s="1"/>
  <c r="L55" i="18" s="1"/>
  <c r="E88" i="17"/>
  <c r="G88" i="17"/>
  <c r="J55" i="17"/>
  <c r="K45" i="17"/>
  <c r="K46" i="17" s="1"/>
  <c r="K88" i="17"/>
  <c r="J88" i="17"/>
  <c r="K93" i="17"/>
  <c r="K53" i="17" s="1"/>
  <c r="K92" i="17"/>
  <c r="K54" i="17" s="1"/>
  <c r="L92" i="17"/>
  <c r="L54" i="17" s="1"/>
  <c r="L55" i="17" s="1"/>
  <c r="C88" i="17"/>
  <c r="I88" i="17"/>
  <c r="I83" i="14"/>
  <c r="G45" i="14"/>
  <c r="G46" i="14" s="1"/>
  <c r="G83" i="14"/>
  <c r="K73" i="14"/>
  <c r="D81" i="14" s="1"/>
  <c r="I33" i="14"/>
  <c r="I34" i="14" s="1"/>
  <c r="H83" i="14"/>
  <c r="H91" i="14"/>
  <c r="H42" i="14"/>
  <c r="H44" i="14" s="1"/>
  <c r="H86" i="14"/>
  <c r="I36" i="14"/>
  <c r="D83" i="14"/>
  <c r="K27" i="14"/>
  <c r="J28" i="14"/>
  <c r="J32" i="14"/>
  <c r="J40" i="14" s="1"/>
  <c r="G93" i="14"/>
  <c r="G53" i="14" s="1"/>
  <c r="G92" i="14"/>
  <c r="G54" i="14" s="1"/>
  <c r="J83" i="14"/>
  <c r="K74" i="14"/>
  <c r="G82" i="14" s="1"/>
  <c r="C83" i="14"/>
  <c r="B83" i="14"/>
  <c r="E83" i="14"/>
  <c r="F55" i="14"/>
  <c r="J85" i="14"/>
  <c r="K75" i="14"/>
  <c r="H46" i="12"/>
  <c r="H55" i="12" s="1"/>
  <c r="K76" i="12"/>
  <c r="K71" i="12"/>
  <c r="G83" i="12" s="1"/>
  <c r="H93" i="12"/>
  <c r="H53" i="12" s="1"/>
  <c r="H92" i="12"/>
  <c r="H54" i="12" s="1"/>
  <c r="I91" i="12"/>
  <c r="I42" i="12"/>
  <c r="I44" i="12" s="1"/>
  <c r="I85" i="12"/>
  <c r="J75" i="12"/>
  <c r="J36" i="12"/>
  <c r="I86" i="12"/>
  <c r="I83" i="12"/>
  <c r="J74" i="12"/>
  <c r="K32" i="12"/>
  <c r="L27" i="12"/>
  <c r="L28" i="12" s="1"/>
  <c r="K86" i="12" s="1"/>
  <c r="K28" i="12"/>
  <c r="K36" i="12" s="1"/>
  <c r="K73" i="12"/>
  <c r="F81" i="12" s="1"/>
  <c r="I81" i="12"/>
  <c r="G81" i="12"/>
  <c r="J39" i="12"/>
  <c r="J33" i="12" s="1"/>
  <c r="J34" i="12" s="1"/>
  <c r="K55" i="18" l="1"/>
  <c r="B57" i="18" s="1"/>
  <c r="B49" i="18"/>
  <c r="B50" i="18"/>
  <c r="K55" i="17"/>
  <c r="B57" i="17" s="1"/>
  <c r="B50" i="17"/>
  <c r="B49" i="17"/>
  <c r="D83" i="12"/>
  <c r="C81" i="12"/>
  <c r="B81" i="12"/>
  <c r="E81" i="12"/>
  <c r="K40" i="12"/>
  <c r="K33" i="12" s="1"/>
  <c r="K34" i="12" s="1"/>
  <c r="K44" i="12" s="1"/>
  <c r="K45" i="12" s="1"/>
  <c r="K46" i="12" s="1"/>
  <c r="F83" i="12"/>
  <c r="K39" i="12"/>
  <c r="K42" i="12" s="1"/>
  <c r="H45" i="14"/>
  <c r="H46" i="14"/>
  <c r="J80" i="14"/>
  <c r="B80" i="14"/>
  <c r="C80" i="14"/>
  <c r="E80" i="14"/>
  <c r="F80" i="14"/>
  <c r="J81" i="14"/>
  <c r="E81" i="14"/>
  <c r="C81" i="14"/>
  <c r="F81" i="14"/>
  <c r="D80" i="14"/>
  <c r="I86" i="14"/>
  <c r="J36" i="14"/>
  <c r="G80" i="14"/>
  <c r="K32" i="14"/>
  <c r="K40" i="14" s="1"/>
  <c r="L27" i="14"/>
  <c r="L28" i="14" s="1"/>
  <c r="K86" i="14" s="1"/>
  <c r="K28" i="14"/>
  <c r="I80" i="14"/>
  <c r="I91" i="14"/>
  <c r="I42" i="14"/>
  <c r="I44" i="14" s="1"/>
  <c r="J39" i="14"/>
  <c r="B81" i="14"/>
  <c r="J33" i="14"/>
  <c r="J34" i="14" s="1"/>
  <c r="H80" i="14"/>
  <c r="J82" i="14"/>
  <c r="B82" i="14"/>
  <c r="C82" i="14"/>
  <c r="F82" i="14"/>
  <c r="E82" i="14"/>
  <c r="H82" i="14"/>
  <c r="D82" i="14"/>
  <c r="H93" i="14"/>
  <c r="H53" i="14" s="1"/>
  <c r="H92" i="14"/>
  <c r="H54" i="14" s="1"/>
  <c r="G81" i="14"/>
  <c r="G55" i="14"/>
  <c r="I82" i="14"/>
  <c r="H81" i="14"/>
  <c r="I81" i="14"/>
  <c r="I45" i="12"/>
  <c r="I46" i="12" s="1"/>
  <c r="I55" i="12" s="1"/>
  <c r="J42" i="12"/>
  <c r="J44" i="12" s="1"/>
  <c r="J91" i="12"/>
  <c r="J81" i="12"/>
  <c r="H81" i="12"/>
  <c r="D81" i="12"/>
  <c r="I93" i="12"/>
  <c r="I53" i="12" s="1"/>
  <c r="I92" i="12"/>
  <c r="I54" i="12" s="1"/>
  <c r="J85" i="12"/>
  <c r="K75" i="12"/>
  <c r="I80" i="12" s="1"/>
  <c r="J86" i="12"/>
  <c r="J83" i="12"/>
  <c r="K74" i="12"/>
  <c r="C83" i="12"/>
  <c r="B83" i="12"/>
  <c r="H83" i="12"/>
  <c r="E83" i="12"/>
  <c r="B56" i="18" l="1"/>
  <c r="C108" i="18" s="1"/>
  <c r="B56" i="17"/>
  <c r="C84" i="14"/>
  <c r="C87" i="14" s="1"/>
  <c r="G80" i="12"/>
  <c r="C80" i="12"/>
  <c r="E84" i="14"/>
  <c r="E87" i="14" s="1"/>
  <c r="B84" i="14"/>
  <c r="B87" i="14" s="1"/>
  <c r="B88" i="14" s="1"/>
  <c r="H84" i="14"/>
  <c r="H87" i="14" s="1"/>
  <c r="J84" i="14"/>
  <c r="I93" i="14"/>
  <c r="I53" i="14" s="1"/>
  <c r="I92" i="14"/>
  <c r="I54" i="14" s="1"/>
  <c r="I45" i="14"/>
  <c r="I46" i="14" s="1"/>
  <c r="K36" i="14"/>
  <c r="J86" i="14"/>
  <c r="H55" i="14"/>
  <c r="J91" i="14"/>
  <c r="J42" i="14"/>
  <c r="J44" i="14" s="1"/>
  <c r="I84" i="14"/>
  <c r="I87" i="14" s="1"/>
  <c r="D84" i="14"/>
  <c r="D87" i="14" s="1"/>
  <c r="D88" i="14" s="1"/>
  <c r="K39" i="14"/>
  <c r="K33" i="14"/>
  <c r="K34" i="14" s="1"/>
  <c r="G84" i="14"/>
  <c r="G87" i="14" s="1"/>
  <c r="F84" i="14"/>
  <c r="F87" i="14" s="1"/>
  <c r="F88" i="14" s="1"/>
  <c r="J45" i="12"/>
  <c r="J46" i="12" s="1"/>
  <c r="J93" i="12"/>
  <c r="J53" i="12" s="1"/>
  <c r="J92" i="12"/>
  <c r="J54" i="12" s="1"/>
  <c r="J82" i="12"/>
  <c r="B82" i="12"/>
  <c r="D82" i="12"/>
  <c r="H82" i="12"/>
  <c r="E82" i="12"/>
  <c r="F82" i="12"/>
  <c r="C82" i="12"/>
  <c r="K91" i="12"/>
  <c r="G82" i="12"/>
  <c r="G84" i="12" s="1"/>
  <c r="G87" i="12" s="1"/>
  <c r="J80" i="12"/>
  <c r="B80" i="12"/>
  <c r="B84" i="12" s="1"/>
  <c r="B88" i="12" s="1"/>
  <c r="E80" i="12"/>
  <c r="H80" i="12"/>
  <c r="H84" i="12" s="1"/>
  <c r="H87" i="12" s="1"/>
  <c r="F80" i="12"/>
  <c r="F84" i="12" s="1"/>
  <c r="F87" i="12" s="1"/>
  <c r="I82" i="12"/>
  <c r="I84" i="12" s="1"/>
  <c r="I87" i="12" s="1"/>
  <c r="D80" i="12"/>
  <c r="C118" i="18" l="1"/>
  <c r="C126" i="18"/>
  <c r="B135" i="18"/>
  <c r="C125" i="17"/>
  <c r="B134" i="17"/>
  <c r="C107" i="17"/>
  <c r="C117" i="17"/>
  <c r="I88" i="14"/>
  <c r="J55" i="12"/>
  <c r="B49" i="12"/>
  <c r="C84" i="12"/>
  <c r="C87" i="12" s="1"/>
  <c r="C88" i="12" s="1"/>
  <c r="E84" i="12"/>
  <c r="E87" i="12" s="1"/>
  <c r="F88" i="12" s="1"/>
  <c r="H88" i="12"/>
  <c r="D84" i="12"/>
  <c r="D87" i="12" s="1"/>
  <c r="E88" i="12" s="1"/>
  <c r="C88" i="14"/>
  <c r="I55" i="14"/>
  <c r="J45" i="14"/>
  <c r="J46" i="14" s="1"/>
  <c r="G88" i="14"/>
  <c r="J93" i="14"/>
  <c r="J53" i="14" s="1"/>
  <c r="J92" i="14"/>
  <c r="J54" i="14" s="1"/>
  <c r="E88" i="14"/>
  <c r="K42" i="14"/>
  <c r="K44" i="14" s="1"/>
  <c r="K91" i="14"/>
  <c r="J87" i="14"/>
  <c r="H88" i="14"/>
  <c r="I88" i="12"/>
  <c r="G88" i="12"/>
  <c r="J84" i="12"/>
  <c r="J87" i="12" s="1"/>
  <c r="K93" i="12"/>
  <c r="K53" i="12" s="1"/>
  <c r="K55" i="12" s="1"/>
  <c r="B57" i="12" s="1"/>
  <c r="K92" i="12"/>
  <c r="K54" i="12" s="1"/>
  <c r="L54" i="12"/>
  <c r="B50" i="12" l="1"/>
  <c r="D88" i="12"/>
  <c r="J55" i="14"/>
  <c r="K45" i="14"/>
  <c r="K46" i="14" s="1"/>
  <c r="K88" i="14"/>
  <c r="J88" i="14"/>
  <c r="K93" i="14"/>
  <c r="K53" i="14" s="1"/>
  <c r="K92" i="14"/>
  <c r="K54" i="14" s="1"/>
  <c r="L92" i="14"/>
  <c r="L54" i="14" s="1"/>
  <c r="L55" i="14" s="1"/>
  <c r="K88" i="12"/>
  <c r="J88" i="12"/>
  <c r="B56" i="12" l="1"/>
  <c r="K55" i="14"/>
  <c r="B49" i="14"/>
  <c r="B50" i="14"/>
  <c r="B56" i="14"/>
  <c r="B57" i="14"/>
</calcChain>
</file>

<file path=xl/sharedStrings.xml><?xml version="1.0" encoding="utf-8"?>
<sst xmlns="http://schemas.openxmlformats.org/spreadsheetml/2006/main" count="1273" uniqueCount="97">
  <si>
    <t>Year</t>
  </si>
  <si>
    <t>Premiums</t>
  </si>
  <si>
    <t>Net Investment Income</t>
  </si>
  <si>
    <t>Expenses:</t>
  </si>
  <si>
    <t xml:space="preserve">       Acquisition</t>
  </si>
  <si>
    <t xml:space="preserve">      Maintenance</t>
  </si>
  <si>
    <t xml:space="preserve">      Commissions</t>
  </si>
  <si>
    <t>Change in Reserve</t>
  </si>
  <si>
    <t>Pre-tax income</t>
  </si>
  <si>
    <t>Taxes</t>
  </si>
  <si>
    <t>After-tax Income</t>
  </si>
  <si>
    <t xml:space="preserve">Timing of cash Flows:  </t>
  </si>
  <si>
    <t>Notes and assumptions:</t>
  </si>
  <si>
    <t>Age</t>
  </si>
  <si>
    <t xml:space="preserve"> </t>
  </si>
  <si>
    <t>End of year</t>
  </si>
  <si>
    <t>Number of policies in force</t>
  </si>
  <si>
    <t>Premium</t>
  </si>
  <si>
    <t>Expenses</t>
  </si>
  <si>
    <t>Tax rate</t>
  </si>
  <si>
    <t>IRR</t>
  </si>
  <si>
    <t>Death Benefits Paid</t>
  </si>
  <si>
    <t>Statutory Income Statement- Cash Flows</t>
  </si>
  <si>
    <t>Benchmark Surplus</t>
  </si>
  <si>
    <t>Change in Benchmark Surplus</t>
  </si>
  <si>
    <t>After-tax Interest earned on Benchmark</t>
  </si>
  <si>
    <t>Effect of Benchmark Surplus:</t>
  </si>
  <si>
    <t>After-tax interest earned on Benchmark Surplus</t>
  </si>
  <si>
    <t>Total Distributable Earnings</t>
  </si>
  <si>
    <t>Increase in Benchmark Surplus</t>
  </si>
  <si>
    <t>Risk Adjusted IRR</t>
  </si>
  <si>
    <t>Age:</t>
  </si>
  <si>
    <t xml:space="preserve">Lapse rates </t>
  </si>
  <si>
    <t>Acq Exp</t>
  </si>
  <si>
    <t>Death benefits</t>
  </si>
  <si>
    <t>Maintenance expenses</t>
  </si>
  <si>
    <t>Commissions</t>
  </si>
  <si>
    <t xml:space="preserve">PV future benefits </t>
  </si>
  <si>
    <t>plus PV future maint expenses</t>
  </si>
  <si>
    <t>plus PV future commissions</t>
  </si>
  <si>
    <t>Best Estimate mortality rate</t>
  </si>
  <si>
    <t>Sub-total-income</t>
  </si>
  <si>
    <t>Sub-total-benefits and expenses</t>
  </si>
  <si>
    <t xml:space="preserve">Statutory Assumptions </t>
  </si>
  <si>
    <t>STAT  Reserve equals</t>
  </si>
  <si>
    <t>STAT  reserve</t>
  </si>
  <si>
    <t>Increase in STAT Reserve</t>
  </si>
  <si>
    <t xml:space="preserve"> Beginning of Year</t>
  </si>
  <si>
    <t>Benchmark Surplus calculations:</t>
  </si>
  <si>
    <t>Benchmark Surplus as % of expected one year claims</t>
  </si>
  <si>
    <t>Face Amount in Force</t>
  </si>
  <si>
    <t xml:space="preserve">Net present value of Distributable earnings </t>
  </si>
  <si>
    <t>Earned Interest Rate</t>
  </si>
  <si>
    <t>Acquisition Expense Per Policy</t>
  </si>
  <si>
    <t>Acquisition Expense Per $1000 face amount</t>
  </si>
  <si>
    <t>Maintenance Expense Per Policy Per year</t>
  </si>
  <si>
    <t>Maintenance Expense Per $1000 inforce</t>
  </si>
  <si>
    <t>Net Present Value of Cash Flows</t>
  </si>
  <si>
    <t xml:space="preserve">Statutory Lapse rates </t>
  </si>
  <si>
    <t>Face Amount In-Force</t>
  </si>
  <si>
    <t>Best Estimate  In Force insurance amount</t>
  </si>
  <si>
    <t>Stat Reserve for Best Estimate In-Force Amount</t>
  </si>
  <si>
    <t>Section</t>
  </si>
  <si>
    <t>Input Items</t>
  </si>
  <si>
    <t>Intermediate Calculations</t>
  </si>
  <si>
    <t>Statutory Income</t>
  </si>
  <si>
    <t>Statutory Reserves</t>
  </si>
  <si>
    <t>Premiums and acquisition expenses (incl commissions) are paid  at the beginning of the year</t>
  </si>
  <si>
    <t>Death benefits and maintenance expenses occur uniformly throughout the year</t>
  </si>
  <si>
    <t>Mortality Factor</t>
  </si>
  <si>
    <t/>
  </si>
  <si>
    <t>First year Lapse rate</t>
  </si>
  <si>
    <t>Renewal Years Lapse rates</t>
  </si>
  <si>
    <t>First year Comission rate</t>
  </si>
  <si>
    <t>Renewal Commission rate</t>
  </si>
  <si>
    <t>Average Face amount Per Policy</t>
  </si>
  <si>
    <t xml:space="preserve">                                Input Items: (rows 1-21)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</si>
  <si>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minus PV future Premiums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</si>
  <si>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Fall 2021</t>
  </si>
  <si>
    <t>In Force based on statutory reserve assumptions</t>
  </si>
  <si>
    <t xml:space="preserve">Interest rate    </t>
  </si>
  <si>
    <t>Number of Policies Sold                                                                                                                                                                                                                                                                                                                                                                   Spring 2023</t>
  </si>
  <si>
    <t>Section                                                                                                                                                                                                                                                                                                                                                                                                Spring 2023</t>
  </si>
  <si>
    <t>Beginning of Year                                                                                                                                                                                                                                                                                                                                                                                      Spring 2023</t>
  </si>
  <si>
    <t>Statutory Reserve Calculations:59:88</t>
  </si>
  <si>
    <t>Opportunity Cost of Capital</t>
  </si>
  <si>
    <t xml:space="preserve">Yearly Renewable Term Insurance Female age 40 Smoker                                                                                                                                                                                                                                                     Spring 2023                                                               </t>
  </si>
  <si>
    <r>
      <t xml:space="preserve">Best Estimate mortality Rates </t>
    </r>
    <r>
      <rPr>
        <b/>
        <sz val="12"/>
        <color theme="1"/>
        <rFont val="Calibri"/>
        <family val="2"/>
        <scheme val="minor"/>
      </rPr>
      <t>(ROW 101)</t>
    </r>
  </si>
  <si>
    <t>Stat  Mortality Rates-2001 CSO (Row 63)</t>
  </si>
  <si>
    <t>YRT Premium Rates (Row 14)</t>
  </si>
  <si>
    <t>Table 1: Earned Interest Rate and Risk-Adjusted IRR</t>
  </si>
  <si>
    <t>Table 2: Mortality Rate Factor and Risk-Adjusted IRR</t>
  </si>
  <si>
    <t>Mortality Rate</t>
  </si>
  <si>
    <t>Table 3: Renew Lapse Rate Factor and Risk-Adjusted IRR</t>
  </si>
  <si>
    <t>Renew Lapse Rate</t>
  </si>
  <si>
    <t>Table 4: Scenario Test on Lapse Rate Factor and Earned Interest affecting IRR- YRT Product</t>
  </si>
  <si>
    <t>Table 4: Scenario Test on Lapse Rate Factor and Earned Interest affecting Level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</si>
</sst>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7" formatCode="_(&quot;$&quot;* #,##0_);_(&quot;$&quot;* \(#,##0\);_(&quot;$&quot;* &quot;-&quot;?_);_(@_)"/>
    <numFmt numFmtId="168" formatCode="0.000000"/>
    <numFmt numFmtId="169" formatCode="0.00000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Protection="1">
      <protection locked="0"/>
    </xf>
    <xf numFmtId="10" fontId="4" fillId="0" borderId="0" xfId="0" applyNumberFormat="1" applyFont="1" applyAlignment="1" applyProtection="1">
      <alignment horizontal="center"/>
      <protection locked="0"/>
    </xf>
    <xf numFmtId="44" fontId="4" fillId="0" borderId="0" xfId="0" applyNumberFormat="1" applyFont="1" applyAlignment="1" applyProtection="1">
      <alignment horizontal="center"/>
      <protection locked="0"/>
    </xf>
    <xf numFmtId="44" fontId="4" fillId="0" borderId="0" xfId="2" applyFont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1" fontId="5" fillId="2" borderId="0" xfId="0" applyNumberFormat="1" applyFont="1" applyFill="1" applyAlignment="1" applyProtection="1">
      <alignment horizontal="center"/>
      <protection locked="0"/>
    </xf>
    <xf numFmtId="0" fontId="0" fillId="0" borderId="0" xfId="0" quotePrefix="1" applyProtection="1">
      <protection locked="0"/>
    </xf>
    <xf numFmtId="166" fontId="2" fillId="0" borderId="0" xfId="1" applyNumberFormat="1" applyFont="1" applyProtection="1">
      <protection locked="0"/>
    </xf>
    <xf numFmtId="43" fontId="2" fillId="0" borderId="0" xfId="1" applyFont="1" applyProtection="1">
      <protection locked="0"/>
    </xf>
    <xf numFmtId="164" fontId="2" fillId="0" borderId="0" xfId="3" applyNumberFormat="1" applyFont="1" applyProtection="1">
      <protection locked="0"/>
    </xf>
    <xf numFmtId="165" fontId="2" fillId="0" borderId="0" xfId="2" applyNumberFormat="1" applyFont="1" applyProtection="1">
      <protection locked="0"/>
    </xf>
    <xf numFmtId="44" fontId="2" fillId="0" borderId="0" xfId="2" applyFont="1" applyProtection="1">
      <protection locked="0"/>
    </xf>
    <xf numFmtId="9" fontId="2" fillId="0" borderId="0" xfId="3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10" fontId="2" fillId="0" borderId="0" xfId="3" applyNumberFormat="1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9" fontId="3" fillId="0" borderId="0" xfId="3" applyFont="1" applyProtection="1">
      <protection locked="0"/>
    </xf>
    <xf numFmtId="0" fontId="5" fillId="2" borderId="0" xfId="0" applyFont="1" applyFill="1" applyAlignment="1" applyProtection="1">
      <alignment horizontal="left"/>
      <protection locked="0"/>
    </xf>
    <xf numFmtId="166" fontId="0" fillId="0" borderId="0" xfId="0" applyNumberFormat="1" applyProtection="1">
      <protection locked="0"/>
    </xf>
    <xf numFmtId="0" fontId="5" fillId="2" borderId="0" xfId="0" applyFont="1" applyFill="1" applyProtection="1">
      <protection locked="0"/>
    </xf>
    <xf numFmtId="165" fontId="2" fillId="0" borderId="1" xfId="2" applyNumberFormat="1" applyFont="1" applyBorder="1" applyProtection="1">
      <protection locked="0"/>
    </xf>
    <xf numFmtId="165" fontId="2" fillId="0" borderId="0" xfId="3" applyNumberFormat="1" applyFont="1" applyProtection="1">
      <protection locked="0"/>
    </xf>
    <xf numFmtId="1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44" fontId="2" fillId="0" borderId="0" xfId="3" applyNumberFormat="1" applyFont="1" applyProtection="1">
      <protection locked="0"/>
    </xf>
    <xf numFmtId="4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166" fontId="2" fillId="0" borderId="0" xfId="1" quotePrefix="1" applyNumberFormat="1" applyFon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1" fontId="5" fillId="2" borderId="0" xfId="0" applyNumberFormat="1" applyFont="1" applyFill="1" applyAlignment="1">
      <alignment horizontal="center"/>
    </xf>
    <xf numFmtId="0" fontId="3" fillId="0" borderId="0" xfId="0" applyFont="1" applyProtection="1">
      <protection locked="0"/>
    </xf>
    <xf numFmtId="0" fontId="3" fillId="0" borderId="0" xfId="0" quotePrefix="1" applyFont="1" applyAlignment="1" applyProtection="1">
      <alignment horizontal="left"/>
      <protection locked="0"/>
    </xf>
    <xf numFmtId="1" fontId="7" fillId="0" borderId="0" xfId="0" applyNumberFormat="1" applyFont="1" applyAlignment="1" applyProtection="1">
      <alignment horizontal="center"/>
      <protection locked="0"/>
    </xf>
    <xf numFmtId="165" fontId="0" fillId="0" borderId="0" xfId="2" applyNumberFormat="1" applyFont="1" applyAlignment="1" applyProtection="1">
      <protection locked="0"/>
    </xf>
    <xf numFmtId="169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68" fontId="0" fillId="0" borderId="0" xfId="0" applyNumberFormat="1" applyProtection="1">
      <protection locked="0"/>
    </xf>
    <xf numFmtId="8" fontId="2" fillId="0" borderId="0" xfId="3" applyNumberFormat="1" applyFont="1" applyProtection="1">
      <protection locked="0"/>
    </xf>
    <xf numFmtId="10" fontId="0" fillId="0" borderId="0" xfId="0" applyNumberFormat="1"/>
    <xf numFmtId="164" fontId="0" fillId="0" borderId="0" xfId="3" applyNumberFormat="1" applyFont="1"/>
    <xf numFmtId="10" fontId="0" fillId="0" borderId="0" xfId="3" applyNumberFormat="1" applyFont="1"/>
  </cellXfs>
  <cellStyles count="8">
    <cellStyle name="Comma" xfId="1" builtinId="3"/>
    <cellStyle name="Comma 2" xfId="6" xr:uid="{68F019F1-1FB0-4D43-A447-574A2E3038E3}"/>
    <cellStyle name="Currency" xfId="2" builtinId="4"/>
    <cellStyle name="Currency 2" xfId="5" xr:uid="{87178086-4BC9-4B4D-B28A-C2E54D3BB7F8}"/>
    <cellStyle name="Normal" xfId="0" builtinId="0"/>
    <cellStyle name="Normal 2" xfId="4" xr:uid="{4CC203D1-9A2D-D449-8D58-EA3519C874B8}"/>
    <cellStyle name="Percent" xfId="3" builtinId="5"/>
    <cellStyle name="Percent 2" xfId="7" xr:uid="{30A34DA5-14BC-C74D-B6F4-259B9FE3C118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8299-020F-A640-8456-448EEEF32DDB}">
  <sheetPr>
    <pageSetUpPr fitToPage="1"/>
  </sheetPr>
  <dimension ref="A1:W101"/>
  <sheetViews>
    <sheetView zoomScale="67" zoomScaleNormal="109" workbookViewId="0">
      <selection activeCell="B15" sqref="B15"/>
    </sheetView>
  </sheetViews>
  <sheetFormatPr baseColWidth="10" defaultColWidth="8.83203125" defaultRowHeight="15" x14ac:dyDescent="0.2"/>
  <cols>
    <col min="1" max="1" width="46.1640625" style="1" customWidth="1"/>
    <col min="2" max="12" width="16.83203125" style="1" customWidth="1"/>
    <col min="13" max="16384" width="8.83203125" style="1"/>
  </cols>
  <sheetData>
    <row r="1" spans="1:11" ht="18" customHeight="1" x14ac:dyDescent="0.2">
      <c r="A1" s="34" t="s">
        <v>86</v>
      </c>
      <c r="B1" s="7" t="s">
        <v>70</v>
      </c>
      <c r="C1" s="2" t="s">
        <v>14</v>
      </c>
      <c r="D1" s="3" t="s">
        <v>14</v>
      </c>
    </row>
    <row r="2" spans="1:11" ht="18" customHeight="1" x14ac:dyDescent="0.3">
      <c r="A2" s="35" t="s">
        <v>76</v>
      </c>
      <c r="B2" s="7" t="s">
        <v>70</v>
      </c>
      <c r="C2" s="2" t="s">
        <v>14</v>
      </c>
      <c r="D2" s="4" t="s">
        <v>14</v>
      </c>
      <c r="E2" s="5" t="s">
        <v>62</v>
      </c>
      <c r="F2" s="6">
        <v>1</v>
      </c>
      <c r="G2" s="5" t="s">
        <v>63</v>
      </c>
    </row>
    <row r="3" spans="1:11" ht="18" customHeight="1" x14ac:dyDescent="0.2">
      <c r="A3" s="7" t="s">
        <v>81</v>
      </c>
      <c r="B3" s="8">
        <v>100000</v>
      </c>
    </row>
    <row r="4" spans="1:11" ht="18" customHeight="1" x14ac:dyDescent="0.2">
      <c r="A4" s="1" t="s">
        <v>75</v>
      </c>
      <c r="B4" s="8">
        <v>300000</v>
      </c>
      <c r="C4" s="9"/>
    </row>
    <row r="5" spans="1:11" ht="18" customHeight="1" x14ac:dyDescent="0.2">
      <c r="A5" s="34" t="s">
        <v>52</v>
      </c>
      <c r="B5" s="10">
        <v>4.2999999999999997E-2</v>
      </c>
      <c r="C5" s="10">
        <f>B5</f>
        <v>4.2999999999999997E-2</v>
      </c>
      <c r="D5" s="10">
        <f t="shared" ref="D5:K5" si="0">C5</f>
        <v>4.2999999999999997E-2</v>
      </c>
      <c r="E5" s="10">
        <f t="shared" si="0"/>
        <v>4.2999999999999997E-2</v>
      </c>
      <c r="F5" s="10">
        <f t="shared" si="0"/>
        <v>4.2999999999999997E-2</v>
      </c>
      <c r="G5" s="10">
        <f t="shared" si="0"/>
        <v>4.2999999999999997E-2</v>
      </c>
      <c r="H5" s="10">
        <f t="shared" si="0"/>
        <v>4.2999999999999997E-2</v>
      </c>
      <c r="I5" s="10">
        <f t="shared" si="0"/>
        <v>4.2999999999999997E-2</v>
      </c>
      <c r="J5" s="10">
        <f t="shared" si="0"/>
        <v>4.2999999999999997E-2</v>
      </c>
      <c r="K5" s="10">
        <f t="shared" si="0"/>
        <v>4.2999999999999997E-2</v>
      </c>
    </row>
    <row r="6" spans="1:11" ht="18" customHeight="1" x14ac:dyDescent="0.2"/>
    <row r="7" spans="1:11" ht="18" customHeight="1" x14ac:dyDescent="0.2">
      <c r="A7" s="34" t="s">
        <v>18</v>
      </c>
    </row>
    <row r="8" spans="1:11" ht="18" customHeight="1" x14ac:dyDescent="0.2">
      <c r="A8" s="1" t="s">
        <v>53</v>
      </c>
      <c r="B8" s="11">
        <v>50</v>
      </c>
    </row>
    <row r="9" spans="1:11" ht="18" customHeight="1" x14ac:dyDescent="0.2">
      <c r="A9" s="1" t="s">
        <v>54</v>
      </c>
      <c r="B9" s="12">
        <v>0.25</v>
      </c>
      <c r="D9" s="1" t="s">
        <v>14</v>
      </c>
    </row>
    <row r="10" spans="1:11" ht="18" customHeight="1" x14ac:dyDescent="0.2">
      <c r="A10" s="1" t="s">
        <v>55</v>
      </c>
      <c r="B10" s="11">
        <v>10</v>
      </c>
    </row>
    <row r="11" spans="1:11" ht="18" customHeight="1" x14ac:dyDescent="0.2">
      <c r="A11" s="1" t="s">
        <v>56</v>
      </c>
      <c r="B11" s="12">
        <v>0.05</v>
      </c>
    </row>
    <row r="12" spans="1:11" ht="18" customHeight="1" x14ac:dyDescent="0.2">
      <c r="A12" s="1" t="s">
        <v>19</v>
      </c>
      <c r="B12" s="13">
        <v>0.21</v>
      </c>
    </row>
    <row r="13" spans="1:11" ht="18" customHeight="1" x14ac:dyDescent="0.2">
      <c r="A13" s="1" t="s">
        <v>0</v>
      </c>
      <c r="B13" s="14">
        <v>1</v>
      </c>
      <c r="C13" s="14">
        <v>2</v>
      </c>
      <c r="D13" s="14">
        <v>3</v>
      </c>
      <c r="E13" s="14">
        <v>4</v>
      </c>
      <c r="F13" s="14">
        <v>5</v>
      </c>
      <c r="G13" s="14">
        <v>6</v>
      </c>
      <c r="H13" s="14">
        <v>7</v>
      </c>
      <c r="I13" s="14">
        <v>8</v>
      </c>
      <c r="J13" s="14">
        <v>9</v>
      </c>
      <c r="K13" s="14">
        <v>10</v>
      </c>
    </row>
    <row r="14" spans="1:11" ht="18" customHeight="1" x14ac:dyDescent="0.2">
      <c r="A14" s="39" t="s">
        <v>89</v>
      </c>
      <c r="B14" s="12">
        <v>1.07</v>
      </c>
      <c r="C14" s="12">
        <v>1.33</v>
      </c>
      <c r="D14" s="12">
        <v>1.62</v>
      </c>
      <c r="E14" s="12">
        <v>1.95</v>
      </c>
      <c r="F14" s="12">
        <v>2.3199999999999998</v>
      </c>
      <c r="G14" s="12">
        <v>2.76</v>
      </c>
      <c r="H14" s="12">
        <v>3.24</v>
      </c>
      <c r="I14" s="12">
        <v>3.76</v>
      </c>
      <c r="J14" s="12">
        <v>4.3499999999999996</v>
      </c>
      <c r="K14" s="12">
        <v>4.97</v>
      </c>
    </row>
    <row r="15" spans="1:11" ht="18" customHeight="1" x14ac:dyDescent="0.2">
      <c r="A15" s="1" t="s">
        <v>71</v>
      </c>
      <c r="B15" s="15">
        <v>0.2</v>
      </c>
    </row>
    <row r="16" spans="1:11" ht="18" customHeight="1" x14ac:dyDescent="0.2">
      <c r="A16" s="1" t="s">
        <v>72</v>
      </c>
      <c r="C16" s="15">
        <v>0.1</v>
      </c>
      <c r="D16" s="15">
        <f>C16</f>
        <v>0.1</v>
      </c>
      <c r="E16" s="15">
        <f t="shared" ref="E16:J16" si="1">D16</f>
        <v>0.1</v>
      </c>
      <c r="F16" s="15">
        <f t="shared" si="1"/>
        <v>0.1</v>
      </c>
      <c r="G16" s="15">
        <f>F16</f>
        <v>0.1</v>
      </c>
      <c r="H16" s="15">
        <f t="shared" si="1"/>
        <v>0.1</v>
      </c>
      <c r="I16" s="15">
        <f t="shared" si="1"/>
        <v>0.1</v>
      </c>
      <c r="J16" s="15">
        <f t="shared" si="1"/>
        <v>0.1</v>
      </c>
      <c r="K16" s="15">
        <v>1</v>
      </c>
    </row>
    <row r="17" spans="1:12" ht="18" customHeight="1" x14ac:dyDescent="0.2">
      <c r="A17" s="1" t="s">
        <v>73</v>
      </c>
      <c r="B17" s="15">
        <v>0.7</v>
      </c>
    </row>
    <row r="18" spans="1:12" ht="18" customHeight="1" x14ac:dyDescent="0.2">
      <c r="A18" s="1" t="s">
        <v>74</v>
      </c>
      <c r="C18" s="13">
        <v>0.05</v>
      </c>
      <c r="D18" s="13">
        <f t="shared" ref="D18:K18" si="2">$C$18</f>
        <v>0.05</v>
      </c>
      <c r="E18" s="13">
        <f t="shared" si="2"/>
        <v>0.05</v>
      </c>
      <c r="F18" s="13">
        <f t="shared" si="2"/>
        <v>0.05</v>
      </c>
      <c r="G18" s="13">
        <f t="shared" si="2"/>
        <v>0.05</v>
      </c>
      <c r="H18" s="13">
        <f t="shared" si="2"/>
        <v>0.05</v>
      </c>
      <c r="I18" s="13">
        <f t="shared" si="2"/>
        <v>0.05</v>
      </c>
      <c r="J18" s="13">
        <f t="shared" si="2"/>
        <v>0.05</v>
      </c>
      <c r="K18" s="13">
        <f t="shared" si="2"/>
        <v>0.05</v>
      </c>
    </row>
    <row r="19" spans="1:12" ht="18" customHeight="1" x14ac:dyDescent="0.2">
      <c r="A19" s="1" t="s">
        <v>13</v>
      </c>
      <c r="B19" s="16">
        <v>40</v>
      </c>
      <c r="C19" s="14">
        <f t="shared" ref="C19:K19" si="3">B19+1</f>
        <v>41</v>
      </c>
      <c r="D19" s="14">
        <f t="shared" si="3"/>
        <v>42</v>
      </c>
      <c r="E19" s="14">
        <f t="shared" si="3"/>
        <v>43</v>
      </c>
      <c r="F19" s="14">
        <f t="shared" si="3"/>
        <v>44</v>
      </c>
      <c r="G19" s="14">
        <f t="shared" si="3"/>
        <v>45</v>
      </c>
      <c r="H19" s="14">
        <f t="shared" si="3"/>
        <v>46</v>
      </c>
      <c r="I19" s="14">
        <f t="shared" si="3"/>
        <v>47</v>
      </c>
      <c r="J19" s="14">
        <f t="shared" si="3"/>
        <v>48</v>
      </c>
      <c r="K19" s="14">
        <f t="shared" si="3"/>
        <v>49</v>
      </c>
    </row>
    <row r="20" spans="1:12" ht="18" customHeight="1" x14ac:dyDescent="0.2">
      <c r="A20" s="1" t="s">
        <v>40</v>
      </c>
      <c r="B20" s="1">
        <f>$B$100*B101</f>
        <v>7.9722000000000007E-4</v>
      </c>
      <c r="C20" s="1">
        <f t="shared" ref="C20:K20" si="4">$B$100*C101</f>
        <v>9.8262000000000002E-4</v>
      </c>
      <c r="D20" s="1">
        <f t="shared" si="4"/>
        <v>1.2051E-3</v>
      </c>
      <c r="E20" s="1">
        <f t="shared" si="4"/>
        <v>1.46466E-3</v>
      </c>
      <c r="F20" s="1">
        <f t="shared" si="4"/>
        <v>1.7520300000000001E-3</v>
      </c>
      <c r="G20" s="1">
        <f t="shared" si="4"/>
        <v>2.0857499999999999E-3</v>
      </c>
      <c r="H20" s="1">
        <f t="shared" si="4"/>
        <v>2.4565500000000001E-3</v>
      </c>
      <c r="I20" s="1">
        <f t="shared" si="4"/>
        <v>2.8644299999999998E-3</v>
      </c>
      <c r="J20" s="1">
        <f t="shared" si="4"/>
        <v>3.3186600000000006E-3</v>
      </c>
      <c r="K20" s="1">
        <f t="shared" si="4"/>
        <v>3.8006999999999997E-3</v>
      </c>
    </row>
    <row r="21" spans="1:12" ht="18" hidden="1" customHeight="1" x14ac:dyDescent="0.2">
      <c r="A21" s="1" t="s">
        <v>49</v>
      </c>
      <c r="B21" s="17">
        <v>0.2</v>
      </c>
    </row>
    <row r="22" spans="1:12" ht="18" customHeight="1" x14ac:dyDescent="0.2">
      <c r="A22" s="1" t="s">
        <v>12</v>
      </c>
    </row>
    <row r="23" spans="1:12" ht="18" customHeight="1" x14ac:dyDescent="0.2">
      <c r="A23" s="1" t="s">
        <v>11</v>
      </c>
      <c r="B23" s="1" t="s">
        <v>67</v>
      </c>
    </row>
    <row r="24" spans="1:12" ht="18" customHeight="1" x14ac:dyDescent="0.2">
      <c r="B24" s="1" t="s">
        <v>68</v>
      </c>
    </row>
    <row r="25" spans="1:12" ht="18" customHeight="1" x14ac:dyDescent="0.3">
      <c r="E25" s="5" t="s">
        <v>62</v>
      </c>
      <c r="F25" s="33">
        <v>2.23</v>
      </c>
      <c r="G25" s="18" t="s">
        <v>64</v>
      </c>
      <c r="H25" s="18"/>
      <c r="I25" s="7" t="s">
        <v>14</v>
      </c>
      <c r="J25" s="7" t="s">
        <v>70</v>
      </c>
    </row>
    <row r="26" spans="1:12" ht="18" customHeight="1" x14ac:dyDescent="0.2">
      <c r="A26" s="1" t="s">
        <v>47</v>
      </c>
      <c r="B26" s="14">
        <v>1</v>
      </c>
      <c r="C26" s="14">
        <v>2</v>
      </c>
      <c r="D26" s="14">
        <v>3</v>
      </c>
      <c r="E26" s="14">
        <v>4</v>
      </c>
      <c r="F26" s="14">
        <v>5</v>
      </c>
      <c r="G26" s="14">
        <v>6</v>
      </c>
      <c r="H26" s="14">
        <v>7</v>
      </c>
      <c r="I26" s="14">
        <v>8</v>
      </c>
      <c r="J26" s="14">
        <v>9</v>
      </c>
      <c r="K26" s="14">
        <v>10</v>
      </c>
      <c r="L26" s="14">
        <v>11</v>
      </c>
    </row>
    <row r="27" spans="1:12" ht="18" customHeight="1" x14ac:dyDescent="0.2">
      <c r="A27" s="1" t="s">
        <v>16</v>
      </c>
      <c r="B27" s="19">
        <f>B3</f>
        <v>100000</v>
      </c>
      <c r="C27" s="19">
        <f>B27*(1-B20)*(1-B15)</f>
        <v>79936.222399999999</v>
      </c>
      <c r="D27" s="19">
        <f>C27*(1-C20)*(1-C16)</f>
        <v>71871.907922230777</v>
      </c>
      <c r="E27" s="19">
        <f t="shared" ref="E27:L27" si="5">D27*(1-D20)*(1-D16)</f>
        <v>64606.765577394326</v>
      </c>
      <c r="F27" s="19">
        <f t="shared" si="5"/>
        <v>58060.924768911362</v>
      </c>
      <c r="G27" s="19">
        <f t="shared" si="5"/>
        <v>52163.280258199644</v>
      </c>
      <c r="H27" s="19">
        <f t="shared" si="5"/>
        <v>46849.032626761</v>
      </c>
      <c r="I27" s="19">
        <f t="shared" si="5"/>
        <v>42060.551072095557</v>
      </c>
      <c r="J27" s="19">
        <f t="shared" si="5"/>
        <v>37746.064411009305</v>
      </c>
      <c r="K27" s="19">
        <f t="shared" si="5"/>
        <v>33858.718251201957</v>
      </c>
      <c r="L27" s="19">
        <f t="shared" si="5"/>
        <v>0</v>
      </c>
    </row>
    <row r="28" spans="1:12" ht="18" customHeight="1" x14ac:dyDescent="0.2">
      <c r="A28" s="1" t="s">
        <v>50</v>
      </c>
      <c r="B28" s="11">
        <f>B27*$B$4</f>
        <v>30000000000</v>
      </c>
      <c r="C28" s="11">
        <f t="shared" ref="C28:L28" si="6">C27*$B$4</f>
        <v>23980866720</v>
      </c>
      <c r="D28" s="11">
        <f t="shared" si="6"/>
        <v>21561572376.669231</v>
      </c>
      <c r="E28" s="11">
        <f t="shared" si="6"/>
        <v>19382029673.218296</v>
      </c>
      <c r="F28" s="11">
        <f t="shared" si="6"/>
        <v>17418277430.673409</v>
      </c>
      <c r="G28" s="11">
        <f t="shared" si="6"/>
        <v>15648984077.459892</v>
      </c>
      <c r="H28" s="11">
        <f t="shared" si="6"/>
        <v>14054709788.028299</v>
      </c>
      <c r="I28" s="11">
        <f t="shared" si="6"/>
        <v>12618165321.628668</v>
      </c>
      <c r="J28" s="11">
        <f t="shared" si="6"/>
        <v>11323819323.302792</v>
      </c>
      <c r="K28" s="11">
        <f t="shared" si="6"/>
        <v>10157615475.360588</v>
      </c>
      <c r="L28" s="11">
        <f t="shared" si="6"/>
        <v>0</v>
      </c>
    </row>
    <row r="29" spans="1:12" ht="18" customHeight="1" x14ac:dyDescent="0.2"/>
    <row r="30" spans="1:12" ht="18" customHeight="1" x14ac:dyDescent="0.3">
      <c r="A30" s="1" t="s">
        <v>22</v>
      </c>
      <c r="E30" s="5" t="s">
        <v>62</v>
      </c>
      <c r="F30" s="33">
        <v>2.9230330000000002</v>
      </c>
      <c r="G30" s="20" t="s">
        <v>65</v>
      </c>
      <c r="H30" s="32"/>
    </row>
    <row r="31" spans="1:12" ht="18" customHeight="1" x14ac:dyDescent="0.2">
      <c r="A31" s="14" t="s">
        <v>0</v>
      </c>
      <c r="B31" s="14">
        <v>1</v>
      </c>
      <c r="C31" s="14">
        <v>2</v>
      </c>
      <c r="D31" s="14">
        <v>3</v>
      </c>
      <c r="E31" s="14">
        <v>4</v>
      </c>
      <c r="F31" s="14">
        <v>5</v>
      </c>
      <c r="G31" s="14">
        <v>6</v>
      </c>
      <c r="H31" s="14">
        <v>7</v>
      </c>
      <c r="I31" s="14">
        <v>8</v>
      </c>
      <c r="J31" s="14">
        <v>9</v>
      </c>
      <c r="K31" s="14">
        <v>10</v>
      </c>
      <c r="L31" s="14">
        <v>11</v>
      </c>
    </row>
    <row r="32" spans="1:12" ht="18" customHeight="1" x14ac:dyDescent="0.2">
      <c r="A32" s="1" t="s">
        <v>1</v>
      </c>
      <c r="B32" s="19">
        <f>B27*B14*$B$4/1000</f>
        <v>32100000</v>
      </c>
      <c r="C32" s="19">
        <f t="shared" ref="C32:K32" si="7">C27*C14*$B$4/1000</f>
        <v>31894552.737600002</v>
      </c>
      <c r="D32" s="19">
        <f t="shared" si="7"/>
        <v>34929747.250204161</v>
      </c>
      <c r="E32" s="19">
        <f t="shared" si="7"/>
        <v>37794957.862775683</v>
      </c>
      <c r="F32" s="19">
        <f t="shared" si="7"/>
        <v>40410403.639162302</v>
      </c>
      <c r="G32" s="19">
        <f t="shared" si="7"/>
        <v>43191196.05378931</v>
      </c>
      <c r="H32" s="19">
        <f t="shared" si="7"/>
        <v>45537259.713211693</v>
      </c>
      <c r="I32" s="19">
        <f t="shared" si="7"/>
        <v>47444301.609323785</v>
      </c>
      <c r="J32" s="19">
        <f t="shared" si="7"/>
        <v>49258614.056367144</v>
      </c>
      <c r="K32" s="19">
        <f t="shared" si="7"/>
        <v>50483348.91254212</v>
      </c>
      <c r="L32" s="19"/>
    </row>
    <row r="33" spans="1:23" ht="18" customHeight="1" x14ac:dyDescent="0.2">
      <c r="A33" s="1" t="s">
        <v>2</v>
      </c>
      <c r="B33" s="11">
        <f>(B32-SUM(B38:B41))*$B$5</f>
        <v>-230909.99999999997</v>
      </c>
      <c r="C33" s="11">
        <f t="shared" ref="C33:L33" si="8">(C32-SUM(C38:C41))*$B$5</f>
        <v>1216961.04025096</v>
      </c>
      <c r="D33" s="11">
        <f t="shared" si="8"/>
        <v>1349617.8741544418</v>
      </c>
      <c r="E33" s="11">
        <f t="shared" si="8"/>
        <v>1474471.7556986876</v>
      </c>
      <c r="F33" s="11">
        <f t="shared" si="8"/>
        <v>1588349.4945332003</v>
      </c>
      <c r="G33" s="11">
        <f t="shared" si="8"/>
        <v>1708284.8325197285</v>
      </c>
      <c r="H33" s="11">
        <f t="shared" si="8"/>
        <v>1809834.3492109294</v>
      </c>
      <c r="I33" s="11">
        <f t="shared" si="8"/>
        <v>1892884.6283383737</v>
      </c>
      <c r="J33" s="11">
        <f t="shared" si="8"/>
        <v>1971637.3649607627</v>
      </c>
      <c r="K33" s="11">
        <f t="shared" si="8"/>
        <v>2025846.6809573034</v>
      </c>
      <c r="L33" s="11">
        <f t="shared" si="8"/>
        <v>0</v>
      </c>
    </row>
    <row r="34" spans="1:23" ht="18" customHeight="1" x14ac:dyDescent="0.2">
      <c r="A34" s="1" t="s">
        <v>41</v>
      </c>
      <c r="B34" s="11">
        <f>B32+B33</f>
        <v>31869090</v>
      </c>
      <c r="C34" s="11">
        <f t="shared" ref="C34:L34" si="9">C32+C33</f>
        <v>33111513.777850963</v>
      </c>
      <c r="D34" s="11">
        <f t="shared" si="9"/>
        <v>36279365.124358602</v>
      </c>
      <c r="E34" s="11">
        <f t="shared" si="9"/>
        <v>39269429.618474372</v>
      </c>
      <c r="F34" s="11">
        <f t="shared" si="9"/>
        <v>41998753.133695506</v>
      </c>
      <c r="G34" s="11">
        <f t="shared" si="9"/>
        <v>44899480.886309035</v>
      </c>
      <c r="H34" s="11">
        <f t="shared" si="9"/>
        <v>47347094.062422626</v>
      </c>
      <c r="I34" s="11">
        <f t="shared" si="9"/>
        <v>49337186.237662159</v>
      </c>
      <c r="J34" s="11">
        <f t="shared" si="9"/>
        <v>51230251.421327904</v>
      </c>
      <c r="K34" s="11">
        <f t="shared" si="9"/>
        <v>52509195.593499422</v>
      </c>
      <c r="L34" s="11">
        <f t="shared" si="9"/>
        <v>0</v>
      </c>
      <c r="M34" s="11" t="s">
        <v>14</v>
      </c>
      <c r="N34" s="11" t="s">
        <v>14</v>
      </c>
      <c r="O34" s="11" t="s">
        <v>14</v>
      </c>
      <c r="P34" s="11" t="s">
        <v>14</v>
      </c>
      <c r="Q34" s="11" t="s">
        <v>14</v>
      </c>
    </row>
    <row r="35" spans="1:23" ht="18" customHeight="1" x14ac:dyDescent="0.2"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spans="1:23" ht="18" customHeight="1" x14ac:dyDescent="0.2">
      <c r="A36" s="1" t="s">
        <v>21</v>
      </c>
      <c r="B36" s="11">
        <f>B28*B20</f>
        <v>23916600.000000004</v>
      </c>
      <c r="C36" s="11">
        <f t="shared" ref="C36:K36" si="10">C28*C20</f>
        <v>23564079.2564064</v>
      </c>
      <c r="D36" s="11">
        <f t="shared" si="10"/>
        <v>25983850.871124089</v>
      </c>
      <c r="E36" s="11">
        <f t="shared" si="10"/>
        <v>28388083.581175908</v>
      </c>
      <c r="F36" s="11">
        <f t="shared" si="10"/>
        <v>30517344.606862735</v>
      </c>
      <c r="G36" s="11">
        <f t="shared" si="10"/>
        <v>32639868.539561968</v>
      </c>
      <c r="H36" s="11">
        <f t="shared" si="10"/>
        <v>34526097.329780921</v>
      </c>
      <c r="I36" s="11">
        <f t="shared" si="10"/>
        <v>36143851.292232804</v>
      </c>
      <c r="J36" s="11">
        <f t="shared" si="10"/>
        <v>37579906.235472046</v>
      </c>
      <c r="K36" s="11">
        <f t="shared" si="10"/>
        <v>38606049.137202986</v>
      </c>
      <c r="L36" s="11">
        <v>0</v>
      </c>
      <c r="M36" s="11" t="s">
        <v>14</v>
      </c>
      <c r="N36" s="11" t="s">
        <v>14</v>
      </c>
      <c r="O36" s="11" t="s">
        <v>14</v>
      </c>
      <c r="P36" s="11" t="s">
        <v>14</v>
      </c>
      <c r="Q36" s="11" t="s">
        <v>14</v>
      </c>
    </row>
    <row r="37" spans="1:23" ht="18" customHeight="1" x14ac:dyDescent="0.2">
      <c r="A37" s="1" t="s">
        <v>3</v>
      </c>
      <c r="B37" s="1" t="s">
        <v>14</v>
      </c>
      <c r="C37" s="11" t="s">
        <v>14</v>
      </c>
      <c r="D37" s="11" t="s">
        <v>14</v>
      </c>
      <c r="E37" s="11" t="s">
        <v>14</v>
      </c>
      <c r="F37" s="11" t="s">
        <v>14</v>
      </c>
      <c r="G37" s="11" t="s">
        <v>14</v>
      </c>
      <c r="H37" s="11"/>
      <c r="I37" s="11" t="s">
        <v>14</v>
      </c>
      <c r="J37" s="11" t="s">
        <v>14</v>
      </c>
      <c r="K37" s="11" t="s">
        <v>14</v>
      </c>
      <c r="L37" s="11" t="s">
        <v>14</v>
      </c>
    </row>
    <row r="38" spans="1:23" ht="18" customHeight="1" x14ac:dyDescent="0.2">
      <c r="A38" s="7" t="s">
        <v>4</v>
      </c>
      <c r="B38" s="11">
        <f>$B$8*B27+$B$9*B28/1000</f>
        <v>12500000</v>
      </c>
      <c r="C38" s="11"/>
      <c r="D38" s="11"/>
      <c r="E38" s="11"/>
      <c r="F38" s="11"/>
      <c r="G38" s="11"/>
      <c r="H38" s="11"/>
      <c r="I38" s="11"/>
      <c r="J38" s="11"/>
      <c r="K38" s="11"/>
      <c r="L38" s="11" t="s">
        <v>14</v>
      </c>
      <c r="M38" s="11" t="s">
        <v>14</v>
      </c>
      <c r="N38" s="11" t="s">
        <v>14</v>
      </c>
      <c r="O38" s="11" t="s">
        <v>14</v>
      </c>
      <c r="P38" s="11" t="s">
        <v>14</v>
      </c>
      <c r="Q38" s="11" t="s">
        <v>14</v>
      </c>
    </row>
    <row r="39" spans="1:23" ht="18" customHeight="1" x14ac:dyDescent="0.2">
      <c r="A39" s="7" t="s">
        <v>5</v>
      </c>
      <c r="B39" s="11">
        <f>$B$10*B27+$B$11*B28/1000</f>
        <v>2500000</v>
      </c>
      <c r="C39" s="11">
        <f t="shared" ref="C39:K39" si="11">$B$10*C27+$B$11*C28/1000</f>
        <v>1998405.5599999998</v>
      </c>
      <c r="D39" s="11">
        <f t="shared" si="11"/>
        <v>1796797.6980557693</v>
      </c>
      <c r="E39" s="11">
        <f t="shared" si="11"/>
        <v>1615169.1394348582</v>
      </c>
      <c r="F39" s="11">
        <f t="shared" si="11"/>
        <v>1451523.1192227839</v>
      </c>
      <c r="G39" s="11">
        <f t="shared" si="11"/>
        <v>1304082.0064549912</v>
      </c>
      <c r="H39" s="11">
        <f t="shared" si="11"/>
        <v>1171225.8156690251</v>
      </c>
      <c r="I39" s="11">
        <f t="shared" si="11"/>
        <v>1051513.776802389</v>
      </c>
      <c r="J39" s="11">
        <f t="shared" si="11"/>
        <v>943651.6102752327</v>
      </c>
      <c r="K39" s="11">
        <f t="shared" si="11"/>
        <v>846467.95628004905</v>
      </c>
      <c r="L39" s="11" t="s">
        <v>14</v>
      </c>
      <c r="M39" s="11" t="s">
        <v>14</v>
      </c>
      <c r="N39" s="11" t="s">
        <v>14</v>
      </c>
      <c r="O39" s="11" t="s">
        <v>14</v>
      </c>
      <c r="P39" s="11" t="s">
        <v>14</v>
      </c>
      <c r="Q39" s="11" t="s">
        <v>14</v>
      </c>
    </row>
    <row r="40" spans="1:23" ht="18" customHeight="1" x14ac:dyDescent="0.2">
      <c r="A40" s="7" t="s">
        <v>6</v>
      </c>
      <c r="B40" s="11">
        <f>B17*B32</f>
        <v>22470000</v>
      </c>
      <c r="C40" s="11">
        <f>C18*C32</f>
        <v>1594727.6368800001</v>
      </c>
      <c r="D40" s="11">
        <f>D18*D32</f>
        <v>1746487.362510208</v>
      </c>
      <c r="E40" s="11">
        <f t="shared" ref="E40:L40" si="12">E18*E32</f>
        <v>1889747.8931387842</v>
      </c>
      <c r="F40" s="11">
        <f t="shared" si="12"/>
        <v>2020520.1819581152</v>
      </c>
      <c r="G40" s="11">
        <f t="shared" si="12"/>
        <v>2159559.8026894657</v>
      </c>
      <c r="H40" s="11">
        <f t="shared" si="12"/>
        <v>2276862.9856605846</v>
      </c>
      <c r="I40" s="11">
        <f t="shared" si="12"/>
        <v>2372215.0804661894</v>
      </c>
      <c r="J40" s="11">
        <f t="shared" si="12"/>
        <v>2462930.7028183574</v>
      </c>
      <c r="K40" s="11">
        <f t="shared" si="12"/>
        <v>2524167.4456271064</v>
      </c>
      <c r="L40" s="11">
        <f t="shared" si="12"/>
        <v>0</v>
      </c>
      <c r="M40" s="11" t="s">
        <v>14</v>
      </c>
      <c r="N40" s="11" t="s">
        <v>14</v>
      </c>
      <c r="O40" s="11" t="s">
        <v>14</v>
      </c>
      <c r="P40" s="11" t="s">
        <v>14</v>
      </c>
      <c r="Q40" s="11" t="s">
        <v>14</v>
      </c>
    </row>
    <row r="41" spans="1:23" ht="18" customHeight="1" x14ac:dyDescent="0.2">
      <c r="A41" s="1" t="s">
        <v>7</v>
      </c>
      <c r="B41" s="21" t="s">
        <v>14</v>
      </c>
      <c r="C41" s="21" t="s">
        <v>14</v>
      </c>
      <c r="D41" s="21" t="s">
        <v>14</v>
      </c>
      <c r="E41" s="21" t="s">
        <v>14</v>
      </c>
      <c r="F41" s="21" t="s">
        <v>14</v>
      </c>
      <c r="G41" s="21" t="s">
        <v>14</v>
      </c>
      <c r="H41" s="21" t="s">
        <v>14</v>
      </c>
      <c r="I41" s="21" t="s">
        <v>14</v>
      </c>
      <c r="J41" s="21" t="s">
        <v>14</v>
      </c>
      <c r="K41" s="21" t="s">
        <v>14</v>
      </c>
      <c r="L41" s="21" t="s">
        <v>14</v>
      </c>
      <c r="M41" s="21" t="s">
        <v>14</v>
      </c>
      <c r="N41" s="21" t="s">
        <v>14</v>
      </c>
      <c r="O41" s="21" t="s">
        <v>14</v>
      </c>
      <c r="P41" s="21" t="s">
        <v>14</v>
      </c>
      <c r="Q41" s="21" t="s">
        <v>14</v>
      </c>
      <c r="R41" s="21" t="s">
        <v>14</v>
      </c>
      <c r="S41" s="21" t="s">
        <v>14</v>
      </c>
      <c r="T41" s="21" t="s">
        <v>14</v>
      </c>
      <c r="U41" s="21" t="s">
        <v>14</v>
      </c>
      <c r="V41" s="21" t="s">
        <v>14</v>
      </c>
      <c r="W41" s="21" t="s">
        <v>14</v>
      </c>
    </row>
    <row r="42" spans="1:23" ht="18" customHeight="1" x14ac:dyDescent="0.2">
      <c r="A42" s="1" t="s">
        <v>42</v>
      </c>
      <c r="B42" s="11">
        <f>SUM(B36:B41)</f>
        <v>61386600</v>
      </c>
      <c r="C42" s="11">
        <f t="shared" ref="C42:L42" si="13">SUM(C36:C41)</f>
        <v>27157212.453286398</v>
      </c>
      <c r="D42" s="11">
        <f t="shared" si="13"/>
        <v>29527135.931690067</v>
      </c>
      <c r="E42" s="11">
        <f t="shared" si="13"/>
        <v>31893000.613749553</v>
      </c>
      <c r="F42" s="11">
        <f t="shared" si="13"/>
        <v>33989387.90804363</v>
      </c>
      <c r="G42" s="11">
        <f t="shared" si="13"/>
        <v>36103510.348706424</v>
      </c>
      <c r="H42" s="11">
        <f t="shared" si="13"/>
        <v>37974186.131110527</v>
      </c>
      <c r="I42" s="11">
        <f t="shared" si="13"/>
        <v>39567580.149501383</v>
      </c>
      <c r="J42" s="11">
        <f t="shared" si="13"/>
        <v>40986488.548565634</v>
      </c>
      <c r="K42" s="11">
        <f t="shared" si="13"/>
        <v>41976684.539110146</v>
      </c>
      <c r="L42" s="11">
        <f t="shared" si="13"/>
        <v>0</v>
      </c>
      <c r="M42" s="11" t="s">
        <v>14</v>
      </c>
      <c r="N42" s="11" t="s">
        <v>14</v>
      </c>
    </row>
    <row r="43" spans="1:23" ht="18" customHeight="1" x14ac:dyDescent="0.2">
      <c r="B43" s="1" t="s">
        <v>14</v>
      </c>
      <c r="C43" s="11" t="s">
        <v>14</v>
      </c>
      <c r="D43" s="11" t="s">
        <v>14</v>
      </c>
      <c r="E43" s="11" t="s">
        <v>14</v>
      </c>
      <c r="F43" s="11" t="s">
        <v>14</v>
      </c>
      <c r="G43" s="11" t="s">
        <v>14</v>
      </c>
      <c r="H43" s="11" t="s">
        <v>14</v>
      </c>
      <c r="I43" s="11" t="s">
        <v>14</v>
      </c>
      <c r="J43" s="11" t="s">
        <v>14</v>
      </c>
      <c r="K43" s="11" t="s">
        <v>14</v>
      </c>
      <c r="L43" s="11" t="s">
        <v>14</v>
      </c>
    </row>
    <row r="44" spans="1:23" ht="18" customHeight="1" x14ac:dyDescent="0.2">
      <c r="A44" s="1" t="s">
        <v>8</v>
      </c>
      <c r="B44" s="11">
        <f>B34-B42</f>
        <v>-29517510</v>
      </c>
      <c r="C44" s="11">
        <f t="shared" ref="C44:L44" si="14">C34-C42</f>
        <v>5954301.324564565</v>
      </c>
      <c r="D44" s="11">
        <f t="shared" si="14"/>
        <v>6752229.1926685348</v>
      </c>
      <c r="E44" s="11">
        <f t="shared" si="14"/>
        <v>7376429.0047248192</v>
      </c>
      <c r="F44" s="11">
        <f t="shared" si="14"/>
        <v>8009365.2256518751</v>
      </c>
      <c r="G44" s="11">
        <f t="shared" si="14"/>
        <v>8795970.5376026109</v>
      </c>
      <c r="H44" s="11">
        <f t="shared" si="14"/>
        <v>9372907.9313120991</v>
      </c>
      <c r="I44" s="11">
        <f t="shared" si="14"/>
        <v>9769606.0881607756</v>
      </c>
      <c r="J44" s="11">
        <f t="shared" si="14"/>
        <v>10243762.87276227</v>
      </c>
      <c r="K44" s="11">
        <f t="shared" si="14"/>
        <v>10532511.054389276</v>
      </c>
      <c r="L44" s="11">
        <f t="shared" si="14"/>
        <v>0</v>
      </c>
      <c r="M44" s="11" t="s">
        <v>14</v>
      </c>
    </row>
    <row r="45" spans="1:23" ht="18" customHeight="1" x14ac:dyDescent="0.2">
      <c r="A45" s="1" t="s">
        <v>9</v>
      </c>
      <c r="B45" s="21">
        <f>B44*$B$12</f>
        <v>-6198677.0999999996</v>
      </c>
      <c r="C45" s="21">
        <f t="shared" ref="C45:J45" si="15">C44*$B$12</f>
        <v>1250403.2781585585</v>
      </c>
      <c r="D45" s="21">
        <f t="shared" si="15"/>
        <v>1417968.1304603922</v>
      </c>
      <c r="E45" s="21">
        <f t="shared" si="15"/>
        <v>1549050.0909922121</v>
      </c>
      <c r="F45" s="21">
        <f t="shared" si="15"/>
        <v>1681966.6973868937</v>
      </c>
      <c r="G45" s="21">
        <f t="shared" si="15"/>
        <v>1847153.8128965483</v>
      </c>
      <c r="H45" s="21">
        <f t="shared" si="15"/>
        <v>1968310.6655755406</v>
      </c>
      <c r="I45" s="21">
        <f t="shared" si="15"/>
        <v>2051617.2785137629</v>
      </c>
      <c r="J45" s="21">
        <f t="shared" si="15"/>
        <v>2151190.2032800769</v>
      </c>
      <c r="K45" s="21">
        <f>K44*$B$12</f>
        <v>2211827.321421748</v>
      </c>
      <c r="L45" s="21">
        <f>L44*$B$12</f>
        <v>0</v>
      </c>
      <c r="M45" s="21" t="s">
        <v>14</v>
      </c>
    </row>
    <row r="46" spans="1:23" ht="18" customHeight="1" x14ac:dyDescent="0.2">
      <c r="A46" s="1" t="s">
        <v>10</v>
      </c>
      <c r="B46" s="11">
        <f>B44-B45</f>
        <v>-23318832.899999999</v>
      </c>
      <c r="C46" s="11">
        <f t="shared" ref="C46:L46" si="16">C44-C45</f>
        <v>4703898.0464060064</v>
      </c>
      <c r="D46" s="11">
        <f t="shared" si="16"/>
        <v>5334261.0622081421</v>
      </c>
      <c r="E46" s="11">
        <f t="shared" si="16"/>
        <v>5827378.9137326069</v>
      </c>
      <c r="F46" s="11">
        <f t="shared" si="16"/>
        <v>6327398.5282649817</v>
      </c>
      <c r="G46" s="11">
        <f t="shared" si="16"/>
        <v>6948816.724706063</v>
      </c>
      <c r="H46" s="11">
        <f t="shared" si="16"/>
        <v>7404597.2657365585</v>
      </c>
      <c r="I46" s="11">
        <f t="shared" si="16"/>
        <v>7717988.8096470125</v>
      </c>
      <c r="J46" s="11">
        <f t="shared" si="16"/>
        <v>8092572.6694821939</v>
      </c>
      <c r="K46" s="11">
        <f t="shared" si="16"/>
        <v>8320683.7329675276</v>
      </c>
      <c r="L46" s="11">
        <f t="shared" si="16"/>
        <v>0</v>
      </c>
      <c r="M46" s="11" t="s">
        <v>14</v>
      </c>
    </row>
    <row r="47" spans="1:23" ht="18" customHeight="1" x14ac:dyDescent="0.2">
      <c r="A47" s="1" t="s">
        <v>14</v>
      </c>
      <c r="B47" s="1" t="s">
        <v>14</v>
      </c>
      <c r="C47" s="1" t="s">
        <v>14</v>
      </c>
      <c r="D47" s="1" t="s">
        <v>14</v>
      </c>
      <c r="E47" s="1" t="s">
        <v>14</v>
      </c>
      <c r="F47" s="1" t="s">
        <v>14</v>
      </c>
      <c r="G47" s="1" t="s">
        <v>14</v>
      </c>
      <c r="H47" s="1" t="s">
        <v>14</v>
      </c>
      <c r="I47" s="1" t="s">
        <v>14</v>
      </c>
      <c r="J47" s="1" t="s">
        <v>14</v>
      </c>
      <c r="K47" s="1" t="s">
        <v>14</v>
      </c>
      <c r="L47" s="1" t="s">
        <v>14</v>
      </c>
    </row>
    <row r="48" spans="1:23" ht="18" customHeight="1" x14ac:dyDescent="0.2">
      <c r="A48" s="1" t="s">
        <v>85</v>
      </c>
      <c r="B48" s="13">
        <v>0.13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22" ht="18" customHeight="1" x14ac:dyDescent="0.2">
      <c r="A49" s="1" t="s">
        <v>57</v>
      </c>
      <c r="B49" s="22">
        <f>NPV(B48,B46:K46)</f>
        <v>8286233.4617225416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22" ht="18" customHeight="1" x14ac:dyDescent="0.2">
      <c r="A50" s="7" t="s">
        <v>20</v>
      </c>
      <c r="B50" s="23">
        <f>IRR(B46:K46)</f>
        <v>0.21950075846414774</v>
      </c>
    </row>
    <row r="51" spans="1:22" ht="16" customHeight="1" x14ac:dyDescent="0.2">
      <c r="B51" s="24"/>
    </row>
    <row r="52" spans="1:22" ht="18" customHeight="1" x14ac:dyDescent="0.2">
      <c r="A52" s="1" t="s">
        <v>26</v>
      </c>
      <c r="B52" s="31">
        <v>1</v>
      </c>
      <c r="C52" s="31">
        <v>2</v>
      </c>
      <c r="D52" s="31">
        <v>3</v>
      </c>
      <c r="E52" s="31">
        <v>4</v>
      </c>
      <c r="F52" s="31">
        <v>5</v>
      </c>
      <c r="G52" s="31">
        <v>6</v>
      </c>
      <c r="H52" s="31">
        <v>7</v>
      </c>
      <c r="I52" s="31">
        <v>8</v>
      </c>
      <c r="J52" s="31">
        <v>9</v>
      </c>
      <c r="K52" s="31">
        <v>10</v>
      </c>
      <c r="L52" s="31">
        <v>11</v>
      </c>
    </row>
    <row r="53" spans="1:22" ht="18" customHeight="1" x14ac:dyDescent="0.2">
      <c r="A53" s="1" t="s">
        <v>27</v>
      </c>
      <c r="B53" s="11">
        <f>B93</f>
        <v>162489.38040000002</v>
      </c>
      <c r="C53" s="11">
        <f t="shared" ref="C53:K53" si="17">C93</f>
        <v>160094.35446802509</v>
      </c>
      <c r="D53" s="11">
        <f t="shared" si="17"/>
        <v>176534.28281841706</v>
      </c>
      <c r="E53" s="11">
        <f t="shared" si="17"/>
        <v>192868.63985050912</v>
      </c>
      <c r="F53" s="11">
        <f t="shared" si="17"/>
        <v>207334.83925902547</v>
      </c>
      <c r="G53" s="11">
        <f t="shared" si="17"/>
        <v>221755.26685778401</v>
      </c>
      <c r="H53" s="11">
        <f t="shared" si="17"/>
        <v>234570.30525853159</v>
      </c>
      <c r="I53" s="11">
        <f t="shared" si="17"/>
        <v>245561.32567942969</v>
      </c>
      <c r="J53" s="11">
        <f t="shared" si="17"/>
        <v>255317.88296379708</v>
      </c>
      <c r="K53" s="11">
        <f t="shared" si="17"/>
        <v>262289.49783815705</v>
      </c>
      <c r="L53" s="11">
        <v>0</v>
      </c>
      <c r="M53" s="11" t="s">
        <v>14</v>
      </c>
      <c r="N53" s="11" t="s">
        <v>14</v>
      </c>
      <c r="O53" s="11" t="s">
        <v>14</v>
      </c>
      <c r="P53" s="11" t="s">
        <v>14</v>
      </c>
      <c r="Q53" s="11" t="s">
        <v>14</v>
      </c>
      <c r="R53" s="11" t="s">
        <v>14</v>
      </c>
      <c r="S53" s="11" t="s">
        <v>14</v>
      </c>
      <c r="T53" s="11" t="s">
        <v>14</v>
      </c>
      <c r="U53" s="11" t="s">
        <v>14</v>
      </c>
      <c r="V53" s="11" t="s">
        <v>14</v>
      </c>
    </row>
    <row r="54" spans="1:22" ht="18" customHeight="1" x14ac:dyDescent="0.2">
      <c r="A54" s="1" t="s">
        <v>29</v>
      </c>
      <c r="B54" s="21">
        <f>B92</f>
        <v>4783320.0000000009</v>
      </c>
      <c r="C54" s="21">
        <f t="shared" ref="C54:K54" si="18">C92</f>
        <v>-70504.148718720302</v>
      </c>
      <c r="D54" s="21">
        <f t="shared" si="18"/>
        <v>483954.3229435375</v>
      </c>
      <c r="E54" s="21">
        <f t="shared" si="18"/>
        <v>480846.54201036412</v>
      </c>
      <c r="F54" s="21">
        <f t="shared" si="18"/>
        <v>425852.2051373655</v>
      </c>
      <c r="G54" s="21">
        <f t="shared" si="18"/>
        <v>424504.7865398461</v>
      </c>
      <c r="H54" s="21">
        <f t="shared" si="18"/>
        <v>377245.75804379117</v>
      </c>
      <c r="I54" s="21">
        <f t="shared" si="18"/>
        <v>323550.79249037616</v>
      </c>
      <c r="J54" s="21">
        <f t="shared" si="18"/>
        <v>287210.98864784837</v>
      </c>
      <c r="K54" s="21">
        <f t="shared" si="18"/>
        <v>205228.58034618758</v>
      </c>
      <c r="L54" s="21">
        <f>L92</f>
        <v>-7721209.8274405971</v>
      </c>
      <c r="M54" s="21" t="s">
        <v>14</v>
      </c>
      <c r="N54" s="21" t="s">
        <v>14</v>
      </c>
      <c r="O54" s="21" t="s">
        <v>14</v>
      </c>
      <c r="P54" s="21" t="s">
        <v>14</v>
      </c>
      <c r="Q54" s="21" t="s">
        <v>14</v>
      </c>
      <c r="R54" s="21" t="s">
        <v>14</v>
      </c>
      <c r="S54" s="21" t="s">
        <v>14</v>
      </c>
      <c r="T54" s="21" t="s">
        <v>14</v>
      </c>
      <c r="U54" s="21" t="s">
        <v>14</v>
      </c>
      <c r="V54" s="21" t="s">
        <v>14</v>
      </c>
    </row>
    <row r="55" spans="1:22" ht="18" customHeight="1" x14ac:dyDescent="0.2">
      <c r="A55" s="1" t="s">
        <v>28</v>
      </c>
      <c r="B55" s="11">
        <f>B46-B54+B53</f>
        <v>-27939663.5196</v>
      </c>
      <c r="C55" s="11">
        <f t="shared" ref="C55:K55" si="19">C46-C54+C53</f>
        <v>4934496.549592752</v>
      </c>
      <c r="D55" s="11">
        <f t="shared" si="19"/>
        <v>5026841.0220830217</v>
      </c>
      <c r="E55" s="11">
        <f t="shared" si="19"/>
        <v>5539401.0115727521</v>
      </c>
      <c r="F55" s="11">
        <f t="shared" si="19"/>
        <v>6108881.1623866418</v>
      </c>
      <c r="G55" s="11">
        <f t="shared" si="19"/>
        <v>6746067.2050240012</v>
      </c>
      <c r="H55" s="11">
        <f t="shared" si="19"/>
        <v>7261921.8129512984</v>
      </c>
      <c r="I55" s="11">
        <f t="shared" si="19"/>
        <v>7639999.3428360661</v>
      </c>
      <c r="J55" s="11">
        <f t="shared" si="19"/>
        <v>8060679.5637981426</v>
      </c>
      <c r="K55" s="11">
        <f t="shared" si="19"/>
        <v>8377744.6504594972</v>
      </c>
      <c r="L55" s="11">
        <f>L46-L54+L53</f>
        <v>7721209.8274405971</v>
      </c>
      <c r="M55" s="11" t="s">
        <v>14</v>
      </c>
      <c r="N55" s="11" t="s">
        <v>14</v>
      </c>
      <c r="O55" s="11" t="s">
        <v>14</v>
      </c>
      <c r="P55" s="11" t="s">
        <v>14</v>
      </c>
      <c r="Q55" s="11" t="s">
        <v>14</v>
      </c>
      <c r="R55" s="11" t="s">
        <v>14</v>
      </c>
      <c r="S55" s="11" t="s">
        <v>14</v>
      </c>
      <c r="T55" s="11" t="s">
        <v>14</v>
      </c>
      <c r="U55" s="11" t="s">
        <v>14</v>
      </c>
      <c r="V55" s="11" t="s">
        <v>14</v>
      </c>
    </row>
    <row r="56" spans="1:22" ht="18" customHeight="1" x14ac:dyDescent="0.2">
      <c r="A56" s="1" t="s">
        <v>30</v>
      </c>
      <c r="B56" s="23">
        <f>IRR(B55:L55)</f>
        <v>0.17928264164038832</v>
      </c>
      <c r="C56" s="23" t="s">
        <v>14</v>
      </c>
      <c r="D56" s="23" t="s">
        <v>14</v>
      </c>
      <c r="E56" s="23" t="s">
        <v>14</v>
      </c>
      <c r="F56" s="23" t="s">
        <v>14</v>
      </c>
      <c r="G56" s="23" t="s">
        <v>14</v>
      </c>
      <c r="H56" s="23" t="s">
        <v>14</v>
      </c>
      <c r="I56" s="23" t="s">
        <v>14</v>
      </c>
      <c r="J56" s="23" t="s">
        <v>14</v>
      </c>
      <c r="K56" s="23" t="s">
        <v>14</v>
      </c>
      <c r="L56" s="23" t="s">
        <v>14</v>
      </c>
      <c r="M56" s="23" t="s">
        <v>14</v>
      </c>
      <c r="N56" s="23" t="s">
        <v>14</v>
      </c>
      <c r="O56" s="23" t="s">
        <v>14</v>
      </c>
      <c r="P56" s="23" t="s">
        <v>14</v>
      </c>
      <c r="Q56" s="23" t="s">
        <v>14</v>
      </c>
      <c r="R56" s="23" t="s">
        <v>14</v>
      </c>
      <c r="S56" s="23" t="s">
        <v>14</v>
      </c>
      <c r="T56" s="23" t="s">
        <v>14</v>
      </c>
      <c r="U56" s="23" t="s">
        <v>14</v>
      </c>
      <c r="V56" s="23" t="s">
        <v>14</v>
      </c>
    </row>
    <row r="57" spans="1:22" ht="13" customHeight="1" x14ac:dyDescent="0.2">
      <c r="A57" s="1" t="s">
        <v>51</v>
      </c>
      <c r="B57" s="25">
        <f>NPV($B$48,B55:L55)</f>
        <v>5701040.5117145814</v>
      </c>
      <c r="C57" s="25" t="s">
        <v>14</v>
      </c>
      <c r="D57" s="25" t="s">
        <v>14</v>
      </c>
      <c r="E57" s="25" t="s">
        <v>14</v>
      </c>
      <c r="F57" s="25" t="s">
        <v>14</v>
      </c>
      <c r="G57" s="25" t="s">
        <v>14</v>
      </c>
      <c r="H57" s="25" t="s">
        <v>14</v>
      </c>
      <c r="I57" s="25" t="s">
        <v>14</v>
      </c>
      <c r="J57" s="25" t="s">
        <v>14</v>
      </c>
      <c r="K57" s="25" t="s">
        <v>14</v>
      </c>
      <c r="L57" s="25" t="s">
        <v>14</v>
      </c>
      <c r="M57" s="25" t="s">
        <v>14</v>
      </c>
      <c r="N57" s="25" t="s">
        <v>14</v>
      </c>
      <c r="O57" s="25" t="s">
        <v>14</v>
      </c>
      <c r="P57" s="25" t="s">
        <v>14</v>
      </c>
      <c r="Q57" s="25" t="s">
        <v>14</v>
      </c>
      <c r="R57" s="25" t="s">
        <v>14</v>
      </c>
      <c r="S57" s="25" t="s">
        <v>14</v>
      </c>
      <c r="T57" s="25" t="s">
        <v>14</v>
      </c>
      <c r="U57" s="25" t="s">
        <v>14</v>
      </c>
      <c r="V57" s="25" t="s">
        <v>14</v>
      </c>
    </row>
    <row r="58" spans="1:22" x14ac:dyDescent="0.2">
      <c r="B58" s="22"/>
      <c r="C58" s="26"/>
      <c r="D58" s="26"/>
    </row>
    <row r="59" spans="1:22" ht="18" customHeight="1" x14ac:dyDescent="0.3">
      <c r="A59" s="34" t="s">
        <v>84</v>
      </c>
      <c r="E59" s="18" t="s">
        <v>82</v>
      </c>
      <c r="F59" s="6">
        <v>4.2300000000000004</v>
      </c>
      <c r="G59" s="20" t="s">
        <v>66</v>
      </c>
      <c r="H59" s="32"/>
    </row>
    <row r="60" spans="1:22" ht="18" customHeight="1" x14ac:dyDescent="0.2">
      <c r="A60" s="34" t="s">
        <v>43</v>
      </c>
    </row>
    <row r="61" spans="1:22" ht="18" customHeight="1" x14ac:dyDescent="0.2">
      <c r="A61" s="1" t="s">
        <v>80</v>
      </c>
      <c r="B61" s="10">
        <v>0.03</v>
      </c>
    </row>
    <row r="62" spans="1:22" ht="18" customHeight="1" x14ac:dyDescent="0.2">
      <c r="A62" s="1" t="s">
        <v>31</v>
      </c>
      <c r="B62" s="16">
        <f>B19</f>
        <v>40</v>
      </c>
      <c r="C62" s="14">
        <f t="shared" ref="C62:K62" si="20">B62+1</f>
        <v>41</v>
      </c>
      <c r="D62" s="14">
        <f t="shared" si="20"/>
        <v>42</v>
      </c>
      <c r="E62" s="14">
        <f t="shared" si="20"/>
        <v>43</v>
      </c>
      <c r="F62" s="14">
        <f t="shared" si="20"/>
        <v>44</v>
      </c>
      <c r="G62" s="14">
        <f t="shared" si="20"/>
        <v>45</v>
      </c>
      <c r="H62" s="14">
        <f t="shared" si="20"/>
        <v>46</v>
      </c>
      <c r="I62" s="14">
        <f t="shared" si="20"/>
        <v>47</v>
      </c>
      <c r="J62" s="14">
        <f t="shared" si="20"/>
        <v>48</v>
      </c>
      <c r="K62" s="14">
        <f t="shared" si="20"/>
        <v>49</v>
      </c>
    </row>
    <row r="63" spans="1:22" ht="18" customHeight="1" x14ac:dyDescent="0.2">
      <c r="A63" s="39" t="s">
        <v>88</v>
      </c>
      <c r="B63" s="40">
        <v>8.5999999999999998E-4</v>
      </c>
      <c r="C63" s="40">
        <v>1.06E-3</v>
      </c>
      <c r="D63" s="40">
        <v>1.2999999999999999E-3</v>
      </c>
      <c r="E63" s="40">
        <v>1.58E-3</v>
      </c>
      <c r="F63" s="40">
        <v>1.89E-3</v>
      </c>
      <c r="G63" s="40">
        <v>2.2499999999999998E-3</v>
      </c>
      <c r="H63" s="40">
        <v>2.65E-3</v>
      </c>
      <c r="I63" s="40">
        <v>3.0899999999999999E-3</v>
      </c>
      <c r="J63" s="40">
        <v>3.5800000000000003E-3</v>
      </c>
      <c r="K63" s="40">
        <v>4.0999999999999995E-3</v>
      </c>
    </row>
    <row r="64" spans="1:22" ht="18" customHeight="1" x14ac:dyDescent="0.2"/>
    <row r="65" spans="1:18" ht="18" customHeight="1" x14ac:dyDescent="0.2">
      <c r="A65" s="1" t="s">
        <v>58</v>
      </c>
    </row>
    <row r="66" spans="1:18" ht="18" customHeight="1" x14ac:dyDescent="0.2">
      <c r="A66" s="1" t="s">
        <v>0</v>
      </c>
      <c r="B66" s="14">
        <v>1</v>
      </c>
      <c r="C66" s="14">
        <v>2</v>
      </c>
      <c r="D66" s="14">
        <v>3</v>
      </c>
      <c r="E66" s="14">
        <v>4</v>
      </c>
      <c r="F66" s="14">
        <v>5</v>
      </c>
      <c r="G66" s="14">
        <v>6</v>
      </c>
      <c r="H66" s="14">
        <v>7</v>
      </c>
      <c r="I66" s="14">
        <v>8</v>
      </c>
      <c r="J66" s="14">
        <v>9</v>
      </c>
      <c r="K66" s="14">
        <v>10</v>
      </c>
    </row>
    <row r="67" spans="1:18" ht="18" customHeight="1" x14ac:dyDescent="0.2">
      <c r="A67" s="1" t="s">
        <v>32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f>K16</f>
        <v>1</v>
      </c>
    </row>
    <row r="68" spans="1:18" ht="18" customHeight="1" x14ac:dyDescent="0.2"/>
    <row r="69" spans="1:18" ht="18" customHeight="1" x14ac:dyDescent="0.2">
      <c r="A69" s="1" t="s">
        <v>83</v>
      </c>
      <c r="B69" s="14">
        <v>1</v>
      </c>
      <c r="C69" s="14">
        <v>2</v>
      </c>
      <c r="D69" s="14">
        <v>3</v>
      </c>
      <c r="E69" s="14">
        <v>4</v>
      </c>
      <c r="F69" s="14">
        <v>5</v>
      </c>
      <c r="G69" s="14">
        <v>6</v>
      </c>
      <c r="H69" s="14">
        <v>7</v>
      </c>
      <c r="I69" s="14">
        <v>8</v>
      </c>
      <c r="J69" s="14">
        <v>9</v>
      </c>
      <c r="K69" s="14">
        <v>10</v>
      </c>
      <c r="L69" s="14">
        <v>11</v>
      </c>
    </row>
    <row r="70" spans="1:18" ht="18" customHeight="1" x14ac:dyDescent="0.2">
      <c r="A70" s="34" t="s">
        <v>16</v>
      </c>
      <c r="B70" s="8">
        <f>B3</f>
        <v>100000</v>
      </c>
      <c r="C70" s="8">
        <f>B70*(1-B63)</f>
        <v>99914</v>
      </c>
      <c r="D70" s="8">
        <f t="shared" ref="D70:K70" si="21">C70*(1-C63)</f>
        <v>99808.091160000011</v>
      </c>
      <c r="E70" s="8">
        <f t="shared" si="21"/>
        <v>99678.340641492017</v>
      </c>
      <c r="F70" s="8">
        <f t="shared" si="21"/>
        <v>99520.848863278457</v>
      </c>
      <c r="G70" s="8">
        <f t="shared" si="21"/>
        <v>99332.754458926865</v>
      </c>
      <c r="H70" s="8">
        <f t="shared" si="21"/>
        <v>99109.255761394277</v>
      </c>
      <c r="I70" s="8">
        <f t="shared" si="21"/>
        <v>98846.616233626584</v>
      </c>
      <c r="J70" s="8">
        <f t="shared" si="21"/>
        <v>98541.180189464678</v>
      </c>
      <c r="K70" s="8">
        <f t="shared" si="21"/>
        <v>98188.402764386396</v>
      </c>
      <c r="L70" s="8">
        <v>0</v>
      </c>
    </row>
    <row r="71" spans="1:18" ht="18" customHeight="1" x14ac:dyDescent="0.2">
      <c r="A71" s="1" t="s">
        <v>17</v>
      </c>
      <c r="B71" s="27">
        <f>B14*B70*($B$4/1000)</f>
        <v>32100000</v>
      </c>
      <c r="C71" s="27">
        <f t="shared" ref="C71:K71" si="22">C14*C70*($B$4/1000)</f>
        <v>39865686</v>
      </c>
      <c r="D71" s="27">
        <f t="shared" si="22"/>
        <v>48506732.303760014</v>
      </c>
      <c r="E71" s="27">
        <f t="shared" si="22"/>
        <v>58311829.275272824</v>
      </c>
      <c r="F71" s="27">
        <f t="shared" si="22"/>
        <v>69266510.808841795</v>
      </c>
      <c r="G71" s="27">
        <f t="shared" si="22"/>
        <v>82247520.691991434</v>
      </c>
      <c r="H71" s="27">
        <f t="shared" si="22"/>
        <v>96334196.600075245</v>
      </c>
      <c r="I71" s="27">
        <f t="shared" si="22"/>
        <v>111498983.11153078</v>
      </c>
      <c r="J71" s="27">
        <f t="shared" si="22"/>
        <v>128596240.1472514</v>
      </c>
      <c r="K71" s="27">
        <f t="shared" si="22"/>
        <v>146398908.52170011</v>
      </c>
      <c r="L71" s="27">
        <v>0</v>
      </c>
      <c r="M71" s="27" t="s">
        <v>14</v>
      </c>
      <c r="N71" s="27" t="s">
        <v>14</v>
      </c>
      <c r="O71" s="27" t="s">
        <v>14</v>
      </c>
      <c r="P71" s="27" t="s">
        <v>14</v>
      </c>
      <c r="Q71" s="27" t="s">
        <v>14</v>
      </c>
      <c r="R71" s="27" t="s">
        <v>14</v>
      </c>
    </row>
    <row r="72" spans="1:18" ht="18" customHeight="1" x14ac:dyDescent="0.2">
      <c r="A72" s="1" t="s">
        <v>33</v>
      </c>
      <c r="B72" s="27">
        <f>B38</f>
        <v>12500000</v>
      </c>
      <c r="C72" s="27" t="s">
        <v>14</v>
      </c>
      <c r="D72" s="27" t="s">
        <v>14</v>
      </c>
      <c r="E72" s="27" t="s">
        <v>14</v>
      </c>
      <c r="F72" s="27" t="s">
        <v>14</v>
      </c>
      <c r="G72" s="27" t="s">
        <v>14</v>
      </c>
      <c r="H72" s="27" t="s">
        <v>14</v>
      </c>
      <c r="I72" s="27" t="s">
        <v>14</v>
      </c>
      <c r="J72" s="27" t="s">
        <v>14</v>
      </c>
      <c r="K72" s="27" t="s">
        <v>14</v>
      </c>
      <c r="L72" s="27">
        <v>0</v>
      </c>
      <c r="M72" s="27" t="s">
        <v>14</v>
      </c>
      <c r="N72" s="27" t="s">
        <v>14</v>
      </c>
      <c r="O72" s="27" t="s">
        <v>14</v>
      </c>
      <c r="P72" s="27" t="s">
        <v>14</v>
      </c>
      <c r="Q72" s="27" t="s">
        <v>14</v>
      </c>
      <c r="R72" s="27" t="s">
        <v>14</v>
      </c>
    </row>
    <row r="73" spans="1:18" ht="18" customHeight="1" x14ac:dyDescent="0.2">
      <c r="A73" s="1" t="s">
        <v>35</v>
      </c>
      <c r="B73" s="11">
        <f>B39</f>
        <v>2500000</v>
      </c>
      <c r="C73" s="11">
        <f>B73*(1-B63)</f>
        <v>2497850</v>
      </c>
      <c r="D73" s="11">
        <f t="shared" ref="D73:K73" si="23">C73*(1-C63)</f>
        <v>2495202.2790000001</v>
      </c>
      <c r="E73" s="11">
        <f t="shared" si="23"/>
        <v>2491958.5160373002</v>
      </c>
      <c r="F73" s="11">
        <f t="shared" si="23"/>
        <v>2488021.221581961</v>
      </c>
      <c r="G73" s="11">
        <f t="shared" si="23"/>
        <v>2483318.861473171</v>
      </c>
      <c r="H73" s="11">
        <f t="shared" si="23"/>
        <v>2477731.3940348565</v>
      </c>
      <c r="I73" s="11">
        <f t="shared" si="23"/>
        <v>2471165.4058406642</v>
      </c>
      <c r="J73" s="11">
        <f t="shared" si="23"/>
        <v>2463529.5047366163</v>
      </c>
      <c r="K73" s="11">
        <f t="shared" si="23"/>
        <v>2454710.0691096592</v>
      </c>
      <c r="L73" s="11">
        <v>0</v>
      </c>
      <c r="M73" s="11" t="s">
        <v>14</v>
      </c>
      <c r="N73" s="11" t="s">
        <v>14</v>
      </c>
      <c r="O73" s="11" t="s">
        <v>14</v>
      </c>
      <c r="P73" s="11" t="s">
        <v>14</v>
      </c>
      <c r="Q73" s="11" t="s">
        <v>14</v>
      </c>
      <c r="R73" s="11" t="s">
        <v>14</v>
      </c>
    </row>
    <row r="74" spans="1:18" ht="18" customHeight="1" x14ac:dyDescent="0.2">
      <c r="A74" s="1" t="s">
        <v>36</v>
      </c>
      <c r="B74" s="11">
        <f>B40</f>
        <v>22470000</v>
      </c>
      <c r="C74" s="11">
        <f>C18*C71</f>
        <v>1993284.3</v>
      </c>
      <c r="D74" s="11">
        <f t="shared" ref="D74:L74" si="24">D18*D71</f>
        <v>2425336.6151880007</v>
      </c>
      <c r="E74" s="11">
        <f t="shared" si="24"/>
        <v>2915591.4637636412</v>
      </c>
      <c r="F74" s="11">
        <f t="shared" si="24"/>
        <v>3463325.54044209</v>
      </c>
      <c r="G74" s="11">
        <f t="shared" si="24"/>
        <v>4112376.034599572</v>
      </c>
      <c r="H74" s="11">
        <f t="shared" si="24"/>
        <v>4816709.8300037626</v>
      </c>
      <c r="I74" s="11">
        <f t="shared" si="24"/>
        <v>5574949.1555765392</v>
      </c>
      <c r="J74" s="11">
        <f t="shared" si="24"/>
        <v>6429812.0073625706</v>
      </c>
      <c r="K74" s="11">
        <f t="shared" si="24"/>
        <v>7319945.4260850064</v>
      </c>
      <c r="L74" s="11">
        <f t="shared" si="24"/>
        <v>0</v>
      </c>
      <c r="M74" s="11" t="s">
        <v>14</v>
      </c>
      <c r="N74" s="11" t="s">
        <v>14</v>
      </c>
      <c r="O74" s="11" t="s">
        <v>14</v>
      </c>
      <c r="P74" s="11" t="s">
        <v>14</v>
      </c>
      <c r="Q74" s="11" t="s">
        <v>14</v>
      </c>
      <c r="R74" s="11" t="s">
        <v>14</v>
      </c>
    </row>
    <row r="75" spans="1:18" ht="18" customHeight="1" x14ac:dyDescent="0.2">
      <c r="A75" s="1" t="s">
        <v>34</v>
      </c>
      <c r="B75" s="11">
        <f>B63*B76</f>
        <v>25800000</v>
      </c>
      <c r="C75" s="11">
        <f t="shared" ref="C75:K75" si="25">C63*C76</f>
        <v>31772652</v>
      </c>
      <c r="D75" s="11">
        <f t="shared" si="25"/>
        <v>38925155.5524</v>
      </c>
      <c r="E75" s="11">
        <f t="shared" si="25"/>
        <v>47247533.464067213</v>
      </c>
      <c r="F75" s="11">
        <f t="shared" si="25"/>
        <v>56428321.305478878</v>
      </c>
      <c r="G75" s="11">
        <f t="shared" si="25"/>
        <v>67049609.259775624</v>
      </c>
      <c r="H75" s="11">
        <f t="shared" si="25"/>
        <v>78791858.330308452</v>
      </c>
      <c r="I75" s="11">
        <f t="shared" si="25"/>
        <v>91630813.248571843</v>
      </c>
      <c r="J75" s="11">
        <f t="shared" si="25"/>
        <v>105833227.52348508</v>
      </c>
      <c r="K75" s="11">
        <f t="shared" si="25"/>
        <v>120771735.40019524</v>
      </c>
      <c r="L75" s="11"/>
      <c r="M75" s="11" t="s">
        <v>14</v>
      </c>
      <c r="N75" s="11" t="s">
        <v>14</v>
      </c>
      <c r="O75" s="11" t="s">
        <v>14</v>
      </c>
      <c r="P75" s="11" t="s">
        <v>14</v>
      </c>
      <c r="Q75" s="11" t="s">
        <v>14</v>
      </c>
      <c r="R75" s="11" t="s">
        <v>14</v>
      </c>
    </row>
    <row r="76" spans="1:18" ht="18" customHeight="1" x14ac:dyDescent="0.2">
      <c r="A76" s="34" t="s">
        <v>59</v>
      </c>
      <c r="B76" s="9">
        <f>B70*$B$4</f>
        <v>30000000000</v>
      </c>
      <c r="C76" s="9">
        <f t="shared" ref="C76:L76" si="26">C70*$B$4</f>
        <v>29974200000</v>
      </c>
      <c r="D76" s="9">
        <f t="shared" si="26"/>
        <v>29942427348.000004</v>
      </c>
      <c r="E76" s="9">
        <f t="shared" si="26"/>
        <v>29903502192.447605</v>
      </c>
      <c r="F76" s="9">
        <f t="shared" si="26"/>
        <v>29856254658.983536</v>
      </c>
      <c r="G76" s="9">
        <f t="shared" si="26"/>
        <v>29799826337.678059</v>
      </c>
      <c r="H76" s="9">
        <f t="shared" si="26"/>
        <v>29732776728.418282</v>
      </c>
      <c r="I76" s="9">
        <f t="shared" si="26"/>
        <v>29653984870.087975</v>
      </c>
      <c r="J76" s="9">
        <f t="shared" si="26"/>
        <v>29562354056.839405</v>
      </c>
      <c r="K76" s="9">
        <f t="shared" si="26"/>
        <v>29456520829.315918</v>
      </c>
      <c r="L76" s="9">
        <f t="shared" si="26"/>
        <v>0</v>
      </c>
      <c r="M76" s="9" t="s">
        <v>14</v>
      </c>
      <c r="N76" s="9" t="s">
        <v>14</v>
      </c>
      <c r="O76" s="9" t="s">
        <v>14</v>
      </c>
      <c r="P76" s="9" t="s">
        <v>14</v>
      </c>
      <c r="Q76" s="9" t="s">
        <v>14</v>
      </c>
      <c r="R76" s="9" t="s">
        <v>14</v>
      </c>
    </row>
    <row r="77" spans="1:18" ht="18" customHeight="1" x14ac:dyDescent="0.2">
      <c r="A77" s="34"/>
      <c r="B77" s="8"/>
      <c r="C77" s="8"/>
      <c r="D77" s="8"/>
      <c r="E77" s="8"/>
      <c r="F77" s="8"/>
      <c r="G77" s="7" t="s">
        <v>14</v>
      </c>
      <c r="H77" s="29" t="s">
        <v>70</v>
      </c>
      <c r="I77" s="8"/>
      <c r="J77" s="8"/>
      <c r="K77" s="8"/>
      <c r="L77" s="8"/>
    </row>
    <row r="78" spans="1:18" ht="18" customHeight="1" x14ac:dyDescent="0.2">
      <c r="A78" s="1" t="s">
        <v>15</v>
      </c>
      <c r="B78" s="30">
        <v>1</v>
      </c>
      <c r="C78" s="30">
        <v>2.23</v>
      </c>
      <c r="D78" s="30">
        <v>2.9230330000000002</v>
      </c>
      <c r="E78" s="30">
        <v>4</v>
      </c>
      <c r="F78" s="30">
        <v>5</v>
      </c>
      <c r="G78" s="30">
        <v>6</v>
      </c>
      <c r="H78" s="30">
        <v>7</v>
      </c>
      <c r="I78" s="30">
        <v>8</v>
      </c>
      <c r="J78" s="30">
        <v>9</v>
      </c>
      <c r="K78" s="30">
        <f t="shared" ref="K78" si="27">J78+1</f>
        <v>10</v>
      </c>
    </row>
    <row r="79" spans="1:18" ht="18" customHeight="1" x14ac:dyDescent="0.2">
      <c r="A79" s="1" t="s">
        <v>44</v>
      </c>
    </row>
    <row r="80" spans="1:18" ht="18" customHeight="1" x14ac:dyDescent="0.2">
      <c r="A80" s="7" t="s">
        <v>37</v>
      </c>
      <c r="B80" s="27">
        <f>NPV($B$61,C75:K75)</f>
        <v>535347911.31030285</v>
      </c>
      <c r="C80" s="27">
        <f t="shared" ref="C80:L80" si="28">NPV($B$61,D75:L75)</f>
        <v>519635696.64961183</v>
      </c>
      <c r="D80" s="27">
        <f t="shared" si="28"/>
        <v>496299611.99670023</v>
      </c>
      <c r="E80" s="27">
        <f t="shared" si="28"/>
        <v>463941066.89253414</v>
      </c>
      <c r="F80" s="27">
        <f t="shared" si="28"/>
        <v>421430977.59383124</v>
      </c>
      <c r="G80" s="27">
        <f t="shared" si="28"/>
        <v>367024297.66187054</v>
      </c>
      <c r="H80" s="27">
        <f t="shared" si="28"/>
        <v>299243168.26141816</v>
      </c>
      <c r="I80" s="27">
        <f t="shared" si="28"/>
        <v>216589650.06068891</v>
      </c>
      <c r="J80" s="27">
        <f t="shared" si="28"/>
        <v>117254112.0390245</v>
      </c>
      <c r="K80" s="27">
        <f t="shared" si="28"/>
        <v>0</v>
      </c>
      <c r="L80" s="27">
        <f t="shared" si="28"/>
        <v>0</v>
      </c>
    </row>
    <row r="81" spans="1:12" ht="18" customHeight="1" x14ac:dyDescent="0.2">
      <c r="A81" s="7" t="s">
        <v>38</v>
      </c>
      <c r="B81" s="27">
        <f>NPV($B$61,C73:K73)*(1+$B$61)</f>
        <v>19900295.61415736</v>
      </c>
      <c r="C81" s="27">
        <f t="shared" ref="C81:L82" si="29">NPV($B$61,D73:L73)*(1+$B$61)</f>
        <v>17924518.982582081</v>
      </c>
      <c r="D81" s="27">
        <f t="shared" si="29"/>
        <v>15892196.204689542</v>
      </c>
      <c r="E81" s="27">
        <f t="shared" si="29"/>
        <v>13802244.819311807</v>
      </c>
      <c r="F81" s="27">
        <f t="shared" si="29"/>
        <v>11653650.305661745</v>
      </c>
      <c r="G81" s="27">
        <f t="shared" si="29"/>
        <v>9445441.387514228</v>
      </c>
      <c r="H81" s="27">
        <f t="shared" si="29"/>
        <v>7176741.2932837531</v>
      </c>
      <c r="I81" s="27">
        <f t="shared" si="29"/>
        <v>4846743.1640663818</v>
      </c>
      <c r="J81" s="27">
        <f>NPV($B$61,K73:S73)*(1+$B$61)</f>
        <v>2454710.0691096592</v>
      </c>
      <c r="K81" s="27">
        <f t="shared" si="29"/>
        <v>0</v>
      </c>
      <c r="L81" s="27">
        <f>NPV($B$61,M73:U73)*(1+$B$61)</f>
        <v>0</v>
      </c>
    </row>
    <row r="82" spans="1:12" ht="18" customHeight="1" x14ac:dyDescent="0.2">
      <c r="A82" s="7" t="s">
        <v>39</v>
      </c>
      <c r="B82" s="27">
        <f>NPV($B$61,C74:K74)*(1+$B$61)</f>
        <v>33749757.391754448</v>
      </c>
      <c r="C82" s="27">
        <f t="shared" si="29"/>
        <v>32709167.284507081</v>
      </c>
      <c r="D82" s="27">
        <f t="shared" si="29"/>
        <v>31192345.589398652</v>
      </c>
      <c r="E82" s="27">
        <f t="shared" si="29"/>
        <v>29125056.749404062</v>
      </c>
      <c r="F82" s="27">
        <f t="shared" si="29"/>
        <v>26431583.145230826</v>
      </c>
      <c r="G82" s="27">
        <f t="shared" si="29"/>
        <v>22988783.323950194</v>
      </c>
      <c r="H82" s="27">
        <f t="shared" si="29"/>
        <v>18717235.698764827</v>
      </c>
      <c r="I82" s="27">
        <f t="shared" si="29"/>
        <v>13536555.139483936</v>
      </c>
      <c r="J82" s="27">
        <f t="shared" si="29"/>
        <v>7319945.4260850064</v>
      </c>
      <c r="K82" s="27">
        <f t="shared" si="29"/>
        <v>0</v>
      </c>
      <c r="L82" s="27">
        <f t="shared" si="29"/>
        <v>0</v>
      </c>
    </row>
    <row r="83" spans="1:12" ht="18" customHeight="1" x14ac:dyDescent="0.2">
      <c r="A83" s="7" t="s">
        <v>77</v>
      </c>
      <c r="B83" s="27">
        <f>NPV($B$61,C71:K71)*(1+$B$61)</f>
        <v>674995147.83508885</v>
      </c>
      <c r="C83" s="27">
        <f t="shared" ref="C83:L83" si="30">NPV($B$61,D71:L71)*(1+$B$61)</f>
        <v>654183345.69014144</v>
      </c>
      <c r="D83" s="27">
        <f t="shared" si="30"/>
        <v>623846911.78797293</v>
      </c>
      <c r="E83" s="27">
        <f t="shared" si="30"/>
        <v>582501134.9880811</v>
      </c>
      <c r="F83" s="27">
        <f t="shared" si="30"/>
        <v>528631662.90461653</v>
      </c>
      <c r="G83" s="27">
        <f t="shared" si="30"/>
        <v>459775666.47900391</v>
      </c>
      <c r="H83" s="27">
        <f t="shared" si="30"/>
        <v>374344713.9752965</v>
      </c>
      <c r="I83" s="27">
        <f t="shared" si="30"/>
        <v>270731102.78967869</v>
      </c>
      <c r="J83" s="27">
        <f t="shared" si="30"/>
        <v>146398908.52170011</v>
      </c>
      <c r="K83" s="27">
        <f t="shared" si="30"/>
        <v>0</v>
      </c>
      <c r="L83" s="27">
        <f t="shared" si="30"/>
        <v>0</v>
      </c>
    </row>
    <row r="84" spans="1:12" ht="18" customHeight="1" x14ac:dyDescent="0.2">
      <c r="A84" s="1" t="s">
        <v>45</v>
      </c>
      <c r="B84" s="27">
        <f>MAX(0,B80+B81+B82-B83)</f>
        <v>0</v>
      </c>
      <c r="C84" s="27">
        <f t="shared" ref="C84:J84" si="31">MAX(0,C80+C81+C82-C83)</f>
        <v>0</v>
      </c>
      <c r="D84" s="27">
        <f t="shared" si="31"/>
        <v>0</v>
      </c>
      <c r="E84" s="27">
        <f t="shared" si="31"/>
        <v>0</v>
      </c>
      <c r="F84" s="27">
        <f t="shared" si="31"/>
        <v>0</v>
      </c>
      <c r="G84" s="27">
        <f t="shared" si="31"/>
        <v>0</v>
      </c>
      <c r="H84" s="27">
        <f t="shared" si="31"/>
        <v>0</v>
      </c>
      <c r="I84" s="27">
        <f t="shared" si="31"/>
        <v>0</v>
      </c>
      <c r="J84" s="27">
        <f t="shared" si="31"/>
        <v>0</v>
      </c>
      <c r="K84" s="27">
        <f>K80+K81+K82-K83</f>
        <v>0</v>
      </c>
      <c r="L84" s="27">
        <f>L80+L81+L82-L83</f>
        <v>0</v>
      </c>
    </row>
    <row r="85" spans="1:12" ht="18" customHeight="1" x14ac:dyDescent="0.2">
      <c r="A85" s="1" t="s">
        <v>79</v>
      </c>
      <c r="B85" s="27">
        <f t="shared" ref="B85:J85" si="32">C76</f>
        <v>29974200000</v>
      </c>
      <c r="C85" s="27">
        <f t="shared" si="32"/>
        <v>29942427348.000004</v>
      </c>
      <c r="D85" s="27">
        <f t="shared" si="32"/>
        <v>29903502192.447605</v>
      </c>
      <c r="E85" s="27">
        <f t="shared" si="32"/>
        <v>29856254658.983536</v>
      </c>
      <c r="F85" s="27">
        <f t="shared" si="32"/>
        <v>29799826337.678059</v>
      </c>
      <c r="G85" s="27">
        <f t="shared" si="32"/>
        <v>29732776728.418282</v>
      </c>
      <c r="H85" s="27">
        <f t="shared" si="32"/>
        <v>29653984870.087975</v>
      </c>
      <c r="I85" s="27">
        <f t="shared" si="32"/>
        <v>29562354056.839405</v>
      </c>
      <c r="J85" s="27">
        <f t="shared" si="32"/>
        <v>29456520829.315918</v>
      </c>
      <c r="K85" s="27">
        <f>L76</f>
        <v>0</v>
      </c>
      <c r="L85" s="27" t="str">
        <f>M76</f>
        <v xml:space="preserve"> </v>
      </c>
    </row>
    <row r="86" spans="1:12" ht="18" customHeight="1" x14ac:dyDescent="0.2">
      <c r="A86" s="1" t="s">
        <v>60</v>
      </c>
      <c r="B86" s="27">
        <f>C28</f>
        <v>23980866720</v>
      </c>
      <c r="C86" s="27">
        <f t="shared" ref="C86:L86" si="33">D28</f>
        <v>21561572376.669231</v>
      </c>
      <c r="D86" s="27">
        <f t="shared" si="33"/>
        <v>19382029673.218296</v>
      </c>
      <c r="E86" s="27">
        <f t="shared" si="33"/>
        <v>17418277430.673409</v>
      </c>
      <c r="F86" s="27">
        <f t="shared" si="33"/>
        <v>15648984077.459892</v>
      </c>
      <c r="G86" s="27">
        <f t="shared" si="33"/>
        <v>14054709788.028299</v>
      </c>
      <c r="H86" s="27">
        <f t="shared" si="33"/>
        <v>12618165321.628668</v>
      </c>
      <c r="I86" s="27">
        <f t="shared" si="33"/>
        <v>11323819323.302792</v>
      </c>
      <c r="J86" s="27">
        <f t="shared" si="33"/>
        <v>10157615475.360588</v>
      </c>
      <c r="K86" s="27">
        <f t="shared" si="33"/>
        <v>0</v>
      </c>
      <c r="L86" s="27">
        <f t="shared" si="33"/>
        <v>0</v>
      </c>
    </row>
    <row r="87" spans="1:12" ht="18" customHeight="1" x14ac:dyDescent="0.2">
      <c r="A87" s="34" t="s">
        <v>61</v>
      </c>
      <c r="B87" s="37">
        <f>(B86/B85)*B84</f>
        <v>0</v>
      </c>
      <c r="C87" s="37">
        <f t="shared" ref="C87:J87" si="34">(C86/C85)*C84</f>
        <v>0</v>
      </c>
      <c r="D87" s="37">
        <f t="shared" si="34"/>
        <v>0</v>
      </c>
      <c r="E87" s="37">
        <f t="shared" si="34"/>
        <v>0</v>
      </c>
      <c r="F87" s="37">
        <f t="shared" si="34"/>
        <v>0</v>
      </c>
      <c r="G87" s="37">
        <f t="shared" si="34"/>
        <v>0</v>
      </c>
      <c r="H87" s="37">
        <f t="shared" si="34"/>
        <v>0</v>
      </c>
      <c r="I87" s="37">
        <f t="shared" si="34"/>
        <v>0</v>
      </c>
      <c r="J87" s="37">
        <f t="shared" si="34"/>
        <v>0</v>
      </c>
      <c r="K87" s="37">
        <v>0</v>
      </c>
      <c r="L87" s="37">
        <v>0</v>
      </c>
    </row>
    <row r="88" spans="1:12" x14ac:dyDescent="0.2">
      <c r="A88" s="1" t="s">
        <v>46</v>
      </c>
      <c r="B88" s="27">
        <f>B87</f>
        <v>0</v>
      </c>
      <c r="C88" s="27">
        <f>C87-B87</f>
        <v>0</v>
      </c>
      <c r="D88" s="27">
        <f t="shared" ref="D88:K88" si="35">D87-C87</f>
        <v>0</v>
      </c>
      <c r="E88" s="27">
        <f t="shared" si="35"/>
        <v>0</v>
      </c>
      <c r="F88" s="27">
        <f t="shared" si="35"/>
        <v>0</v>
      </c>
      <c r="G88" s="27">
        <f t="shared" si="35"/>
        <v>0</v>
      </c>
      <c r="H88" s="27">
        <f t="shared" si="35"/>
        <v>0</v>
      </c>
      <c r="I88" s="27">
        <f t="shared" si="35"/>
        <v>0</v>
      </c>
      <c r="J88" s="27">
        <f t="shared" si="35"/>
        <v>0</v>
      </c>
      <c r="K88" s="27">
        <f t="shared" si="35"/>
        <v>0</v>
      </c>
      <c r="L88" s="27" t="s">
        <v>14</v>
      </c>
    </row>
    <row r="89" spans="1:12" ht="18" customHeight="1" x14ac:dyDescent="0.2">
      <c r="B89" s="27"/>
      <c r="C89" s="27"/>
      <c r="D89" s="27"/>
      <c r="E89" s="27"/>
      <c r="F89" s="27"/>
      <c r="G89" s="27"/>
      <c r="H89" s="27"/>
      <c r="I89" s="27"/>
      <c r="J89" s="27"/>
      <c r="K89" s="27"/>
    </row>
    <row r="90" spans="1:12" ht="18" customHeight="1" x14ac:dyDescent="0.2">
      <c r="A90" s="1" t="s">
        <v>48</v>
      </c>
      <c r="B90" s="36">
        <v>1</v>
      </c>
      <c r="C90" s="36">
        <f>B90+1</f>
        <v>2</v>
      </c>
      <c r="D90" s="36">
        <f>C90+1</f>
        <v>3</v>
      </c>
      <c r="E90" s="36">
        <f t="shared" ref="E90:L90" si="36">D90+1</f>
        <v>4</v>
      </c>
      <c r="F90" s="36">
        <f t="shared" si="36"/>
        <v>5</v>
      </c>
      <c r="G90" s="36">
        <f t="shared" si="36"/>
        <v>6</v>
      </c>
      <c r="H90" s="36">
        <f t="shared" si="36"/>
        <v>7</v>
      </c>
      <c r="I90" s="36">
        <f t="shared" si="36"/>
        <v>8</v>
      </c>
      <c r="J90" s="36">
        <v>9</v>
      </c>
      <c r="K90" s="36">
        <f t="shared" si="36"/>
        <v>10</v>
      </c>
      <c r="L90" s="36">
        <f t="shared" si="36"/>
        <v>11</v>
      </c>
    </row>
    <row r="91" spans="1:12" ht="18" customHeight="1" x14ac:dyDescent="0.2">
      <c r="A91" s="1" t="s">
        <v>23</v>
      </c>
      <c r="B91" s="28">
        <f>$B$21*B36</f>
        <v>4783320.0000000009</v>
      </c>
      <c r="C91" s="28">
        <f t="shared" ref="C91:L91" si="37">$B$21*C36</f>
        <v>4712815.8512812806</v>
      </c>
      <c r="D91" s="28">
        <f t="shared" si="37"/>
        <v>5196770.1742248181</v>
      </c>
      <c r="E91" s="28">
        <f t="shared" si="37"/>
        <v>5677616.7162351822</v>
      </c>
      <c r="F91" s="28">
        <f t="shared" si="37"/>
        <v>6103468.9213725477</v>
      </c>
      <c r="G91" s="28">
        <f t="shared" si="37"/>
        <v>6527973.7079123938</v>
      </c>
      <c r="H91" s="28">
        <f t="shared" si="37"/>
        <v>6905219.465956185</v>
      </c>
      <c r="I91" s="28">
        <f t="shared" si="37"/>
        <v>7228770.2584465612</v>
      </c>
      <c r="J91" s="28">
        <f t="shared" si="37"/>
        <v>7515981.2470944095</v>
      </c>
      <c r="K91" s="28">
        <f t="shared" si="37"/>
        <v>7721209.8274405971</v>
      </c>
      <c r="L91" s="28">
        <f t="shared" si="37"/>
        <v>0</v>
      </c>
    </row>
    <row r="92" spans="1:12" ht="18" customHeight="1" x14ac:dyDescent="0.2">
      <c r="A92" s="1" t="s">
        <v>24</v>
      </c>
      <c r="B92" s="28">
        <f>B91</f>
        <v>4783320.0000000009</v>
      </c>
      <c r="C92" s="28">
        <f>C91-B91</f>
        <v>-70504.148718720302</v>
      </c>
      <c r="D92" s="28">
        <f t="shared" ref="D92:L92" si="38">D91-C91</f>
        <v>483954.3229435375</v>
      </c>
      <c r="E92" s="28">
        <f t="shared" si="38"/>
        <v>480846.54201036412</v>
      </c>
      <c r="F92" s="28">
        <f t="shared" si="38"/>
        <v>425852.2051373655</v>
      </c>
      <c r="G92" s="28">
        <f t="shared" si="38"/>
        <v>424504.7865398461</v>
      </c>
      <c r="H92" s="28">
        <f t="shared" si="38"/>
        <v>377245.75804379117</v>
      </c>
      <c r="I92" s="28">
        <f t="shared" si="38"/>
        <v>323550.79249037616</v>
      </c>
      <c r="J92" s="28">
        <f t="shared" si="38"/>
        <v>287210.98864784837</v>
      </c>
      <c r="K92" s="28">
        <f t="shared" si="38"/>
        <v>205228.58034618758</v>
      </c>
      <c r="L92" s="28">
        <f t="shared" si="38"/>
        <v>-7721209.8274405971</v>
      </c>
    </row>
    <row r="93" spans="1:12" ht="18" customHeight="1" x14ac:dyDescent="0.2">
      <c r="A93" s="1" t="s">
        <v>25</v>
      </c>
      <c r="B93" s="11">
        <f>B91*$B$5*(1-$B$12)</f>
        <v>162489.38040000002</v>
      </c>
      <c r="C93" s="11">
        <f t="shared" ref="C93:K93" si="39">C91*$B$5*(1-$B$12)</f>
        <v>160094.35446802509</v>
      </c>
      <c r="D93" s="11">
        <f t="shared" si="39"/>
        <v>176534.28281841706</v>
      </c>
      <c r="E93" s="11">
        <f t="shared" si="39"/>
        <v>192868.63985050912</v>
      </c>
      <c r="F93" s="11">
        <f t="shared" si="39"/>
        <v>207334.83925902547</v>
      </c>
      <c r="G93" s="11">
        <f t="shared" si="39"/>
        <v>221755.26685778401</v>
      </c>
      <c r="H93" s="11">
        <f t="shared" si="39"/>
        <v>234570.30525853159</v>
      </c>
      <c r="I93" s="11">
        <f t="shared" si="39"/>
        <v>245561.32567942969</v>
      </c>
      <c r="J93" s="11">
        <f t="shared" si="39"/>
        <v>255317.88296379708</v>
      </c>
      <c r="K93" s="11">
        <f t="shared" si="39"/>
        <v>262289.49783815705</v>
      </c>
      <c r="L93" s="11" t="s">
        <v>14</v>
      </c>
    </row>
    <row r="94" spans="1:12" ht="20" customHeight="1" x14ac:dyDescent="0.2"/>
    <row r="96" spans="1:12" x14ac:dyDescent="0.2">
      <c r="A96" s="34" t="s">
        <v>78</v>
      </c>
      <c r="B96" s="7" t="s">
        <v>70</v>
      </c>
      <c r="C96" s="2"/>
    </row>
    <row r="99" spans="1:13" x14ac:dyDescent="0.2">
      <c r="A99" s="1" t="s">
        <v>0</v>
      </c>
      <c r="B99" s="31">
        <v>1</v>
      </c>
      <c r="C99" s="31">
        <v>2</v>
      </c>
      <c r="D99" s="31">
        <v>3</v>
      </c>
      <c r="E99" s="31">
        <v>4</v>
      </c>
      <c r="F99" s="31">
        <v>5</v>
      </c>
      <c r="G99" s="31">
        <v>6</v>
      </c>
      <c r="H99" s="31">
        <v>7</v>
      </c>
      <c r="I99" s="31">
        <v>8</v>
      </c>
      <c r="J99" s="31">
        <v>9</v>
      </c>
      <c r="K99" s="31">
        <v>10</v>
      </c>
    </row>
    <row r="100" spans="1:13" x14ac:dyDescent="0.2">
      <c r="A100" s="1" t="s">
        <v>69</v>
      </c>
      <c r="B100" s="14">
        <v>1</v>
      </c>
      <c r="F100" s="7" t="s">
        <v>14</v>
      </c>
      <c r="G100" s="7" t="s">
        <v>70</v>
      </c>
      <c r="K100" s="7" t="s">
        <v>14</v>
      </c>
      <c r="L100" s="7" t="s">
        <v>70</v>
      </c>
      <c r="M100" s="7" t="s">
        <v>70</v>
      </c>
    </row>
    <row r="101" spans="1:13" ht="16" x14ac:dyDescent="0.2">
      <c r="A101" s="38" t="s">
        <v>87</v>
      </c>
      <c r="B101" s="1">
        <v>7.9722000000000007E-4</v>
      </c>
      <c r="C101" s="1">
        <v>9.8262000000000002E-4</v>
      </c>
      <c r="D101" s="1">
        <v>1.2051E-3</v>
      </c>
      <c r="E101" s="1">
        <v>1.46466E-3</v>
      </c>
      <c r="F101" s="1">
        <v>1.7520300000000001E-3</v>
      </c>
      <c r="G101" s="1">
        <v>2.0857499999999999E-3</v>
      </c>
      <c r="H101" s="1">
        <v>2.4565500000000001E-3</v>
      </c>
      <c r="I101" s="1">
        <v>2.8644299999999998E-3</v>
      </c>
      <c r="J101" s="1">
        <v>3.3186600000000006E-3</v>
      </c>
      <c r="K101" s="1">
        <v>3.8006999999999997E-3</v>
      </c>
    </row>
  </sheetData>
  <sheetProtection algorithmName="SHA-512" hashValue="hU52JKjH7tLbzSvquqLokKeVD3CJlXmsTkWsU0dbF58kqU0I1JGBBHc1ehEi1pHabcE8q/fGg+jG3PPTq/PhBA==" saltValue="Iw9oF6HPHSzGyxPxxBTFjA==" spinCount="100000" sheet="1" formatCells="0" formatColumns="0" formatRows="0" insertColumns="0" insertRows="0" insertHyperlinks="0" selectLockedCells="1" sort="0" autoFilter="0" pivotTables="0"/>
  <printOptions headings="1" gridLines="1"/>
  <pageMargins left="0.75" right="0.75" top="1" bottom="1" header="0.3" footer="0.3"/>
  <pageSetup scale="3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D44DA-444C-C347-90C5-DEC9F3488A9F}">
  <dimension ref="A1:W182"/>
  <sheetViews>
    <sheetView tabSelected="1" topLeftCell="A85" workbookViewId="0">
      <selection activeCell="A107" sqref="A107:H141"/>
    </sheetView>
  </sheetViews>
  <sheetFormatPr baseColWidth="10" defaultRowHeight="15" x14ac:dyDescent="0.2"/>
  <cols>
    <col min="1" max="1" width="43" customWidth="1"/>
    <col min="2" max="12" width="17.1640625" customWidth="1"/>
  </cols>
  <sheetData>
    <row r="1" spans="1:11" s="1" customFormat="1" ht="18" customHeight="1" x14ac:dyDescent="0.2">
      <c r="A1" s="34" t="s">
        <v>86</v>
      </c>
      <c r="B1" s="7" t="s">
        <v>70</v>
      </c>
      <c r="C1" s="2" t="s">
        <v>14</v>
      </c>
      <c r="D1" s="3" t="s">
        <v>14</v>
      </c>
    </row>
    <row r="2" spans="1:11" s="1" customFormat="1" ht="18" customHeight="1" x14ac:dyDescent="0.3">
      <c r="A2" s="35" t="s">
        <v>76</v>
      </c>
      <c r="B2" s="7" t="s">
        <v>70</v>
      </c>
      <c r="C2" s="2" t="s">
        <v>14</v>
      </c>
      <c r="D2" s="4" t="s">
        <v>14</v>
      </c>
      <c r="E2" s="5" t="s">
        <v>62</v>
      </c>
      <c r="F2" s="6">
        <v>1</v>
      </c>
      <c r="G2" s="5" t="s">
        <v>63</v>
      </c>
    </row>
    <row r="3" spans="1:11" s="1" customFormat="1" ht="18" customHeight="1" x14ac:dyDescent="0.2">
      <c r="A3" s="7" t="s">
        <v>81</v>
      </c>
      <c r="B3" s="8">
        <v>100000</v>
      </c>
    </row>
    <row r="4" spans="1:11" s="1" customFormat="1" ht="18" customHeight="1" x14ac:dyDescent="0.2">
      <c r="A4" s="1" t="s">
        <v>75</v>
      </c>
      <c r="B4" s="8">
        <v>300000</v>
      </c>
      <c r="C4" s="9"/>
    </row>
    <row r="5" spans="1:11" s="1" customFormat="1" ht="18" customHeight="1" x14ac:dyDescent="0.2">
      <c r="A5" s="34" t="s">
        <v>52</v>
      </c>
      <c r="B5" s="10">
        <v>4.2999999999999997E-2</v>
      </c>
      <c r="C5" s="10">
        <f>B5</f>
        <v>4.2999999999999997E-2</v>
      </c>
      <c r="D5" s="10">
        <f t="shared" ref="D5:K5" si="0">C5</f>
        <v>4.2999999999999997E-2</v>
      </c>
      <c r="E5" s="10">
        <f t="shared" si="0"/>
        <v>4.2999999999999997E-2</v>
      </c>
      <c r="F5" s="10">
        <f t="shared" si="0"/>
        <v>4.2999999999999997E-2</v>
      </c>
      <c r="G5" s="10">
        <f t="shared" si="0"/>
        <v>4.2999999999999997E-2</v>
      </c>
      <c r="H5" s="10">
        <f t="shared" si="0"/>
        <v>4.2999999999999997E-2</v>
      </c>
      <c r="I5" s="10">
        <f t="shared" si="0"/>
        <v>4.2999999999999997E-2</v>
      </c>
      <c r="J5" s="10">
        <f t="shared" si="0"/>
        <v>4.2999999999999997E-2</v>
      </c>
      <c r="K5" s="10">
        <f t="shared" si="0"/>
        <v>4.2999999999999997E-2</v>
      </c>
    </row>
    <row r="6" spans="1:11" s="1" customFormat="1" ht="18" customHeight="1" x14ac:dyDescent="0.2"/>
    <row r="7" spans="1:11" s="1" customFormat="1" ht="18" customHeight="1" x14ac:dyDescent="0.2">
      <c r="A7" s="34" t="s">
        <v>18</v>
      </c>
    </row>
    <row r="8" spans="1:11" s="1" customFormat="1" ht="18" customHeight="1" x14ac:dyDescent="0.2">
      <c r="A8" s="1" t="s">
        <v>53</v>
      </c>
      <c r="B8" s="11">
        <v>50</v>
      </c>
    </row>
    <row r="9" spans="1:11" s="1" customFormat="1" ht="18" customHeight="1" x14ac:dyDescent="0.2">
      <c r="A9" s="1" t="s">
        <v>54</v>
      </c>
      <c r="B9" s="12">
        <v>0.25</v>
      </c>
      <c r="D9" s="1" t="s">
        <v>14</v>
      </c>
    </row>
    <row r="10" spans="1:11" s="1" customFormat="1" ht="18" customHeight="1" x14ac:dyDescent="0.2">
      <c r="A10" s="1" t="s">
        <v>55</v>
      </c>
      <c r="B10" s="11">
        <v>10</v>
      </c>
    </row>
    <row r="11" spans="1:11" s="1" customFormat="1" ht="18" customHeight="1" x14ac:dyDescent="0.2">
      <c r="A11" s="1" t="s">
        <v>56</v>
      </c>
      <c r="B11" s="12">
        <v>0.05</v>
      </c>
    </row>
    <row r="12" spans="1:11" s="1" customFormat="1" ht="18" customHeight="1" x14ac:dyDescent="0.2">
      <c r="A12" s="1" t="s">
        <v>19</v>
      </c>
      <c r="B12" s="13">
        <v>0.21</v>
      </c>
    </row>
    <row r="13" spans="1:11" s="1" customFormat="1" ht="18" customHeight="1" x14ac:dyDescent="0.2">
      <c r="A13" s="1" t="s">
        <v>0</v>
      </c>
      <c r="B13" s="14">
        <v>1</v>
      </c>
      <c r="C13" s="14">
        <v>2</v>
      </c>
      <c r="D13" s="14">
        <v>3</v>
      </c>
      <c r="E13" s="14">
        <v>4</v>
      </c>
      <c r="F13" s="14">
        <v>5</v>
      </c>
      <c r="G13" s="14">
        <v>6</v>
      </c>
      <c r="H13" s="14">
        <v>7</v>
      </c>
      <c r="I13" s="14">
        <v>8</v>
      </c>
      <c r="J13" s="14">
        <v>9</v>
      </c>
      <c r="K13" s="14">
        <v>10</v>
      </c>
    </row>
    <row r="14" spans="1:11" s="1" customFormat="1" ht="18" customHeight="1" x14ac:dyDescent="0.2">
      <c r="A14" s="39" t="s">
        <v>89</v>
      </c>
      <c r="B14" s="12">
        <v>1.07</v>
      </c>
      <c r="C14" s="12">
        <v>1.33</v>
      </c>
      <c r="D14" s="12">
        <v>1.62</v>
      </c>
      <c r="E14" s="12">
        <v>1.95</v>
      </c>
      <c r="F14" s="12">
        <v>2.3199999999999998</v>
      </c>
      <c r="G14" s="12">
        <v>2.76</v>
      </c>
      <c r="H14" s="12">
        <v>3.24</v>
      </c>
      <c r="I14" s="12">
        <v>3.76</v>
      </c>
      <c r="J14" s="12">
        <v>4.3499999999999996</v>
      </c>
      <c r="K14" s="12">
        <v>4.97</v>
      </c>
    </row>
    <row r="15" spans="1:11" s="1" customFormat="1" ht="18" customHeight="1" x14ac:dyDescent="0.2">
      <c r="A15" s="1" t="s">
        <v>71</v>
      </c>
      <c r="B15" s="15">
        <v>0.2</v>
      </c>
    </row>
    <row r="16" spans="1:11" s="1" customFormat="1" ht="18" customHeight="1" x14ac:dyDescent="0.2">
      <c r="A16" s="1" t="s">
        <v>72</v>
      </c>
      <c r="C16" s="15">
        <v>0.1</v>
      </c>
      <c r="D16" s="15">
        <f>C16</f>
        <v>0.1</v>
      </c>
      <c r="E16" s="15">
        <f t="shared" ref="E16:J16" si="1">D16</f>
        <v>0.1</v>
      </c>
      <c r="F16" s="15">
        <f t="shared" si="1"/>
        <v>0.1</v>
      </c>
      <c r="G16" s="15">
        <f>F16</f>
        <v>0.1</v>
      </c>
      <c r="H16" s="15">
        <f t="shared" si="1"/>
        <v>0.1</v>
      </c>
      <c r="I16" s="15">
        <f t="shared" si="1"/>
        <v>0.1</v>
      </c>
      <c r="J16" s="15">
        <f t="shared" si="1"/>
        <v>0.1</v>
      </c>
      <c r="K16" s="15">
        <v>1</v>
      </c>
    </row>
    <row r="17" spans="1:12" s="1" customFormat="1" ht="18" customHeight="1" x14ac:dyDescent="0.2">
      <c r="A17" s="1" t="s">
        <v>73</v>
      </c>
      <c r="B17" s="15">
        <v>0.7</v>
      </c>
    </row>
    <row r="18" spans="1:12" s="1" customFormat="1" ht="18" customHeight="1" x14ac:dyDescent="0.2">
      <c r="A18" s="1" t="s">
        <v>74</v>
      </c>
      <c r="C18" s="13">
        <v>0.05</v>
      </c>
      <c r="D18" s="13">
        <f t="shared" ref="D18:K18" si="2">$C$18</f>
        <v>0.05</v>
      </c>
      <c r="E18" s="13">
        <f t="shared" si="2"/>
        <v>0.05</v>
      </c>
      <c r="F18" s="13">
        <f t="shared" si="2"/>
        <v>0.05</v>
      </c>
      <c r="G18" s="13">
        <f t="shared" si="2"/>
        <v>0.05</v>
      </c>
      <c r="H18" s="13">
        <f t="shared" si="2"/>
        <v>0.05</v>
      </c>
      <c r="I18" s="13">
        <f t="shared" si="2"/>
        <v>0.05</v>
      </c>
      <c r="J18" s="13">
        <f t="shared" si="2"/>
        <v>0.05</v>
      </c>
      <c r="K18" s="13">
        <f t="shared" si="2"/>
        <v>0.05</v>
      </c>
    </row>
    <row r="19" spans="1:12" s="1" customFormat="1" ht="18" customHeight="1" x14ac:dyDescent="0.2">
      <c r="A19" s="1" t="s">
        <v>13</v>
      </c>
      <c r="B19" s="16">
        <v>40</v>
      </c>
      <c r="C19" s="14">
        <f t="shared" ref="C19:K19" si="3">B19+1</f>
        <v>41</v>
      </c>
      <c r="D19" s="14">
        <f t="shared" si="3"/>
        <v>42</v>
      </c>
      <c r="E19" s="14">
        <f t="shared" si="3"/>
        <v>43</v>
      </c>
      <c r="F19" s="14">
        <f t="shared" si="3"/>
        <v>44</v>
      </c>
      <c r="G19" s="14">
        <f t="shared" si="3"/>
        <v>45</v>
      </c>
      <c r="H19" s="14">
        <f t="shared" si="3"/>
        <v>46</v>
      </c>
      <c r="I19" s="14">
        <f t="shared" si="3"/>
        <v>47</v>
      </c>
      <c r="J19" s="14">
        <f t="shared" si="3"/>
        <v>48</v>
      </c>
      <c r="K19" s="14">
        <f t="shared" si="3"/>
        <v>49</v>
      </c>
    </row>
    <row r="20" spans="1:12" s="1" customFormat="1" ht="18" customHeight="1" x14ac:dyDescent="0.2">
      <c r="A20" s="1" t="s">
        <v>40</v>
      </c>
      <c r="B20" s="1">
        <f>$B$100*B101</f>
        <v>7.9722000000000007E-4</v>
      </c>
      <c r="C20" s="1">
        <f t="shared" ref="C20:K20" si="4">$B$100*C101</f>
        <v>9.8262000000000002E-4</v>
      </c>
      <c r="D20" s="1">
        <f t="shared" si="4"/>
        <v>1.2051E-3</v>
      </c>
      <c r="E20" s="1">
        <f t="shared" si="4"/>
        <v>1.46466E-3</v>
      </c>
      <c r="F20" s="1">
        <f t="shared" si="4"/>
        <v>1.7520300000000001E-3</v>
      </c>
      <c r="G20" s="1">
        <f t="shared" si="4"/>
        <v>2.0857499999999999E-3</v>
      </c>
      <c r="H20" s="1">
        <f t="shared" si="4"/>
        <v>2.4565500000000001E-3</v>
      </c>
      <c r="I20" s="1">
        <f t="shared" si="4"/>
        <v>2.8644299999999998E-3</v>
      </c>
      <c r="J20" s="1">
        <f t="shared" si="4"/>
        <v>3.3186600000000006E-3</v>
      </c>
      <c r="K20" s="1">
        <f t="shared" si="4"/>
        <v>3.8006999999999997E-3</v>
      </c>
    </row>
    <row r="21" spans="1:12" s="1" customFormat="1" ht="18" hidden="1" customHeight="1" x14ac:dyDescent="0.2">
      <c r="A21" s="1" t="s">
        <v>49</v>
      </c>
      <c r="B21" s="17">
        <v>0.2</v>
      </c>
    </row>
    <row r="22" spans="1:12" s="1" customFormat="1" ht="18" customHeight="1" x14ac:dyDescent="0.2">
      <c r="A22" s="1" t="s">
        <v>12</v>
      </c>
    </row>
    <row r="23" spans="1:12" s="1" customFormat="1" ht="18" customHeight="1" x14ac:dyDescent="0.2">
      <c r="A23" s="1" t="s">
        <v>11</v>
      </c>
      <c r="B23" s="1" t="s">
        <v>67</v>
      </c>
    </row>
    <row r="24" spans="1:12" s="1" customFormat="1" ht="18" customHeight="1" x14ac:dyDescent="0.2">
      <c r="B24" s="1" t="s">
        <v>68</v>
      </c>
    </row>
    <row r="25" spans="1:12" s="1" customFormat="1" ht="18" customHeight="1" x14ac:dyDescent="0.3">
      <c r="E25" s="5" t="s">
        <v>62</v>
      </c>
      <c r="F25" s="33">
        <v>2.23</v>
      </c>
      <c r="G25" s="18" t="s">
        <v>64</v>
      </c>
      <c r="H25" s="18"/>
      <c r="I25" s="7" t="s">
        <v>14</v>
      </c>
      <c r="J25" s="7" t="s">
        <v>70</v>
      </c>
    </row>
    <row r="26" spans="1:12" s="1" customFormat="1" ht="18" customHeight="1" x14ac:dyDescent="0.2">
      <c r="A26" s="1" t="s">
        <v>47</v>
      </c>
      <c r="B26" s="14">
        <v>1</v>
      </c>
      <c r="C26" s="14">
        <v>2</v>
      </c>
      <c r="D26" s="14">
        <v>3</v>
      </c>
      <c r="E26" s="14">
        <v>4</v>
      </c>
      <c r="F26" s="14">
        <v>5</v>
      </c>
      <c r="G26" s="14">
        <v>6</v>
      </c>
      <c r="H26" s="14">
        <v>7</v>
      </c>
      <c r="I26" s="14">
        <v>8</v>
      </c>
      <c r="J26" s="14">
        <v>9</v>
      </c>
      <c r="K26" s="14">
        <v>10</v>
      </c>
      <c r="L26" s="14">
        <v>11</v>
      </c>
    </row>
    <row r="27" spans="1:12" s="1" customFormat="1" ht="18" customHeight="1" x14ac:dyDescent="0.2">
      <c r="A27" s="1" t="s">
        <v>16</v>
      </c>
      <c r="B27" s="19">
        <f>B3</f>
        <v>100000</v>
      </c>
      <c r="C27" s="19">
        <f>B27*(1-B20)*(1-B15)</f>
        <v>79936.222399999999</v>
      </c>
      <c r="D27" s="19">
        <f>C27*(1-C20)*(1-C16)</f>
        <v>71871.907922230777</v>
      </c>
      <c r="E27" s="19">
        <f t="shared" ref="E27:L27" si="5">D27*(1-D20)*(1-D16)</f>
        <v>64606.765577394326</v>
      </c>
      <c r="F27" s="19">
        <f t="shared" si="5"/>
        <v>58060.924768911362</v>
      </c>
      <c r="G27" s="19">
        <f t="shared" si="5"/>
        <v>52163.280258199644</v>
      </c>
      <c r="H27" s="19">
        <f t="shared" si="5"/>
        <v>46849.032626761</v>
      </c>
      <c r="I27" s="19">
        <f t="shared" si="5"/>
        <v>42060.551072095557</v>
      </c>
      <c r="J27" s="19">
        <f t="shared" si="5"/>
        <v>37746.064411009305</v>
      </c>
      <c r="K27" s="19">
        <f t="shared" si="5"/>
        <v>33858.718251201957</v>
      </c>
      <c r="L27" s="19">
        <f t="shared" si="5"/>
        <v>0</v>
      </c>
    </row>
    <row r="28" spans="1:12" s="1" customFormat="1" ht="18" customHeight="1" x14ac:dyDescent="0.2">
      <c r="A28" s="1" t="s">
        <v>50</v>
      </c>
      <c r="B28" s="11">
        <f>B27*$B$4</f>
        <v>30000000000</v>
      </c>
      <c r="C28" s="11">
        <f t="shared" ref="C28:L28" si="6">C27*$B$4</f>
        <v>23980866720</v>
      </c>
      <c r="D28" s="11">
        <f t="shared" si="6"/>
        <v>21561572376.669231</v>
      </c>
      <c r="E28" s="11">
        <f t="shared" si="6"/>
        <v>19382029673.218296</v>
      </c>
      <c r="F28" s="11">
        <f t="shared" si="6"/>
        <v>17418277430.673409</v>
      </c>
      <c r="G28" s="11">
        <f t="shared" si="6"/>
        <v>15648984077.459892</v>
      </c>
      <c r="H28" s="11">
        <f t="shared" si="6"/>
        <v>14054709788.028299</v>
      </c>
      <c r="I28" s="11">
        <f t="shared" si="6"/>
        <v>12618165321.628668</v>
      </c>
      <c r="J28" s="11">
        <f t="shared" si="6"/>
        <v>11323819323.302792</v>
      </c>
      <c r="K28" s="11">
        <f t="shared" si="6"/>
        <v>10157615475.360588</v>
      </c>
      <c r="L28" s="11">
        <f t="shared" si="6"/>
        <v>0</v>
      </c>
    </row>
    <row r="29" spans="1:12" s="1" customFormat="1" ht="18" customHeight="1" x14ac:dyDescent="0.2"/>
    <row r="30" spans="1:12" s="1" customFormat="1" ht="18" customHeight="1" x14ac:dyDescent="0.3">
      <c r="A30" s="1" t="s">
        <v>22</v>
      </c>
      <c r="E30" s="5" t="s">
        <v>62</v>
      </c>
      <c r="F30" s="33">
        <v>2.9230330000000002</v>
      </c>
      <c r="G30" s="20" t="s">
        <v>65</v>
      </c>
      <c r="H30" s="32"/>
    </row>
    <row r="31" spans="1:12" s="1" customFormat="1" ht="18" customHeight="1" x14ac:dyDescent="0.2">
      <c r="A31" s="14" t="s">
        <v>0</v>
      </c>
      <c r="B31" s="14">
        <v>1</v>
      </c>
      <c r="C31" s="14">
        <v>2</v>
      </c>
      <c r="D31" s="14">
        <v>3</v>
      </c>
      <c r="E31" s="14">
        <v>4</v>
      </c>
      <c r="F31" s="14">
        <v>5</v>
      </c>
      <c r="G31" s="14">
        <v>6</v>
      </c>
      <c r="H31" s="14">
        <v>7</v>
      </c>
      <c r="I31" s="14">
        <v>8</v>
      </c>
      <c r="J31" s="14">
        <v>9</v>
      </c>
      <c r="K31" s="14">
        <v>10</v>
      </c>
      <c r="L31" s="14">
        <v>11</v>
      </c>
    </row>
    <row r="32" spans="1:12" s="1" customFormat="1" ht="18" customHeight="1" x14ac:dyDescent="0.2">
      <c r="A32" s="1" t="s">
        <v>1</v>
      </c>
      <c r="B32" s="19">
        <f>B27*B14*$B$4/1000</f>
        <v>32100000</v>
      </c>
      <c r="C32" s="19">
        <f t="shared" ref="C32:K32" si="7">C27*C14*$B$4/1000</f>
        <v>31894552.737600002</v>
      </c>
      <c r="D32" s="19">
        <f t="shared" si="7"/>
        <v>34929747.250204161</v>
      </c>
      <c r="E32" s="19">
        <f t="shared" si="7"/>
        <v>37794957.862775683</v>
      </c>
      <c r="F32" s="19">
        <f t="shared" si="7"/>
        <v>40410403.639162302</v>
      </c>
      <c r="G32" s="19">
        <f t="shared" si="7"/>
        <v>43191196.05378931</v>
      </c>
      <c r="H32" s="19">
        <f t="shared" si="7"/>
        <v>45537259.713211693</v>
      </c>
      <c r="I32" s="19">
        <f t="shared" si="7"/>
        <v>47444301.609323785</v>
      </c>
      <c r="J32" s="19">
        <f t="shared" si="7"/>
        <v>49258614.056367144</v>
      </c>
      <c r="K32" s="19">
        <f t="shared" si="7"/>
        <v>50483348.91254212</v>
      </c>
      <c r="L32" s="19"/>
    </row>
    <row r="33" spans="1:23" s="1" customFormat="1" ht="18" customHeight="1" x14ac:dyDescent="0.2">
      <c r="A33" s="1" t="s">
        <v>2</v>
      </c>
      <c r="B33" s="11">
        <f>(B32-SUM(B38:B41))*$B$5</f>
        <v>-230909.99999999997</v>
      </c>
      <c r="C33" s="11">
        <f t="shared" ref="C33:L33" si="8">(C32-SUM(C38:C41))*$B$5</f>
        <v>1216961.04025096</v>
      </c>
      <c r="D33" s="11">
        <f t="shared" si="8"/>
        <v>1349617.8741544418</v>
      </c>
      <c r="E33" s="11">
        <f t="shared" si="8"/>
        <v>1474471.7556986876</v>
      </c>
      <c r="F33" s="11">
        <f t="shared" si="8"/>
        <v>1588349.4945332003</v>
      </c>
      <c r="G33" s="11">
        <f t="shared" si="8"/>
        <v>1708284.8325197285</v>
      </c>
      <c r="H33" s="11">
        <f t="shared" si="8"/>
        <v>1809834.3492109294</v>
      </c>
      <c r="I33" s="11">
        <f t="shared" si="8"/>
        <v>1892884.6283383737</v>
      </c>
      <c r="J33" s="11">
        <f t="shared" si="8"/>
        <v>1971637.3649607627</v>
      </c>
      <c r="K33" s="11">
        <f t="shared" si="8"/>
        <v>2025846.6809573034</v>
      </c>
      <c r="L33" s="11">
        <f t="shared" si="8"/>
        <v>0</v>
      </c>
    </row>
    <row r="34" spans="1:23" s="1" customFormat="1" ht="18" customHeight="1" x14ac:dyDescent="0.2">
      <c r="A34" s="1" t="s">
        <v>41</v>
      </c>
      <c r="B34" s="11">
        <f>B32+B33</f>
        <v>31869090</v>
      </c>
      <c r="C34" s="11">
        <f t="shared" ref="C34:L34" si="9">C32+C33</f>
        <v>33111513.777850963</v>
      </c>
      <c r="D34" s="11">
        <f t="shared" si="9"/>
        <v>36279365.124358602</v>
      </c>
      <c r="E34" s="11">
        <f t="shared" si="9"/>
        <v>39269429.618474372</v>
      </c>
      <c r="F34" s="11">
        <f t="shared" si="9"/>
        <v>41998753.133695506</v>
      </c>
      <c r="G34" s="11">
        <f t="shared" si="9"/>
        <v>44899480.886309035</v>
      </c>
      <c r="H34" s="11">
        <f t="shared" si="9"/>
        <v>47347094.062422626</v>
      </c>
      <c r="I34" s="11">
        <f t="shared" si="9"/>
        <v>49337186.237662159</v>
      </c>
      <c r="J34" s="11">
        <f t="shared" si="9"/>
        <v>51230251.421327904</v>
      </c>
      <c r="K34" s="11">
        <f t="shared" si="9"/>
        <v>52509195.593499422</v>
      </c>
      <c r="L34" s="11">
        <f t="shared" si="9"/>
        <v>0</v>
      </c>
      <c r="M34" s="11" t="s">
        <v>14</v>
      </c>
      <c r="N34" s="11" t="s">
        <v>14</v>
      </c>
      <c r="O34" s="11" t="s">
        <v>14</v>
      </c>
      <c r="P34" s="11" t="s">
        <v>14</v>
      </c>
      <c r="Q34" s="11" t="s">
        <v>14</v>
      </c>
    </row>
    <row r="35" spans="1:23" s="1" customFormat="1" ht="18" customHeight="1" x14ac:dyDescent="0.2"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spans="1:23" s="1" customFormat="1" ht="18" customHeight="1" x14ac:dyDescent="0.2">
      <c r="A36" s="1" t="s">
        <v>21</v>
      </c>
      <c r="B36" s="11">
        <f>B28*B20</f>
        <v>23916600.000000004</v>
      </c>
      <c r="C36" s="11">
        <f t="shared" ref="C36:K36" si="10">C28*C20</f>
        <v>23564079.2564064</v>
      </c>
      <c r="D36" s="11">
        <f t="shared" si="10"/>
        <v>25983850.871124089</v>
      </c>
      <c r="E36" s="11">
        <f t="shared" si="10"/>
        <v>28388083.581175908</v>
      </c>
      <c r="F36" s="11">
        <f t="shared" si="10"/>
        <v>30517344.606862735</v>
      </c>
      <c r="G36" s="11">
        <f t="shared" si="10"/>
        <v>32639868.539561968</v>
      </c>
      <c r="H36" s="11">
        <f t="shared" si="10"/>
        <v>34526097.329780921</v>
      </c>
      <c r="I36" s="11">
        <f t="shared" si="10"/>
        <v>36143851.292232804</v>
      </c>
      <c r="J36" s="11">
        <f t="shared" si="10"/>
        <v>37579906.235472046</v>
      </c>
      <c r="K36" s="11">
        <f t="shared" si="10"/>
        <v>38606049.137202986</v>
      </c>
      <c r="L36" s="11">
        <v>0</v>
      </c>
      <c r="M36" s="11" t="s">
        <v>14</v>
      </c>
      <c r="N36" s="11" t="s">
        <v>14</v>
      </c>
      <c r="O36" s="11" t="s">
        <v>14</v>
      </c>
      <c r="P36" s="11" t="s">
        <v>14</v>
      </c>
      <c r="Q36" s="11" t="s">
        <v>14</v>
      </c>
    </row>
    <row r="37" spans="1:23" s="1" customFormat="1" ht="18" customHeight="1" x14ac:dyDescent="0.2">
      <c r="A37" s="1" t="s">
        <v>3</v>
      </c>
      <c r="B37" s="1" t="s">
        <v>14</v>
      </c>
      <c r="C37" s="11" t="s">
        <v>14</v>
      </c>
      <c r="D37" s="11" t="s">
        <v>14</v>
      </c>
      <c r="E37" s="11" t="s">
        <v>14</v>
      </c>
      <c r="F37" s="11" t="s">
        <v>14</v>
      </c>
      <c r="G37" s="11" t="s">
        <v>14</v>
      </c>
      <c r="H37" s="11"/>
      <c r="I37" s="11" t="s">
        <v>14</v>
      </c>
      <c r="J37" s="11" t="s">
        <v>14</v>
      </c>
      <c r="K37" s="11" t="s">
        <v>14</v>
      </c>
      <c r="L37" s="11" t="s">
        <v>14</v>
      </c>
    </row>
    <row r="38" spans="1:23" s="1" customFormat="1" ht="18" customHeight="1" x14ac:dyDescent="0.2">
      <c r="A38" s="7" t="s">
        <v>4</v>
      </c>
      <c r="B38" s="11">
        <f>$B$8*B27+$B$9*B28/1000</f>
        <v>12500000</v>
      </c>
      <c r="C38" s="11"/>
      <c r="D38" s="11"/>
      <c r="E38" s="11"/>
      <c r="F38" s="11"/>
      <c r="G38" s="11"/>
      <c r="H38" s="11"/>
      <c r="I38" s="11"/>
      <c r="J38" s="11"/>
      <c r="K38" s="11"/>
      <c r="L38" s="11" t="s">
        <v>14</v>
      </c>
      <c r="M38" s="11" t="s">
        <v>14</v>
      </c>
      <c r="N38" s="11" t="s">
        <v>14</v>
      </c>
      <c r="O38" s="11" t="s">
        <v>14</v>
      </c>
      <c r="P38" s="11" t="s">
        <v>14</v>
      </c>
      <c r="Q38" s="11" t="s">
        <v>14</v>
      </c>
    </row>
    <row r="39" spans="1:23" s="1" customFormat="1" ht="18" customHeight="1" x14ac:dyDescent="0.2">
      <c r="A39" s="7" t="s">
        <v>5</v>
      </c>
      <c r="B39" s="11">
        <f>$B$10*B27+$B$11*B28/1000</f>
        <v>2500000</v>
      </c>
      <c r="C39" s="11">
        <f t="shared" ref="C39:K39" si="11">$B$10*C27+$B$11*C28/1000</f>
        <v>1998405.5599999998</v>
      </c>
      <c r="D39" s="11">
        <f t="shared" si="11"/>
        <v>1796797.6980557693</v>
      </c>
      <c r="E39" s="11">
        <f t="shared" si="11"/>
        <v>1615169.1394348582</v>
      </c>
      <c r="F39" s="11">
        <f t="shared" si="11"/>
        <v>1451523.1192227839</v>
      </c>
      <c r="G39" s="11">
        <f t="shared" si="11"/>
        <v>1304082.0064549912</v>
      </c>
      <c r="H39" s="11">
        <f t="shared" si="11"/>
        <v>1171225.8156690251</v>
      </c>
      <c r="I39" s="11">
        <f t="shared" si="11"/>
        <v>1051513.776802389</v>
      </c>
      <c r="J39" s="11">
        <f t="shared" si="11"/>
        <v>943651.6102752327</v>
      </c>
      <c r="K39" s="11">
        <f t="shared" si="11"/>
        <v>846467.95628004905</v>
      </c>
      <c r="L39" s="11" t="s">
        <v>14</v>
      </c>
      <c r="M39" s="11" t="s">
        <v>14</v>
      </c>
      <c r="N39" s="11" t="s">
        <v>14</v>
      </c>
      <c r="O39" s="11" t="s">
        <v>14</v>
      </c>
      <c r="P39" s="11" t="s">
        <v>14</v>
      </c>
      <c r="Q39" s="11" t="s">
        <v>14</v>
      </c>
    </row>
    <row r="40" spans="1:23" s="1" customFormat="1" ht="18" customHeight="1" x14ac:dyDescent="0.2">
      <c r="A40" s="7" t="s">
        <v>6</v>
      </c>
      <c r="B40" s="11">
        <f>B17*B32</f>
        <v>22470000</v>
      </c>
      <c r="C40" s="11">
        <f>C18*C32</f>
        <v>1594727.6368800001</v>
      </c>
      <c r="D40" s="11">
        <f>D18*D32</f>
        <v>1746487.362510208</v>
      </c>
      <c r="E40" s="11">
        <f t="shared" ref="E40:L40" si="12">E18*E32</f>
        <v>1889747.8931387842</v>
      </c>
      <c r="F40" s="11">
        <f t="shared" si="12"/>
        <v>2020520.1819581152</v>
      </c>
      <c r="G40" s="11">
        <f t="shared" si="12"/>
        <v>2159559.8026894657</v>
      </c>
      <c r="H40" s="11">
        <f t="shared" si="12"/>
        <v>2276862.9856605846</v>
      </c>
      <c r="I40" s="11">
        <f t="shared" si="12"/>
        <v>2372215.0804661894</v>
      </c>
      <c r="J40" s="11">
        <f t="shared" si="12"/>
        <v>2462930.7028183574</v>
      </c>
      <c r="K40" s="11">
        <f t="shared" si="12"/>
        <v>2524167.4456271064</v>
      </c>
      <c r="L40" s="11">
        <f t="shared" si="12"/>
        <v>0</v>
      </c>
      <c r="M40" s="11" t="s">
        <v>14</v>
      </c>
      <c r="N40" s="11" t="s">
        <v>14</v>
      </c>
      <c r="O40" s="11" t="s">
        <v>14</v>
      </c>
      <c r="P40" s="11" t="s">
        <v>14</v>
      </c>
      <c r="Q40" s="11" t="s">
        <v>14</v>
      </c>
    </row>
    <row r="41" spans="1:23" s="1" customFormat="1" ht="18" customHeight="1" x14ac:dyDescent="0.2">
      <c r="A41" s="1" t="s">
        <v>7</v>
      </c>
      <c r="B41" s="21" t="s">
        <v>14</v>
      </c>
      <c r="C41" s="21" t="s">
        <v>14</v>
      </c>
      <c r="D41" s="21" t="s">
        <v>14</v>
      </c>
      <c r="E41" s="21" t="s">
        <v>14</v>
      </c>
      <c r="F41" s="21" t="s">
        <v>14</v>
      </c>
      <c r="G41" s="21" t="s">
        <v>14</v>
      </c>
      <c r="H41" s="21" t="s">
        <v>14</v>
      </c>
      <c r="I41" s="21" t="s">
        <v>14</v>
      </c>
      <c r="J41" s="21" t="s">
        <v>14</v>
      </c>
      <c r="K41" s="21" t="s">
        <v>14</v>
      </c>
      <c r="L41" s="21" t="s">
        <v>14</v>
      </c>
      <c r="M41" s="21" t="s">
        <v>14</v>
      </c>
      <c r="N41" s="21" t="s">
        <v>14</v>
      </c>
      <c r="O41" s="21" t="s">
        <v>14</v>
      </c>
      <c r="P41" s="21" t="s">
        <v>14</v>
      </c>
      <c r="Q41" s="21" t="s">
        <v>14</v>
      </c>
      <c r="R41" s="21" t="s">
        <v>14</v>
      </c>
      <c r="S41" s="21" t="s">
        <v>14</v>
      </c>
      <c r="T41" s="21" t="s">
        <v>14</v>
      </c>
      <c r="U41" s="21" t="s">
        <v>14</v>
      </c>
      <c r="V41" s="21" t="s">
        <v>14</v>
      </c>
      <c r="W41" s="21" t="s">
        <v>14</v>
      </c>
    </row>
    <row r="42" spans="1:23" s="1" customFormat="1" ht="18" customHeight="1" x14ac:dyDescent="0.2">
      <c r="A42" s="1" t="s">
        <v>42</v>
      </c>
      <c r="B42" s="11">
        <f>SUM(B36:B41)</f>
        <v>61386600</v>
      </c>
      <c r="C42" s="11">
        <f t="shared" ref="C42:L42" si="13">SUM(C36:C41)</f>
        <v>27157212.453286398</v>
      </c>
      <c r="D42" s="11">
        <f t="shared" si="13"/>
        <v>29527135.931690067</v>
      </c>
      <c r="E42" s="11">
        <f t="shared" si="13"/>
        <v>31893000.613749553</v>
      </c>
      <c r="F42" s="11">
        <f t="shared" si="13"/>
        <v>33989387.90804363</v>
      </c>
      <c r="G42" s="11">
        <f t="shared" si="13"/>
        <v>36103510.348706424</v>
      </c>
      <c r="H42" s="11">
        <f t="shared" si="13"/>
        <v>37974186.131110527</v>
      </c>
      <c r="I42" s="11">
        <f t="shared" si="13"/>
        <v>39567580.149501383</v>
      </c>
      <c r="J42" s="11">
        <f t="shared" si="13"/>
        <v>40986488.548565634</v>
      </c>
      <c r="K42" s="11">
        <f t="shared" si="13"/>
        <v>41976684.539110146</v>
      </c>
      <c r="L42" s="11">
        <f t="shared" si="13"/>
        <v>0</v>
      </c>
      <c r="M42" s="11" t="s">
        <v>14</v>
      </c>
      <c r="N42" s="11" t="s">
        <v>14</v>
      </c>
    </row>
    <row r="43" spans="1:23" s="1" customFormat="1" ht="18" customHeight="1" x14ac:dyDescent="0.2">
      <c r="B43" s="1" t="s">
        <v>14</v>
      </c>
      <c r="C43" s="11" t="s">
        <v>14</v>
      </c>
      <c r="D43" s="11" t="s">
        <v>14</v>
      </c>
      <c r="E43" s="11" t="s">
        <v>14</v>
      </c>
      <c r="F43" s="11" t="s">
        <v>14</v>
      </c>
      <c r="G43" s="11" t="s">
        <v>14</v>
      </c>
      <c r="H43" s="11" t="s">
        <v>14</v>
      </c>
      <c r="I43" s="11" t="s">
        <v>14</v>
      </c>
      <c r="J43" s="11" t="s">
        <v>14</v>
      </c>
      <c r="K43" s="11" t="s">
        <v>14</v>
      </c>
      <c r="L43" s="11" t="s">
        <v>14</v>
      </c>
    </row>
    <row r="44" spans="1:23" s="1" customFormat="1" ht="18" customHeight="1" x14ac:dyDescent="0.2">
      <c r="A44" s="1" t="s">
        <v>8</v>
      </c>
      <c r="B44" s="11">
        <f>B34-B42</f>
        <v>-29517510</v>
      </c>
      <c r="C44" s="11">
        <f t="shared" ref="C44:L44" si="14">C34-C42</f>
        <v>5954301.324564565</v>
      </c>
      <c r="D44" s="11">
        <f t="shared" si="14"/>
        <v>6752229.1926685348</v>
      </c>
      <c r="E44" s="11">
        <f t="shared" si="14"/>
        <v>7376429.0047248192</v>
      </c>
      <c r="F44" s="11">
        <f t="shared" si="14"/>
        <v>8009365.2256518751</v>
      </c>
      <c r="G44" s="11">
        <f t="shared" si="14"/>
        <v>8795970.5376026109</v>
      </c>
      <c r="H44" s="11">
        <f t="shared" si="14"/>
        <v>9372907.9313120991</v>
      </c>
      <c r="I44" s="11">
        <f t="shared" si="14"/>
        <v>9769606.0881607756</v>
      </c>
      <c r="J44" s="11">
        <f t="shared" si="14"/>
        <v>10243762.87276227</v>
      </c>
      <c r="K44" s="11">
        <f t="shared" si="14"/>
        <v>10532511.054389276</v>
      </c>
      <c r="L44" s="11">
        <f t="shared" si="14"/>
        <v>0</v>
      </c>
      <c r="M44" s="11" t="s">
        <v>14</v>
      </c>
    </row>
    <row r="45" spans="1:23" s="1" customFormat="1" ht="18" customHeight="1" x14ac:dyDescent="0.2">
      <c r="A45" s="1" t="s">
        <v>9</v>
      </c>
      <c r="B45" s="21">
        <f>B44*$B$12</f>
        <v>-6198677.0999999996</v>
      </c>
      <c r="C45" s="21">
        <f t="shared" ref="C45:J45" si="15">C44*$B$12</f>
        <v>1250403.2781585585</v>
      </c>
      <c r="D45" s="21">
        <f t="shared" si="15"/>
        <v>1417968.1304603922</v>
      </c>
      <c r="E45" s="21">
        <f t="shared" si="15"/>
        <v>1549050.0909922121</v>
      </c>
      <c r="F45" s="21">
        <f t="shared" si="15"/>
        <v>1681966.6973868937</v>
      </c>
      <c r="G45" s="21">
        <f t="shared" si="15"/>
        <v>1847153.8128965483</v>
      </c>
      <c r="H45" s="21">
        <f t="shared" si="15"/>
        <v>1968310.6655755406</v>
      </c>
      <c r="I45" s="21">
        <f t="shared" si="15"/>
        <v>2051617.2785137629</v>
      </c>
      <c r="J45" s="21">
        <f t="shared" si="15"/>
        <v>2151190.2032800769</v>
      </c>
      <c r="K45" s="21">
        <f>K44*$B$12</f>
        <v>2211827.321421748</v>
      </c>
      <c r="L45" s="21">
        <f>L44*$B$12</f>
        <v>0</v>
      </c>
      <c r="M45" s="21" t="s">
        <v>14</v>
      </c>
    </row>
    <row r="46" spans="1:23" s="1" customFormat="1" ht="18" customHeight="1" x14ac:dyDescent="0.2">
      <c r="A46" s="1" t="s">
        <v>10</v>
      </c>
      <c r="B46" s="11">
        <f>B44-B45</f>
        <v>-23318832.899999999</v>
      </c>
      <c r="C46" s="11">
        <f t="shared" ref="C46:L46" si="16">C44-C45</f>
        <v>4703898.0464060064</v>
      </c>
      <c r="D46" s="11">
        <f t="shared" si="16"/>
        <v>5334261.0622081421</v>
      </c>
      <c r="E46" s="11">
        <f t="shared" si="16"/>
        <v>5827378.9137326069</v>
      </c>
      <c r="F46" s="11">
        <f t="shared" si="16"/>
        <v>6327398.5282649817</v>
      </c>
      <c r="G46" s="11">
        <f t="shared" si="16"/>
        <v>6948816.724706063</v>
      </c>
      <c r="H46" s="11">
        <f t="shared" si="16"/>
        <v>7404597.2657365585</v>
      </c>
      <c r="I46" s="11">
        <f t="shared" si="16"/>
        <v>7717988.8096470125</v>
      </c>
      <c r="J46" s="11">
        <f t="shared" si="16"/>
        <v>8092572.6694821939</v>
      </c>
      <c r="K46" s="11">
        <f t="shared" si="16"/>
        <v>8320683.7329675276</v>
      </c>
      <c r="L46" s="11">
        <f t="shared" si="16"/>
        <v>0</v>
      </c>
      <c r="M46" s="11" t="s">
        <v>14</v>
      </c>
    </row>
    <row r="47" spans="1:23" s="1" customFormat="1" ht="18" customHeight="1" x14ac:dyDescent="0.2">
      <c r="A47" s="1" t="s">
        <v>14</v>
      </c>
      <c r="B47" s="1" t="s">
        <v>14</v>
      </c>
      <c r="C47" s="1" t="s">
        <v>14</v>
      </c>
      <c r="D47" s="1" t="s">
        <v>14</v>
      </c>
      <c r="E47" s="1" t="s">
        <v>14</v>
      </c>
      <c r="F47" s="1" t="s">
        <v>14</v>
      </c>
      <c r="G47" s="1" t="s">
        <v>14</v>
      </c>
      <c r="H47" s="1" t="s">
        <v>14</v>
      </c>
      <c r="I47" s="1" t="s">
        <v>14</v>
      </c>
      <c r="J47" s="1" t="s">
        <v>14</v>
      </c>
      <c r="K47" s="1" t="s">
        <v>14</v>
      </c>
      <c r="L47" s="1" t="s">
        <v>14</v>
      </c>
    </row>
    <row r="48" spans="1:23" s="1" customFormat="1" ht="18" customHeight="1" x14ac:dyDescent="0.2">
      <c r="A48" s="1" t="s">
        <v>85</v>
      </c>
      <c r="B48" s="13">
        <v>0.13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22" s="1" customFormat="1" ht="18" customHeight="1" x14ac:dyDescent="0.2">
      <c r="A49" s="1" t="s">
        <v>57</v>
      </c>
      <c r="B49" s="22">
        <f>NPV(B48,B46:K46)</f>
        <v>8286233.4617225416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22" s="1" customFormat="1" ht="18" customHeight="1" x14ac:dyDescent="0.2">
      <c r="A50" s="7" t="s">
        <v>20</v>
      </c>
      <c r="B50" s="23">
        <f>IRR(B46:K46)</f>
        <v>0.21950075846414774</v>
      </c>
    </row>
    <row r="51" spans="1:22" s="1" customFormat="1" ht="16" customHeight="1" x14ac:dyDescent="0.2">
      <c r="B51" s="24"/>
    </row>
    <row r="52" spans="1:22" s="1" customFormat="1" ht="18" customHeight="1" x14ac:dyDescent="0.2">
      <c r="A52" s="1" t="s">
        <v>26</v>
      </c>
      <c r="B52" s="31">
        <v>1</v>
      </c>
      <c r="C52" s="31">
        <v>2</v>
      </c>
      <c r="D52" s="31">
        <v>3</v>
      </c>
      <c r="E52" s="31">
        <v>4</v>
      </c>
      <c r="F52" s="31">
        <v>5</v>
      </c>
      <c r="G52" s="31">
        <v>6</v>
      </c>
      <c r="H52" s="31">
        <v>7</v>
      </c>
      <c r="I52" s="31">
        <v>8</v>
      </c>
      <c r="J52" s="31">
        <v>9</v>
      </c>
      <c r="K52" s="31">
        <v>10</v>
      </c>
      <c r="L52" s="31">
        <v>11</v>
      </c>
    </row>
    <row r="53" spans="1:22" s="1" customFormat="1" ht="18" customHeight="1" x14ac:dyDescent="0.2">
      <c r="A53" s="1" t="s">
        <v>27</v>
      </c>
      <c r="B53" s="11">
        <f>B93</f>
        <v>162489.38040000002</v>
      </c>
      <c r="C53" s="11">
        <f t="shared" ref="C53:K53" si="17">C93</f>
        <v>160094.35446802509</v>
      </c>
      <c r="D53" s="11">
        <f t="shared" si="17"/>
        <v>176534.28281841706</v>
      </c>
      <c r="E53" s="11">
        <f t="shared" si="17"/>
        <v>192868.63985050912</v>
      </c>
      <c r="F53" s="11">
        <f t="shared" si="17"/>
        <v>207334.83925902547</v>
      </c>
      <c r="G53" s="11">
        <f t="shared" si="17"/>
        <v>221755.26685778401</v>
      </c>
      <c r="H53" s="11">
        <f t="shared" si="17"/>
        <v>234570.30525853159</v>
      </c>
      <c r="I53" s="11">
        <f t="shared" si="17"/>
        <v>245561.32567942969</v>
      </c>
      <c r="J53" s="11">
        <f t="shared" si="17"/>
        <v>255317.88296379708</v>
      </c>
      <c r="K53" s="11">
        <f t="shared" si="17"/>
        <v>262289.49783815705</v>
      </c>
      <c r="L53" s="11">
        <v>0</v>
      </c>
      <c r="M53" s="11" t="s">
        <v>14</v>
      </c>
      <c r="N53" s="11" t="s">
        <v>14</v>
      </c>
      <c r="O53" s="11" t="s">
        <v>14</v>
      </c>
      <c r="P53" s="11" t="s">
        <v>14</v>
      </c>
      <c r="Q53" s="11" t="s">
        <v>14</v>
      </c>
      <c r="R53" s="11" t="s">
        <v>14</v>
      </c>
      <c r="S53" s="11" t="s">
        <v>14</v>
      </c>
      <c r="T53" s="11" t="s">
        <v>14</v>
      </c>
      <c r="U53" s="11" t="s">
        <v>14</v>
      </c>
      <c r="V53" s="11" t="s">
        <v>14</v>
      </c>
    </row>
    <row r="54" spans="1:22" s="1" customFormat="1" ht="18" customHeight="1" x14ac:dyDescent="0.2">
      <c r="A54" s="1" t="s">
        <v>29</v>
      </c>
      <c r="B54" s="21">
        <f>B92</f>
        <v>4783320.0000000009</v>
      </c>
      <c r="C54" s="21">
        <f t="shared" ref="C54:K54" si="18">C92</f>
        <v>-70504.148718720302</v>
      </c>
      <c r="D54" s="21">
        <f t="shared" si="18"/>
        <v>483954.3229435375</v>
      </c>
      <c r="E54" s="21">
        <f t="shared" si="18"/>
        <v>480846.54201036412</v>
      </c>
      <c r="F54" s="21">
        <f t="shared" si="18"/>
        <v>425852.2051373655</v>
      </c>
      <c r="G54" s="21">
        <f t="shared" si="18"/>
        <v>424504.7865398461</v>
      </c>
      <c r="H54" s="21">
        <f t="shared" si="18"/>
        <v>377245.75804379117</v>
      </c>
      <c r="I54" s="21">
        <f t="shared" si="18"/>
        <v>323550.79249037616</v>
      </c>
      <c r="J54" s="21">
        <f t="shared" si="18"/>
        <v>287210.98864784837</v>
      </c>
      <c r="K54" s="21">
        <f t="shared" si="18"/>
        <v>205228.58034618758</v>
      </c>
      <c r="L54" s="21">
        <f>L92</f>
        <v>-7721209.8274405971</v>
      </c>
      <c r="M54" s="21" t="s">
        <v>14</v>
      </c>
      <c r="N54" s="21" t="s">
        <v>14</v>
      </c>
      <c r="O54" s="21" t="s">
        <v>14</v>
      </c>
      <c r="P54" s="21" t="s">
        <v>14</v>
      </c>
      <c r="Q54" s="21" t="s">
        <v>14</v>
      </c>
      <c r="R54" s="21" t="s">
        <v>14</v>
      </c>
      <c r="S54" s="21" t="s">
        <v>14</v>
      </c>
      <c r="T54" s="21" t="s">
        <v>14</v>
      </c>
      <c r="U54" s="21" t="s">
        <v>14</v>
      </c>
      <c r="V54" s="21" t="s">
        <v>14</v>
      </c>
    </row>
    <row r="55" spans="1:22" s="1" customFormat="1" ht="18" customHeight="1" x14ac:dyDescent="0.2">
      <c r="A55" s="1" t="s">
        <v>28</v>
      </c>
      <c r="B55" s="11">
        <f>B46-B54+B53</f>
        <v>-27939663.5196</v>
      </c>
      <c r="C55" s="11">
        <f t="shared" ref="C55:K55" si="19">C46-C54+C53</f>
        <v>4934496.549592752</v>
      </c>
      <c r="D55" s="11">
        <f t="shared" si="19"/>
        <v>5026841.0220830217</v>
      </c>
      <c r="E55" s="11">
        <f t="shared" si="19"/>
        <v>5539401.0115727521</v>
      </c>
      <c r="F55" s="11">
        <f t="shared" si="19"/>
        <v>6108881.1623866418</v>
      </c>
      <c r="G55" s="11">
        <f t="shared" si="19"/>
        <v>6746067.2050240012</v>
      </c>
      <c r="H55" s="11">
        <f t="shared" si="19"/>
        <v>7261921.8129512984</v>
      </c>
      <c r="I55" s="11">
        <f t="shared" si="19"/>
        <v>7639999.3428360661</v>
      </c>
      <c r="J55" s="11">
        <f t="shared" si="19"/>
        <v>8060679.5637981426</v>
      </c>
      <c r="K55" s="11">
        <f t="shared" si="19"/>
        <v>8377744.6504594972</v>
      </c>
      <c r="L55" s="11">
        <f>L46-L54+L53</f>
        <v>7721209.8274405971</v>
      </c>
      <c r="M55" s="11" t="s">
        <v>14</v>
      </c>
      <c r="N55" s="11" t="s">
        <v>14</v>
      </c>
      <c r="O55" s="11" t="s">
        <v>14</v>
      </c>
      <c r="P55" s="11" t="s">
        <v>14</v>
      </c>
      <c r="Q55" s="11" t="s">
        <v>14</v>
      </c>
      <c r="R55" s="11" t="s">
        <v>14</v>
      </c>
      <c r="S55" s="11" t="s">
        <v>14</v>
      </c>
      <c r="T55" s="11" t="s">
        <v>14</v>
      </c>
      <c r="U55" s="11" t="s">
        <v>14</v>
      </c>
      <c r="V55" s="11" t="s">
        <v>14</v>
      </c>
    </row>
    <row r="56" spans="1:22" s="1" customFormat="1" ht="18" customHeight="1" x14ac:dyDescent="0.2">
      <c r="A56" s="1" t="s">
        <v>30</v>
      </c>
      <c r="B56" s="23">
        <f>IRR(B55:L55)</f>
        <v>0.17928264164038832</v>
      </c>
      <c r="C56" s="23" t="s">
        <v>14</v>
      </c>
      <c r="D56" s="23" t="s">
        <v>14</v>
      </c>
      <c r="E56" s="23" t="s">
        <v>14</v>
      </c>
      <c r="F56" s="23" t="s">
        <v>14</v>
      </c>
      <c r="G56" s="23" t="s">
        <v>14</v>
      </c>
      <c r="H56" s="23" t="s">
        <v>14</v>
      </c>
      <c r="I56" s="23" t="s">
        <v>14</v>
      </c>
      <c r="J56" s="23" t="s">
        <v>14</v>
      </c>
      <c r="K56" s="23" t="s">
        <v>14</v>
      </c>
      <c r="L56" s="23" t="s">
        <v>14</v>
      </c>
      <c r="M56" s="23" t="s">
        <v>14</v>
      </c>
      <c r="N56" s="23" t="s">
        <v>14</v>
      </c>
      <c r="O56" s="23" t="s">
        <v>14</v>
      </c>
      <c r="P56" s="23" t="s">
        <v>14</v>
      </c>
      <c r="Q56" s="23" t="s">
        <v>14</v>
      </c>
      <c r="R56" s="23" t="s">
        <v>14</v>
      </c>
      <c r="S56" s="23" t="s">
        <v>14</v>
      </c>
      <c r="T56" s="23" t="s">
        <v>14</v>
      </c>
      <c r="U56" s="23" t="s">
        <v>14</v>
      </c>
      <c r="V56" s="23" t="s">
        <v>14</v>
      </c>
    </row>
    <row r="57" spans="1:22" s="1" customFormat="1" ht="13" customHeight="1" x14ac:dyDescent="0.2">
      <c r="A57" s="1" t="s">
        <v>51</v>
      </c>
      <c r="B57" s="25">
        <f>NPV($B$48,B55:L55)</f>
        <v>5701040.5117145814</v>
      </c>
      <c r="C57" s="25" t="s">
        <v>14</v>
      </c>
      <c r="D57" s="25" t="s">
        <v>14</v>
      </c>
      <c r="E57" s="25" t="s">
        <v>14</v>
      </c>
      <c r="F57" s="25" t="s">
        <v>14</v>
      </c>
      <c r="G57" s="25" t="s">
        <v>14</v>
      </c>
      <c r="H57" s="25" t="s">
        <v>14</v>
      </c>
      <c r="I57" s="25" t="s">
        <v>14</v>
      </c>
      <c r="J57" s="25" t="s">
        <v>14</v>
      </c>
      <c r="K57" s="25" t="s">
        <v>14</v>
      </c>
      <c r="L57" s="25" t="s">
        <v>14</v>
      </c>
      <c r="M57" s="25" t="s">
        <v>14</v>
      </c>
      <c r="N57" s="25" t="s">
        <v>14</v>
      </c>
      <c r="O57" s="25" t="s">
        <v>14</v>
      </c>
      <c r="P57" s="25" t="s">
        <v>14</v>
      </c>
      <c r="Q57" s="25" t="s">
        <v>14</v>
      </c>
      <c r="R57" s="25" t="s">
        <v>14</v>
      </c>
      <c r="S57" s="25" t="s">
        <v>14</v>
      </c>
      <c r="T57" s="25" t="s">
        <v>14</v>
      </c>
      <c r="U57" s="25" t="s">
        <v>14</v>
      </c>
      <c r="V57" s="25" t="s">
        <v>14</v>
      </c>
    </row>
    <row r="58" spans="1:22" s="1" customFormat="1" x14ac:dyDescent="0.2">
      <c r="B58" s="22"/>
      <c r="C58" s="26"/>
      <c r="D58" s="26"/>
    </row>
    <row r="59" spans="1:22" s="1" customFormat="1" ht="18" customHeight="1" x14ac:dyDescent="0.3">
      <c r="A59" s="34" t="s">
        <v>84</v>
      </c>
      <c r="E59" s="18" t="s">
        <v>82</v>
      </c>
      <c r="F59" s="6">
        <v>4.2300000000000004</v>
      </c>
      <c r="G59" s="20" t="s">
        <v>66</v>
      </c>
      <c r="H59" s="32"/>
    </row>
    <row r="60" spans="1:22" s="1" customFormat="1" ht="18" customHeight="1" x14ac:dyDescent="0.2">
      <c r="A60" s="34" t="s">
        <v>43</v>
      </c>
    </row>
    <row r="61" spans="1:22" s="1" customFormat="1" ht="18" customHeight="1" x14ac:dyDescent="0.2">
      <c r="A61" s="1" t="s">
        <v>80</v>
      </c>
      <c r="B61" s="10">
        <v>0.03</v>
      </c>
    </row>
    <row r="62" spans="1:22" s="1" customFormat="1" ht="18" customHeight="1" x14ac:dyDescent="0.2">
      <c r="A62" s="1" t="s">
        <v>31</v>
      </c>
      <c r="B62" s="16">
        <f>B19</f>
        <v>40</v>
      </c>
      <c r="C62" s="14">
        <f t="shared" ref="C62:K62" si="20">B62+1</f>
        <v>41</v>
      </c>
      <c r="D62" s="14">
        <f t="shared" si="20"/>
        <v>42</v>
      </c>
      <c r="E62" s="14">
        <f t="shared" si="20"/>
        <v>43</v>
      </c>
      <c r="F62" s="14">
        <f t="shared" si="20"/>
        <v>44</v>
      </c>
      <c r="G62" s="14">
        <f t="shared" si="20"/>
        <v>45</v>
      </c>
      <c r="H62" s="14">
        <f t="shared" si="20"/>
        <v>46</v>
      </c>
      <c r="I62" s="14">
        <f t="shared" si="20"/>
        <v>47</v>
      </c>
      <c r="J62" s="14">
        <f t="shared" si="20"/>
        <v>48</v>
      </c>
      <c r="K62" s="14">
        <f t="shared" si="20"/>
        <v>49</v>
      </c>
    </row>
    <row r="63" spans="1:22" s="1" customFormat="1" ht="18" customHeight="1" x14ac:dyDescent="0.2">
      <c r="A63" s="39" t="s">
        <v>88</v>
      </c>
      <c r="B63" s="40">
        <v>8.5999999999999998E-4</v>
      </c>
      <c r="C63" s="40">
        <v>1.06E-3</v>
      </c>
      <c r="D63" s="40">
        <v>1.2999999999999999E-3</v>
      </c>
      <c r="E63" s="40">
        <v>1.58E-3</v>
      </c>
      <c r="F63" s="40">
        <v>1.89E-3</v>
      </c>
      <c r="G63" s="40">
        <v>2.2499999999999998E-3</v>
      </c>
      <c r="H63" s="40">
        <v>2.65E-3</v>
      </c>
      <c r="I63" s="40">
        <v>3.0899999999999999E-3</v>
      </c>
      <c r="J63" s="40">
        <v>3.5800000000000003E-3</v>
      </c>
      <c r="K63" s="40">
        <v>4.0999999999999995E-3</v>
      </c>
    </row>
    <row r="64" spans="1:22" s="1" customFormat="1" ht="18" customHeight="1" x14ac:dyDescent="0.2"/>
    <row r="65" spans="1:18" s="1" customFormat="1" ht="18" customHeight="1" x14ac:dyDescent="0.2">
      <c r="A65" s="1" t="s">
        <v>58</v>
      </c>
    </row>
    <row r="66" spans="1:18" s="1" customFormat="1" ht="18" customHeight="1" x14ac:dyDescent="0.2">
      <c r="A66" s="1" t="s">
        <v>0</v>
      </c>
      <c r="B66" s="14">
        <v>1</v>
      </c>
      <c r="C66" s="14">
        <v>2</v>
      </c>
      <c r="D66" s="14">
        <v>3</v>
      </c>
      <c r="E66" s="14">
        <v>4</v>
      </c>
      <c r="F66" s="14">
        <v>5</v>
      </c>
      <c r="G66" s="14">
        <v>6</v>
      </c>
      <c r="H66" s="14">
        <v>7</v>
      </c>
      <c r="I66" s="14">
        <v>8</v>
      </c>
      <c r="J66" s="14">
        <v>9</v>
      </c>
      <c r="K66" s="14">
        <v>10</v>
      </c>
    </row>
    <row r="67" spans="1:18" s="1" customFormat="1" ht="18" customHeight="1" x14ac:dyDescent="0.2">
      <c r="A67" s="1" t="s">
        <v>32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f>K16</f>
        <v>1</v>
      </c>
    </row>
    <row r="68" spans="1:18" s="1" customFormat="1" ht="18" customHeight="1" x14ac:dyDescent="0.2"/>
    <row r="69" spans="1:18" s="1" customFormat="1" ht="18" customHeight="1" x14ac:dyDescent="0.2">
      <c r="A69" s="1" t="s">
        <v>83</v>
      </c>
      <c r="B69" s="14">
        <v>1</v>
      </c>
      <c r="C69" s="14">
        <v>2</v>
      </c>
      <c r="D69" s="14">
        <v>3</v>
      </c>
      <c r="E69" s="14">
        <v>4</v>
      </c>
      <c r="F69" s="14">
        <v>5</v>
      </c>
      <c r="G69" s="14">
        <v>6</v>
      </c>
      <c r="H69" s="14">
        <v>7</v>
      </c>
      <c r="I69" s="14">
        <v>8</v>
      </c>
      <c r="J69" s="14">
        <v>9</v>
      </c>
      <c r="K69" s="14">
        <v>10</v>
      </c>
      <c r="L69" s="14">
        <v>11</v>
      </c>
    </row>
    <row r="70" spans="1:18" s="1" customFormat="1" ht="18" customHeight="1" x14ac:dyDescent="0.2">
      <c r="A70" s="34" t="s">
        <v>16</v>
      </c>
      <c r="B70" s="8">
        <f>B3</f>
        <v>100000</v>
      </c>
      <c r="C70" s="8">
        <f>B70*(1-B63)</f>
        <v>99914</v>
      </c>
      <c r="D70" s="8">
        <f t="shared" ref="D70:K70" si="21">C70*(1-C63)</f>
        <v>99808.091160000011</v>
      </c>
      <c r="E70" s="8">
        <f t="shared" si="21"/>
        <v>99678.340641492017</v>
      </c>
      <c r="F70" s="8">
        <f t="shared" si="21"/>
        <v>99520.848863278457</v>
      </c>
      <c r="G70" s="8">
        <f t="shared" si="21"/>
        <v>99332.754458926865</v>
      </c>
      <c r="H70" s="8">
        <f t="shared" si="21"/>
        <v>99109.255761394277</v>
      </c>
      <c r="I70" s="8">
        <f t="shared" si="21"/>
        <v>98846.616233626584</v>
      </c>
      <c r="J70" s="8">
        <f t="shared" si="21"/>
        <v>98541.180189464678</v>
      </c>
      <c r="K70" s="8">
        <f t="shared" si="21"/>
        <v>98188.402764386396</v>
      </c>
      <c r="L70" s="8">
        <v>0</v>
      </c>
    </row>
    <row r="71" spans="1:18" s="1" customFormat="1" ht="18" customHeight="1" x14ac:dyDescent="0.2">
      <c r="A71" s="1" t="s">
        <v>17</v>
      </c>
      <c r="B71" s="27">
        <f>B14*B70*($B$4/1000)</f>
        <v>32100000</v>
      </c>
      <c r="C71" s="27">
        <f t="shared" ref="C71:K71" si="22">C14*C70*($B$4/1000)</f>
        <v>39865686</v>
      </c>
      <c r="D71" s="27">
        <f t="shared" si="22"/>
        <v>48506732.303760014</v>
      </c>
      <c r="E71" s="27">
        <f t="shared" si="22"/>
        <v>58311829.275272824</v>
      </c>
      <c r="F71" s="27">
        <f t="shared" si="22"/>
        <v>69266510.808841795</v>
      </c>
      <c r="G71" s="27">
        <f t="shared" si="22"/>
        <v>82247520.691991434</v>
      </c>
      <c r="H71" s="27">
        <f t="shared" si="22"/>
        <v>96334196.600075245</v>
      </c>
      <c r="I71" s="27">
        <f t="shared" si="22"/>
        <v>111498983.11153078</v>
      </c>
      <c r="J71" s="27">
        <f t="shared" si="22"/>
        <v>128596240.1472514</v>
      </c>
      <c r="K71" s="27">
        <f t="shared" si="22"/>
        <v>146398908.52170011</v>
      </c>
      <c r="L71" s="27">
        <v>0</v>
      </c>
      <c r="M71" s="27" t="s">
        <v>14</v>
      </c>
      <c r="N71" s="27" t="s">
        <v>14</v>
      </c>
      <c r="O71" s="27" t="s">
        <v>14</v>
      </c>
      <c r="P71" s="27" t="s">
        <v>14</v>
      </c>
      <c r="Q71" s="27" t="s">
        <v>14</v>
      </c>
      <c r="R71" s="27" t="s">
        <v>14</v>
      </c>
    </row>
    <row r="72" spans="1:18" s="1" customFormat="1" ht="18" customHeight="1" x14ac:dyDescent="0.2">
      <c r="A72" s="1" t="s">
        <v>33</v>
      </c>
      <c r="B72" s="27">
        <f>B38</f>
        <v>12500000</v>
      </c>
      <c r="C72" s="27" t="s">
        <v>14</v>
      </c>
      <c r="D72" s="27" t="s">
        <v>14</v>
      </c>
      <c r="E72" s="27" t="s">
        <v>14</v>
      </c>
      <c r="F72" s="27" t="s">
        <v>14</v>
      </c>
      <c r="G72" s="27" t="s">
        <v>14</v>
      </c>
      <c r="H72" s="27" t="s">
        <v>14</v>
      </c>
      <c r="I72" s="27" t="s">
        <v>14</v>
      </c>
      <c r="J72" s="27" t="s">
        <v>14</v>
      </c>
      <c r="K72" s="27" t="s">
        <v>14</v>
      </c>
      <c r="L72" s="27">
        <v>0</v>
      </c>
      <c r="M72" s="27" t="s">
        <v>14</v>
      </c>
      <c r="N72" s="27" t="s">
        <v>14</v>
      </c>
      <c r="O72" s="27" t="s">
        <v>14</v>
      </c>
      <c r="P72" s="27" t="s">
        <v>14</v>
      </c>
      <c r="Q72" s="27" t="s">
        <v>14</v>
      </c>
      <c r="R72" s="27" t="s">
        <v>14</v>
      </c>
    </row>
    <row r="73" spans="1:18" s="1" customFormat="1" ht="18" customHeight="1" x14ac:dyDescent="0.2">
      <c r="A73" s="1" t="s">
        <v>35</v>
      </c>
      <c r="B73" s="11">
        <f>B39</f>
        <v>2500000</v>
      </c>
      <c r="C73" s="11">
        <f>B73*(1-B63)</f>
        <v>2497850</v>
      </c>
      <c r="D73" s="11">
        <f t="shared" ref="D73:K73" si="23">C73*(1-C63)</f>
        <v>2495202.2790000001</v>
      </c>
      <c r="E73" s="11">
        <f t="shared" si="23"/>
        <v>2491958.5160373002</v>
      </c>
      <c r="F73" s="11">
        <f t="shared" si="23"/>
        <v>2488021.221581961</v>
      </c>
      <c r="G73" s="11">
        <f t="shared" si="23"/>
        <v>2483318.861473171</v>
      </c>
      <c r="H73" s="11">
        <f t="shared" si="23"/>
        <v>2477731.3940348565</v>
      </c>
      <c r="I73" s="11">
        <f t="shared" si="23"/>
        <v>2471165.4058406642</v>
      </c>
      <c r="J73" s="11">
        <f t="shared" si="23"/>
        <v>2463529.5047366163</v>
      </c>
      <c r="K73" s="11">
        <f t="shared" si="23"/>
        <v>2454710.0691096592</v>
      </c>
      <c r="L73" s="11">
        <v>0</v>
      </c>
      <c r="M73" s="11" t="s">
        <v>14</v>
      </c>
      <c r="N73" s="11" t="s">
        <v>14</v>
      </c>
      <c r="O73" s="11" t="s">
        <v>14</v>
      </c>
      <c r="P73" s="11" t="s">
        <v>14</v>
      </c>
      <c r="Q73" s="11" t="s">
        <v>14</v>
      </c>
      <c r="R73" s="11" t="s">
        <v>14</v>
      </c>
    </row>
    <row r="74" spans="1:18" s="1" customFormat="1" ht="18" customHeight="1" x14ac:dyDescent="0.2">
      <c r="A74" s="1" t="s">
        <v>36</v>
      </c>
      <c r="B74" s="11">
        <f>B40</f>
        <v>22470000</v>
      </c>
      <c r="C74" s="11">
        <f>C18*C71</f>
        <v>1993284.3</v>
      </c>
      <c r="D74" s="11">
        <f t="shared" ref="D74:L74" si="24">D18*D71</f>
        <v>2425336.6151880007</v>
      </c>
      <c r="E74" s="11">
        <f t="shared" si="24"/>
        <v>2915591.4637636412</v>
      </c>
      <c r="F74" s="11">
        <f t="shared" si="24"/>
        <v>3463325.54044209</v>
      </c>
      <c r="G74" s="11">
        <f t="shared" si="24"/>
        <v>4112376.034599572</v>
      </c>
      <c r="H74" s="11">
        <f t="shared" si="24"/>
        <v>4816709.8300037626</v>
      </c>
      <c r="I74" s="11">
        <f t="shared" si="24"/>
        <v>5574949.1555765392</v>
      </c>
      <c r="J74" s="11">
        <f t="shared" si="24"/>
        <v>6429812.0073625706</v>
      </c>
      <c r="K74" s="11">
        <f t="shared" si="24"/>
        <v>7319945.4260850064</v>
      </c>
      <c r="L74" s="11">
        <f t="shared" si="24"/>
        <v>0</v>
      </c>
      <c r="M74" s="11" t="s">
        <v>14</v>
      </c>
      <c r="N74" s="11" t="s">
        <v>14</v>
      </c>
      <c r="O74" s="11" t="s">
        <v>14</v>
      </c>
      <c r="P74" s="11" t="s">
        <v>14</v>
      </c>
      <c r="Q74" s="11" t="s">
        <v>14</v>
      </c>
      <c r="R74" s="11" t="s">
        <v>14</v>
      </c>
    </row>
    <row r="75" spans="1:18" s="1" customFormat="1" ht="18" customHeight="1" x14ac:dyDescent="0.2">
      <c r="A75" s="1" t="s">
        <v>34</v>
      </c>
      <c r="B75" s="11">
        <f>B63*B76</f>
        <v>25800000</v>
      </c>
      <c r="C75" s="11">
        <f t="shared" ref="C75:K75" si="25">C63*C76</f>
        <v>31772652</v>
      </c>
      <c r="D75" s="11">
        <f t="shared" si="25"/>
        <v>38925155.5524</v>
      </c>
      <c r="E75" s="11">
        <f t="shared" si="25"/>
        <v>47247533.464067213</v>
      </c>
      <c r="F75" s="11">
        <f t="shared" si="25"/>
        <v>56428321.305478878</v>
      </c>
      <c r="G75" s="11">
        <f t="shared" si="25"/>
        <v>67049609.259775624</v>
      </c>
      <c r="H75" s="11">
        <f t="shared" si="25"/>
        <v>78791858.330308452</v>
      </c>
      <c r="I75" s="11">
        <f t="shared" si="25"/>
        <v>91630813.248571843</v>
      </c>
      <c r="J75" s="11">
        <f t="shared" si="25"/>
        <v>105833227.52348508</v>
      </c>
      <c r="K75" s="11">
        <f t="shared" si="25"/>
        <v>120771735.40019524</v>
      </c>
      <c r="L75" s="11"/>
      <c r="M75" s="11" t="s">
        <v>14</v>
      </c>
      <c r="N75" s="11" t="s">
        <v>14</v>
      </c>
      <c r="O75" s="11" t="s">
        <v>14</v>
      </c>
      <c r="P75" s="11" t="s">
        <v>14</v>
      </c>
      <c r="Q75" s="11" t="s">
        <v>14</v>
      </c>
      <c r="R75" s="11" t="s">
        <v>14</v>
      </c>
    </row>
    <row r="76" spans="1:18" s="1" customFormat="1" ht="18" customHeight="1" x14ac:dyDescent="0.2">
      <c r="A76" s="34" t="s">
        <v>59</v>
      </c>
      <c r="B76" s="9">
        <f>B70*$B$4</f>
        <v>30000000000</v>
      </c>
      <c r="C76" s="9">
        <f t="shared" ref="C76:L76" si="26">C70*$B$4</f>
        <v>29974200000</v>
      </c>
      <c r="D76" s="9">
        <f t="shared" si="26"/>
        <v>29942427348.000004</v>
      </c>
      <c r="E76" s="9">
        <f t="shared" si="26"/>
        <v>29903502192.447605</v>
      </c>
      <c r="F76" s="9">
        <f t="shared" si="26"/>
        <v>29856254658.983536</v>
      </c>
      <c r="G76" s="9">
        <f t="shared" si="26"/>
        <v>29799826337.678059</v>
      </c>
      <c r="H76" s="9">
        <f t="shared" si="26"/>
        <v>29732776728.418282</v>
      </c>
      <c r="I76" s="9">
        <f t="shared" si="26"/>
        <v>29653984870.087975</v>
      </c>
      <c r="J76" s="9">
        <f t="shared" si="26"/>
        <v>29562354056.839405</v>
      </c>
      <c r="K76" s="9">
        <f t="shared" si="26"/>
        <v>29456520829.315918</v>
      </c>
      <c r="L76" s="9">
        <f t="shared" si="26"/>
        <v>0</v>
      </c>
      <c r="M76" s="9" t="s">
        <v>14</v>
      </c>
      <c r="N76" s="9" t="s">
        <v>14</v>
      </c>
      <c r="O76" s="9" t="s">
        <v>14</v>
      </c>
      <c r="P76" s="9" t="s">
        <v>14</v>
      </c>
      <c r="Q76" s="9" t="s">
        <v>14</v>
      </c>
      <c r="R76" s="9" t="s">
        <v>14</v>
      </c>
    </row>
    <row r="77" spans="1:18" s="1" customFormat="1" ht="18" customHeight="1" x14ac:dyDescent="0.2">
      <c r="A77" s="34"/>
      <c r="B77" s="8"/>
      <c r="C77" s="8"/>
      <c r="D77" s="8"/>
      <c r="E77" s="8"/>
      <c r="F77" s="8"/>
      <c r="G77" s="7" t="s">
        <v>14</v>
      </c>
      <c r="H77" s="29" t="s">
        <v>70</v>
      </c>
      <c r="I77" s="8"/>
      <c r="J77" s="8"/>
      <c r="K77" s="8"/>
      <c r="L77" s="8"/>
    </row>
    <row r="78" spans="1:18" s="1" customFormat="1" ht="18" customHeight="1" x14ac:dyDescent="0.2">
      <c r="A78" s="1" t="s">
        <v>15</v>
      </c>
      <c r="B78" s="30">
        <v>1</v>
      </c>
      <c r="C78" s="30">
        <v>2.23</v>
      </c>
      <c r="D78" s="30">
        <v>2.9230330000000002</v>
      </c>
      <c r="E78" s="30">
        <v>4</v>
      </c>
      <c r="F78" s="30">
        <v>5</v>
      </c>
      <c r="G78" s="30">
        <v>6</v>
      </c>
      <c r="H78" s="30">
        <v>7</v>
      </c>
      <c r="I78" s="30">
        <v>8</v>
      </c>
      <c r="J78" s="30">
        <v>9</v>
      </c>
      <c r="K78" s="30">
        <f t="shared" ref="K78" si="27">J78+1</f>
        <v>10</v>
      </c>
    </row>
    <row r="79" spans="1:18" s="1" customFormat="1" ht="18" customHeight="1" x14ac:dyDescent="0.2">
      <c r="A79" s="1" t="s">
        <v>44</v>
      </c>
    </row>
    <row r="80" spans="1:18" s="1" customFormat="1" ht="18" customHeight="1" x14ac:dyDescent="0.2">
      <c r="A80" s="7" t="s">
        <v>37</v>
      </c>
      <c r="B80" s="27">
        <f>NPV($B$61,C75:K75)</f>
        <v>535347911.31030285</v>
      </c>
      <c r="C80" s="27">
        <f t="shared" ref="C80:L80" si="28">NPV($B$61,D75:L75)</f>
        <v>519635696.64961183</v>
      </c>
      <c r="D80" s="27">
        <f t="shared" si="28"/>
        <v>496299611.99670023</v>
      </c>
      <c r="E80" s="27">
        <f t="shared" si="28"/>
        <v>463941066.89253414</v>
      </c>
      <c r="F80" s="27">
        <f t="shared" si="28"/>
        <v>421430977.59383124</v>
      </c>
      <c r="G80" s="27">
        <f t="shared" si="28"/>
        <v>367024297.66187054</v>
      </c>
      <c r="H80" s="27">
        <f t="shared" si="28"/>
        <v>299243168.26141816</v>
      </c>
      <c r="I80" s="27">
        <f t="shared" si="28"/>
        <v>216589650.06068891</v>
      </c>
      <c r="J80" s="27">
        <f t="shared" si="28"/>
        <v>117254112.0390245</v>
      </c>
      <c r="K80" s="27">
        <f t="shared" si="28"/>
        <v>0</v>
      </c>
      <c r="L80" s="27">
        <f t="shared" si="28"/>
        <v>0</v>
      </c>
    </row>
    <row r="81" spans="1:12" s="1" customFormat="1" ht="18" customHeight="1" x14ac:dyDescent="0.2">
      <c r="A81" s="7" t="s">
        <v>38</v>
      </c>
      <c r="B81" s="27">
        <f>NPV($B$61,C73:K73)*(1+$B$61)</f>
        <v>19900295.61415736</v>
      </c>
      <c r="C81" s="27">
        <f t="shared" ref="C81:L82" si="29">NPV($B$61,D73:L73)*(1+$B$61)</f>
        <v>17924518.982582081</v>
      </c>
      <c r="D81" s="27">
        <f t="shared" si="29"/>
        <v>15892196.204689542</v>
      </c>
      <c r="E81" s="27">
        <f t="shared" si="29"/>
        <v>13802244.819311807</v>
      </c>
      <c r="F81" s="27">
        <f t="shared" si="29"/>
        <v>11653650.305661745</v>
      </c>
      <c r="G81" s="27">
        <f t="shared" si="29"/>
        <v>9445441.387514228</v>
      </c>
      <c r="H81" s="27">
        <f t="shared" si="29"/>
        <v>7176741.2932837531</v>
      </c>
      <c r="I81" s="27">
        <f t="shared" si="29"/>
        <v>4846743.1640663818</v>
      </c>
      <c r="J81" s="27">
        <f>NPV($B$61,K73:S73)*(1+$B$61)</f>
        <v>2454710.0691096592</v>
      </c>
      <c r="K81" s="27">
        <f t="shared" si="29"/>
        <v>0</v>
      </c>
      <c r="L81" s="27">
        <f>NPV($B$61,M73:U73)*(1+$B$61)</f>
        <v>0</v>
      </c>
    </row>
    <row r="82" spans="1:12" s="1" customFormat="1" ht="18" customHeight="1" x14ac:dyDescent="0.2">
      <c r="A82" s="7" t="s">
        <v>39</v>
      </c>
      <c r="B82" s="27">
        <f>NPV($B$61,C74:K74)*(1+$B$61)</f>
        <v>33749757.391754448</v>
      </c>
      <c r="C82" s="27">
        <f t="shared" si="29"/>
        <v>32709167.284507081</v>
      </c>
      <c r="D82" s="27">
        <f t="shared" si="29"/>
        <v>31192345.589398652</v>
      </c>
      <c r="E82" s="27">
        <f t="shared" si="29"/>
        <v>29125056.749404062</v>
      </c>
      <c r="F82" s="27">
        <f t="shared" si="29"/>
        <v>26431583.145230826</v>
      </c>
      <c r="G82" s="27">
        <f t="shared" si="29"/>
        <v>22988783.323950194</v>
      </c>
      <c r="H82" s="27">
        <f t="shared" si="29"/>
        <v>18717235.698764827</v>
      </c>
      <c r="I82" s="27">
        <f t="shared" si="29"/>
        <v>13536555.139483936</v>
      </c>
      <c r="J82" s="27">
        <f t="shared" si="29"/>
        <v>7319945.4260850064</v>
      </c>
      <c r="K82" s="27">
        <f t="shared" si="29"/>
        <v>0</v>
      </c>
      <c r="L82" s="27">
        <f t="shared" si="29"/>
        <v>0</v>
      </c>
    </row>
    <row r="83" spans="1:12" s="1" customFormat="1" ht="18" customHeight="1" x14ac:dyDescent="0.2">
      <c r="A83" s="7" t="s">
        <v>77</v>
      </c>
      <c r="B83" s="27">
        <f>NPV($B$61,C71:K71)*(1+$B$61)</f>
        <v>674995147.83508885</v>
      </c>
      <c r="C83" s="27">
        <f t="shared" ref="C83:L83" si="30">NPV($B$61,D71:L71)*(1+$B$61)</f>
        <v>654183345.69014144</v>
      </c>
      <c r="D83" s="27">
        <f t="shared" si="30"/>
        <v>623846911.78797293</v>
      </c>
      <c r="E83" s="27">
        <f t="shared" si="30"/>
        <v>582501134.9880811</v>
      </c>
      <c r="F83" s="27">
        <f t="shared" si="30"/>
        <v>528631662.90461653</v>
      </c>
      <c r="G83" s="27">
        <f t="shared" si="30"/>
        <v>459775666.47900391</v>
      </c>
      <c r="H83" s="27">
        <f t="shared" si="30"/>
        <v>374344713.9752965</v>
      </c>
      <c r="I83" s="27">
        <f t="shared" si="30"/>
        <v>270731102.78967869</v>
      </c>
      <c r="J83" s="27">
        <f t="shared" si="30"/>
        <v>146398908.52170011</v>
      </c>
      <c r="K83" s="27">
        <f t="shared" si="30"/>
        <v>0</v>
      </c>
      <c r="L83" s="27">
        <f t="shared" si="30"/>
        <v>0</v>
      </c>
    </row>
    <row r="84" spans="1:12" s="1" customFormat="1" ht="18" customHeight="1" x14ac:dyDescent="0.2">
      <c r="A84" s="1" t="s">
        <v>45</v>
      </c>
      <c r="B84" s="27">
        <f>MAX(0,B80+B81+B82-B83)</f>
        <v>0</v>
      </c>
      <c r="C84" s="27">
        <f t="shared" ref="C84:J84" si="31">MAX(0,C80+C81+C82-C83)</f>
        <v>0</v>
      </c>
      <c r="D84" s="27">
        <f t="shared" si="31"/>
        <v>0</v>
      </c>
      <c r="E84" s="27">
        <f t="shared" si="31"/>
        <v>0</v>
      </c>
      <c r="F84" s="27">
        <f t="shared" si="31"/>
        <v>0</v>
      </c>
      <c r="G84" s="27">
        <f t="shared" si="31"/>
        <v>0</v>
      </c>
      <c r="H84" s="27">
        <f t="shared" si="31"/>
        <v>0</v>
      </c>
      <c r="I84" s="27">
        <f t="shared" si="31"/>
        <v>0</v>
      </c>
      <c r="J84" s="27">
        <f t="shared" si="31"/>
        <v>0</v>
      </c>
      <c r="K84" s="27">
        <f>K80+K81+K82-K83</f>
        <v>0</v>
      </c>
      <c r="L84" s="27">
        <f>L80+L81+L82-L83</f>
        <v>0</v>
      </c>
    </row>
    <row r="85" spans="1:12" s="1" customFormat="1" ht="18" customHeight="1" x14ac:dyDescent="0.2">
      <c r="A85" s="1" t="s">
        <v>79</v>
      </c>
      <c r="B85" s="27">
        <f t="shared" ref="B85:J85" si="32">C76</f>
        <v>29974200000</v>
      </c>
      <c r="C85" s="27">
        <f t="shared" si="32"/>
        <v>29942427348.000004</v>
      </c>
      <c r="D85" s="27">
        <f t="shared" si="32"/>
        <v>29903502192.447605</v>
      </c>
      <c r="E85" s="27">
        <f t="shared" si="32"/>
        <v>29856254658.983536</v>
      </c>
      <c r="F85" s="27">
        <f t="shared" si="32"/>
        <v>29799826337.678059</v>
      </c>
      <c r="G85" s="27">
        <f t="shared" si="32"/>
        <v>29732776728.418282</v>
      </c>
      <c r="H85" s="27">
        <f t="shared" si="32"/>
        <v>29653984870.087975</v>
      </c>
      <c r="I85" s="27">
        <f t="shared" si="32"/>
        <v>29562354056.839405</v>
      </c>
      <c r="J85" s="27">
        <f t="shared" si="32"/>
        <v>29456520829.315918</v>
      </c>
      <c r="K85" s="27">
        <f>L76</f>
        <v>0</v>
      </c>
      <c r="L85" s="27" t="str">
        <f>M76</f>
        <v xml:space="preserve"> </v>
      </c>
    </row>
    <row r="86" spans="1:12" s="1" customFormat="1" ht="18" customHeight="1" x14ac:dyDescent="0.2">
      <c r="A86" s="1" t="s">
        <v>60</v>
      </c>
      <c r="B86" s="27">
        <f>C28</f>
        <v>23980866720</v>
      </c>
      <c r="C86" s="27">
        <f t="shared" ref="C86:L86" si="33">D28</f>
        <v>21561572376.669231</v>
      </c>
      <c r="D86" s="27">
        <f t="shared" si="33"/>
        <v>19382029673.218296</v>
      </c>
      <c r="E86" s="27">
        <f t="shared" si="33"/>
        <v>17418277430.673409</v>
      </c>
      <c r="F86" s="27">
        <f t="shared" si="33"/>
        <v>15648984077.459892</v>
      </c>
      <c r="G86" s="27">
        <f t="shared" si="33"/>
        <v>14054709788.028299</v>
      </c>
      <c r="H86" s="27">
        <f t="shared" si="33"/>
        <v>12618165321.628668</v>
      </c>
      <c r="I86" s="27">
        <f t="shared" si="33"/>
        <v>11323819323.302792</v>
      </c>
      <c r="J86" s="27">
        <f t="shared" si="33"/>
        <v>10157615475.360588</v>
      </c>
      <c r="K86" s="27">
        <f t="shared" si="33"/>
        <v>0</v>
      </c>
      <c r="L86" s="27">
        <f t="shared" si="33"/>
        <v>0</v>
      </c>
    </row>
    <row r="87" spans="1:12" s="1" customFormat="1" ht="18" customHeight="1" x14ac:dyDescent="0.2">
      <c r="A87" s="34" t="s">
        <v>61</v>
      </c>
      <c r="B87" s="37">
        <f>(B86/B85)*B84</f>
        <v>0</v>
      </c>
      <c r="C87" s="37">
        <f t="shared" ref="C87:J87" si="34">(C86/C85)*C84</f>
        <v>0</v>
      </c>
      <c r="D87" s="37">
        <f t="shared" si="34"/>
        <v>0</v>
      </c>
      <c r="E87" s="37">
        <f t="shared" si="34"/>
        <v>0</v>
      </c>
      <c r="F87" s="37">
        <f t="shared" si="34"/>
        <v>0</v>
      </c>
      <c r="G87" s="37">
        <f t="shared" si="34"/>
        <v>0</v>
      </c>
      <c r="H87" s="37">
        <f t="shared" si="34"/>
        <v>0</v>
      </c>
      <c r="I87" s="37">
        <f t="shared" si="34"/>
        <v>0</v>
      </c>
      <c r="J87" s="37">
        <f t="shared" si="34"/>
        <v>0</v>
      </c>
      <c r="K87" s="37">
        <v>0</v>
      </c>
      <c r="L87" s="37">
        <v>0</v>
      </c>
    </row>
    <row r="88" spans="1:12" s="1" customFormat="1" x14ac:dyDescent="0.2">
      <c r="A88" s="1" t="s">
        <v>46</v>
      </c>
      <c r="B88" s="27">
        <f>B87</f>
        <v>0</v>
      </c>
      <c r="C88" s="27">
        <f>C87-B87</f>
        <v>0</v>
      </c>
      <c r="D88" s="27">
        <f t="shared" ref="D88:K88" si="35">D87-C87</f>
        <v>0</v>
      </c>
      <c r="E88" s="27">
        <f t="shared" si="35"/>
        <v>0</v>
      </c>
      <c r="F88" s="27">
        <f t="shared" si="35"/>
        <v>0</v>
      </c>
      <c r="G88" s="27">
        <f t="shared" si="35"/>
        <v>0</v>
      </c>
      <c r="H88" s="27">
        <f t="shared" si="35"/>
        <v>0</v>
      </c>
      <c r="I88" s="27">
        <f t="shared" si="35"/>
        <v>0</v>
      </c>
      <c r="J88" s="27">
        <f t="shared" si="35"/>
        <v>0</v>
      </c>
      <c r="K88" s="27">
        <f t="shared" si="35"/>
        <v>0</v>
      </c>
      <c r="L88" s="27" t="s">
        <v>14</v>
      </c>
    </row>
    <row r="89" spans="1:12" s="1" customFormat="1" ht="18" customHeight="1" x14ac:dyDescent="0.2">
      <c r="B89" s="27"/>
      <c r="C89" s="27"/>
      <c r="D89" s="27"/>
      <c r="E89" s="27"/>
      <c r="F89" s="27"/>
      <c r="G89" s="27"/>
      <c r="H89" s="27"/>
      <c r="I89" s="27"/>
      <c r="J89" s="27"/>
      <c r="K89" s="27"/>
    </row>
    <row r="90" spans="1:12" s="1" customFormat="1" ht="18" customHeight="1" x14ac:dyDescent="0.2">
      <c r="A90" s="1" t="s">
        <v>48</v>
      </c>
      <c r="B90" s="36">
        <v>1</v>
      </c>
      <c r="C90" s="36">
        <f>B90+1</f>
        <v>2</v>
      </c>
      <c r="D90" s="36">
        <f>C90+1</f>
        <v>3</v>
      </c>
      <c r="E90" s="36">
        <f t="shared" ref="E90:L90" si="36">D90+1</f>
        <v>4</v>
      </c>
      <c r="F90" s="36">
        <f t="shared" si="36"/>
        <v>5</v>
      </c>
      <c r="G90" s="36">
        <f t="shared" si="36"/>
        <v>6</v>
      </c>
      <c r="H90" s="36">
        <f t="shared" si="36"/>
        <v>7</v>
      </c>
      <c r="I90" s="36">
        <f t="shared" si="36"/>
        <v>8</v>
      </c>
      <c r="J90" s="36">
        <v>9</v>
      </c>
      <c r="K90" s="36">
        <f t="shared" si="36"/>
        <v>10</v>
      </c>
      <c r="L90" s="36">
        <f t="shared" si="36"/>
        <v>11</v>
      </c>
    </row>
    <row r="91" spans="1:12" s="1" customFormat="1" ht="18" customHeight="1" x14ac:dyDescent="0.2">
      <c r="A91" s="1" t="s">
        <v>23</v>
      </c>
      <c r="B91" s="28">
        <f>$B$21*B36</f>
        <v>4783320.0000000009</v>
      </c>
      <c r="C91" s="28">
        <f t="shared" ref="C91:L91" si="37">$B$21*C36</f>
        <v>4712815.8512812806</v>
      </c>
      <c r="D91" s="28">
        <f t="shared" si="37"/>
        <v>5196770.1742248181</v>
      </c>
      <c r="E91" s="28">
        <f t="shared" si="37"/>
        <v>5677616.7162351822</v>
      </c>
      <c r="F91" s="28">
        <f t="shared" si="37"/>
        <v>6103468.9213725477</v>
      </c>
      <c r="G91" s="28">
        <f t="shared" si="37"/>
        <v>6527973.7079123938</v>
      </c>
      <c r="H91" s="28">
        <f t="shared" si="37"/>
        <v>6905219.465956185</v>
      </c>
      <c r="I91" s="28">
        <f t="shared" si="37"/>
        <v>7228770.2584465612</v>
      </c>
      <c r="J91" s="28">
        <f t="shared" si="37"/>
        <v>7515981.2470944095</v>
      </c>
      <c r="K91" s="28">
        <f t="shared" si="37"/>
        <v>7721209.8274405971</v>
      </c>
      <c r="L91" s="28">
        <f t="shared" si="37"/>
        <v>0</v>
      </c>
    </row>
    <row r="92" spans="1:12" s="1" customFormat="1" ht="18" customHeight="1" x14ac:dyDescent="0.2">
      <c r="A92" s="1" t="s">
        <v>24</v>
      </c>
      <c r="B92" s="28">
        <f>B91</f>
        <v>4783320.0000000009</v>
      </c>
      <c r="C92" s="28">
        <f>C91-B91</f>
        <v>-70504.148718720302</v>
      </c>
      <c r="D92" s="28">
        <f t="shared" ref="D92:L92" si="38">D91-C91</f>
        <v>483954.3229435375</v>
      </c>
      <c r="E92" s="28">
        <f t="shared" si="38"/>
        <v>480846.54201036412</v>
      </c>
      <c r="F92" s="28">
        <f t="shared" si="38"/>
        <v>425852.2051373655</v>
      </c>
      <c r="G92" s="28">
        <f t="shared" si="38"/>
        <v>424504.7865398461</v>
      </c>
      <c r="H92" s="28">
        <f t="shared" si="38"/>
        <v>377245.75804379117</v>
      </c>
      <c r="I92" s="28">
        <f t="shared" si="38"/>
        <v>323550.79249037616</v>
      </c>
      <c r="J92" s="28">
        <f t="shared" si="38"/>
        <v>287210.98864784837</v>
      </c>
      <c r="K92" s="28">
        <f t="shared" si="38"/>
        <v>205228.58034618758</v>
      </c>
      <c r="L92" s="28">
        <f t="shared" si="38"/>
        <v>-7721209.8274405971</v>
      </c>
    </row>
    <row r="93" spans="1:12" s="1" customFormat="1" ht="18" customHeight="1" x14ac:dyDescent="0.2">
      <c r="A93" s="1" t="s">
        <v>25</v>
      </c>
      <c r="B93" s="11">
        <f>B91*$B$5*(1-$B$12)</f>
        <v>162489.38040000002</v>
      </c>
      <c r="C93" s="11">
        <f t="shared" ref="C93:K93" si="39">C91*$B$5*(1-$B$12)</f>
        <v>160094.35446802509</v>
      </c>
      <c r="D93" s="11">
        <f t="shared" si="39"/>
        <v>176534.28281841706</v>
      </c>
      <c r="E93" s="11">
        <f t="shared" si="39"/>
        <v>192868.63985050912</v>
      </c>
      <c r="F93" s="11">
        <f t="shared" si="39"/>
        <v>207334.83925902547</v>
      </c>
      <c r="G93" s="11">
        <f t="shared" si="39"/>
        <v>221755.26685778401</v>
      </c>
      <c r="H93" s="11">
        <f t="shared" si="39"/>
        <v>234570.30525853159</v>
      </c>
      <c r="I93" s="11">
        <f t="shared" si="39"/>
        <v>245561.32567942969</v>
      </c>
      <c r="J93" s="11">
        <f t="shared" si="39"/>
        <v>255317.88296379708</v>
      </c>
      <c r="K93" s="11">
        <f t="shared" si="39"/>
        <v>262289.49783815705</v>
      </c>
      <c r="L93" s="11" t="s">
        <v>14</v>
      </c>
    </row>
    <row r="94" spans="1:12" s="1" customFormat="1" ht="20" customHeight="1" x14ac:dyDescent="0.2"/>
    <row r="95" spans="1:12" s="1" customFormat="1" x14ac:dyDescent="0.2"/>
    <row r="96" spans="1:12" s="1" customFormat="1" x14ac:dyDescent="0.2">
      <c r="A96" s="34" t="s">
        <v>78</v>
      </c>
      <c r="B96" s="7" t="s">
        <v>70</v>
      </c>
      <c r="C96" s="2"/>
    </row>
    <row r="97" spans="1:13" s="1" customFormat="1" x14ac:dyDescent="0.2"/>
    <row r="98" spans="1:13" s="1" customFormat="1" x14ac:dyDescent="0.2"/>
    <row r="99" spans="1:13" s="1" customFormat="1" x14ac:dyDescent="0.2">
      <c r="A99" s="1" t="s">
        <v>0</v>
      </c>
      <c r="B99" s="31">
        <v>1</v>
      </c>
      <c r="C99" s="31">
        <v>2</v>
      </c>
      <c r="D99" s="31">
        <v>3</v>
      </c>
      <c r="E99" s="31">
        <v>4</v>
      </c>
      <c r="F99" s="31">
        <v>5</v>
      </c>
      <c r="G99" s="31">
        <v>6</v>
      </c>
      <c r="H99" s="31">
        <v>7</v>
      </c>
      <c r="I99" s="31">
        <v>8</v>
      </c>
      <c r="J99" s="31">
        <v>9</v>
      </c>
      <c r="K99" s="31">
        <v>10</v>
      </c>
    </row>
    <row r="100" spans="1:13" s="1" customFormat="1" x14ac:dyDescent="0.2">
      <c r="A100" s="1" t="s">
        <v>69</v>
      </c>
      <c r="B100" s="14">
        <v>1</v>
      </c>
      <c r="F100" s="7" t="s">
        <v>14</v>
      </c>
      <c r="G100" s="7" t="s">
        <v>70</v>
      </c>
      <c r="K100" s="7" t="s">
        <v>14</v>
      </c>
      <c r="L100" s="7" t="s">
        <v>70</v>
      </c>
      <c r="M100" s="7" t="s">
        <v>70</v>
      </c>
    </row>
    <row r="101" spans="1:13" s="1" customFormat="1" ht="16" x14ac:dyDescent="0.2">
      <c r="A101" s="38" t="s">
        <v>87</v>
      </c>
      <c r="B101" s="1">
        <v>7.9722000000000007E-4</v>
      </c>
      <c r="C101" s="1">
        <v>9.8262000000000002E-4</v>
      </c>
      <c r="D101" s="1">
        <v>1.2051E-3</v>
      </c>
      <c r="E101" s="1">
        <v>1.46466E-3</v>
      </c>
      <c r="F101" s="1">
        <v>1.7520300000000001E-3</v>
      </c>
      <c r="G101" s="1">
        <v>2.0857499999999999E-3</v>
      </c>
      <c r="H101" s="1">
        <v>2.4565500000000001E-3</v>
      </c>
      <c r="I101" s="1">
        <v>2.8644299999999998E-3</v>
      </c>
      <c r="J101" s="1">
        <v>3.3186600000000006E-3</v>
      </c>
      <c r="K101" s="1">
        <v>3.8006999999999997E-3</v>
      </c>
    </row>
    <row r="107" spans="1:13" x14ac:dyDescent="0.2">
      <c r="A107" t="s">
        <v>90</v>
      </c>
      <c r="B107" t="s">
        <v>52</v>
      </c>
      <c r="C107" s="42">
        <f>B56</f>
        <v>0.17928264164038832</v>
      </c>
    </row>
    <row r="108" spans="1:13" x14ac:dyDescent="0.2">
      <c r="B108" s="43">
        <f>3%</f>
        <v>0.03</v>
      </c>
      <c r="C108" s="44">
        <f t="dataTable" ref="C108:C114" dt2D="0" dtr="0" r1="B5"/>
        <v>0.1623381584500212</v>
      </c>
    </row>
    <row r="109" spans="1:13" x14ac:dyDescent="0.2">
      <c r="B109" s="43">
        <v>3.5000000000000003E-2</v>
      </c>
      <c r="C109" s="44">
        <v>0.16889698502497708</v>
      </c>
    </row>
    <row r="110" spans="1:13" x14ac:dyDescent="0.2">
      <c r="B110" s="43">
        <v>0.04</v>
      </c>
      <c r="C110" s="44">
        <v>0.1754032974841957</v>
      </c>
    </row>
    <row r="111" spans="1:13" x14ac:dyDescent="0.2">
      <c r="B111" s="43">
        <v>4.4999999999999998E-2</v>
      </c>
      <c r="C111" s="44">
        <v>0.18185892303525986</v>
      </c>
    </row>
    <row r="112" spans="1:13" x14ac:dyDescent="0.2">
      <c r="B112" s="43">
        <v>0.05</v>
      </c>
      <c r="C112" s="44">
        <v>0.18826560974562212</v>
      </c>
    </row>
    <row r="113" spans="1:3" x14ac:dyDescent="0.2">
      <c r="B113" s="43">
        <v>5.5E-2</v>
      </c>
      <c r="C113" s="44">
        <v>0.19462503039067314</v>
      </c>
    </row>
    <row r="114" spans="1:3" x14ac:dyDescent="0.2">
      <c r="B114" s="43">
        <v>0.06</v>
      </c>
      <c r="C114" s="44">
        <v>0.20093878612847527</v>
      </c>
    </row>
    <row r="117" spans="1:3" x14ac:dyDescent="0.2">
      <c r="A117" t="s">
        <v>91</v>
      </c>
      <c r="B117" t="s">
        <v>92</v>
      </c>
      <c r="C117" s="44">
        <f>B56</f>
        <v>0.17928264164038832</v>
      </c>
    </row>
    <row r="118" spans="1:3" x14ac:dyDescent="0.2">
      <c r="B118" s="44">
        <v>5.0000000000000001E-4</v>
      </c>
      <c r="C118" s="44">
        <f t="dataTable" ref="C118:C123" dt2D="0" dtr="0" r1="B20" ca="1"/>
        <v>0.2633595381745053</v>
      </c>
    </row>
    <row r="119" spans="1:3" x14ac:dyDescent="0.2">
      <c r="B119" s="44">
        <v>5.9999999999999995E-4</v>
      </c>
      <c r="C119" s="44">
        <v>0.22999314906678614</v>
      </c>
    </row>
    <row r="120" spans="1:3" x14ac:dyDescent="0.2">
      <c r="B120" s="44">
        <v>6.9999999999999999E-4</v>
      </c>
      <c r="C120" s="44">
        <v>0.2022605298629887</v>
      </c>
    </row>
    <row r="121" spans="1:3" x14ac:dyDescent="0.2">
      <c r="B121" s="44">
        <f>0.08%</f>
        <v>8.0000000000000004E-4</v>
      </c>
      <c r="C121" s="44">
        <v>0.17867336527611366</v>
      </c>
    </row>
    <row r="122" spans="1:3" x14ac:dyDescent="0.2">
      <c r="B122" s="44">
        <f>0.09%</f>
        <v>8.9999999999999998E-4</v>
      </c>
      <c r="C122" s="44">
        <v>0.15824679272538034</v>
      </c>
    </row>
    <row r="123" spans="1:3" x14ac:dyDescent="0.2">
      <c r="B123" s="44">
        <v>1E-3</v>
      </c>
      <c r="C123" s="44">
        <v>0.14029890090433517</v>
      </c>
    </row>
    <row r="125" spans="1:3" x14ac:dyDescent="0.2">
      <c r="A125" t="s">
        <v>93</v>
      </c>
      <c r="B125" t="s">
        <v>94</v>
      </c>
      <c r="C125" s="44">
        <f>B56</f>
        <v>0.17928264164038832</v>
      </c>
    </row>
    <row r="126" spans="1:3" x14ac:dyDescent="0.2">
      <c r="B126" s="43">
        <v>2.5000000000000001E-2</v>
      </c>
      <c r="C126" s="44">
        <f t="dataTable" ref="C126:C131" dt2D="0" dtr="0" r1="C16" ca="1"/>
        <v>0.2400310032544819</v>
      </c>
    </row>
    <row r="127" spans="1:3" x14ac:dyDescent="0.2">
      <c r="B127" s="43">
        <v>0.05</v>
      </c>
      <c r="C127" s="44">
        <v>0.21982686861827738</v>
      </c>
    </row>
    <row r="128" spans="1:3" x14ac:dyDescent="0.2">
      <c r="B128" s="43">
        <v>7.4999999999999997E-2</v>
      </c>
      <c r="C128" s="44">
        <v>0.19957691276614509</v>
      </c>
    </row>
    <row r="129" spans="1:8" x14ac:dyDescent="0.2">
      <c r="B129" s="43">
        <v>0.1</v>
      </c>
      <c r="C129" s="44">
        <v>0.17928264164038832</v>
      </c>
    </row>
    <row r="130" spans="1:8" x14ac:dyDescent="0.2">
      <c r="B130" s="43">
        <v>0.125</v>
      </c>
      <c r="C130" s="44">
        <v>0.15894588458977865</v>
      </c>
    </row>
    <row r="131" spans="1:8" x14ac:dyDescent="0.2">
      <c r="B131" s="43">
        <v>0.15</v>
      </c>
      <c r="C131" s="44">
        <v>0.13856884384136592</v>
      </c>
    </row>
    <row r="132" spans="1:8" x14ac:dyDescent="0.2">
      <c r="B132" s="43"/>
    </row>
    <row r="133" spans="1:8" x14ac:dyDescent="0.2">
      <c r="A133" t="s">
        <v>95</v>
      </c>
      <c r="B133" s="43"/>
    </row>
    <row r="134" spans="1:8" x14ac:dyDescent="0.2">
      <c r="B134" s="43">
        <f>B56</f>
        <v>0.17928264164038832</v>
      </c>
      <c r="C134" s="43">
        <v>2.5000000000000001E-2</v>
      </c>
      <c r="D134" s="43">
        <v>0.05</v>
      </c>
      <c r="E134" s="43">
        <v>7.4999999999999997E-2</v>
      </c>
      <c r="F134" s="43">
        <v>0.1</v>
      </c>
      <c r="G134" s="43">
        <v>0.125</v>
      </c>
      <c r="H134" s="43">
        <v>0.15</v>
      </c>
    </row>
    <row r="135" spans="1:8" x14ac:dyDescent="0.2">
      <c r="B135" s="43">
        <f>3%</f>
        <v>0.03</v>
      </c>
      <c r="C135" s="44">
        <f t="dataTable" ref="C135:H141" dt2D="1" dtr="1" r1="C16" r2="B5" ca="1"/>
        <v>0.22195566699104918</v>
      </c>
      <c r="D135" s="44">
        <v>0.20213360103234868</v>
      </c>
      <c r="E135" s="44">
        <v>0.18226064326860314</v>
      </c>
      <c r="F135" s="44">
        <v>0.1623381584500212</v>
      </c>
      <c r="G135" s="44">
        <v>0.14236782728751107</v>
      </c>
      <c r="H135" s="44">
        <v>0.12235169577978788</v>
      </c>
    </row>
    <row r="136" spans="1:8" x14ac:dyDescent="0.2">
      <c r="B136" s="43">
        <v>3.5000000000000003E-2</v>
      </c>
      <c r="C136" s="44">
        <v>0.22895921033382494</v>
      </c>
      <c r="D136" s="44">
        <v>0.20898684290756786</v>
      </c>
      <c r="E136" s="44">
        <v>0.18896562817362494</v>
      </c>
      <c r="F136" s="44">
        <v>0.16889698502497708</v>
      </c>
      <c r="G136" s="44">
        <v>0.14878265121005874</v>
      </c>
      <c r="H136" s="44">
        <v>0.12862473272349106</v>
      </c>
    </row>
    <row r="137" spans="1:8" x14ac:dyDescent="0.2">
      <c r="B137" s="43">
        <v>0.04</v>
      </c>
      <c r="C137" s="44">
        <v>0.23589791744793498</v>
      </c>
      <c r="D137" s="44">
        <v>0.21577947550684695</v>
      </c>
      <c r="E137" s="44">
        <v>0.1956141110916918</v>
      </c>
      <c r="F137" s="44">
        <v>0.1754032974841957</v>
      </c>
      <c r="G137" s="44">
        <v>0.15514882967792842</v>
      </c>
      <c r="H137" s="44">
        <v>0.1348528738226924</v>
      </c>
    </row>
    <row r="138" spans="1:8" x14ac:dyDescent="0.2">
      <c r="B138" s="43">
        <v>4.4999999999999998E-2</v>
      </c>
      <c r="C138" s="44">
        <v>0.24277414013731202</v>
      </c>
      <c r="D138" s="44">
        <v>0.22251366678981688</v>
      </c>
      <c r="E138" s="44">
        <v>0.20220808518858679</v>
      </c>
      <c r="F138" s="44">
        <v>0.18185892303525986</v>
      </c>
      <c r="G138" s="44">
        <v>0.16146803255939091</v>
      </c>
      <c r="H138" s="44">
        <v>0.1410376400065525</v>
      </c>
    </row>
    <row r="139" spans="1:8" x14ac:dyDescent="0.2">
      <c r="B139" s="43">
        <v>0.05</v>
      </c>
      <c r="C139" s="44">
        <v>0.2495901218019847</v>
      </c>
      <c r="D139" s="44">
        <v>0.22919148679688939</v>
      </c>
      <c r="E139" s="44">
        <v>0.20874945545481993</v>
      </c>
      <c r="F139" s="44">
        <v>0.18826560974562212</v>
      </c>
      <c r="G139" s="44">
        <v>0.16774185894045535</v>
      </c>
      <c r="H139" s="44">
        <v>0.14718048913367632</v>
      </c>
    </row>
    <row r="140" spans="1:8" x14ac:dyDescent="0.2">
      <c r="B140" s="43">
        <v>5.5E-2</v>
      </c>
      <c r="C140" s="44">
        <v>0.25634800314256379</v>
      </c>
      <c r="D140" s="44">
        <v>0.23581491267316901</v>
      </c>
      <c r="E140" s="44">
        <v>0.21524004311209155</v>
      </c>
      <c r="F140" s="44">
        <v>0.19462503039067314</v>
      </c>
      <c r="G140" s="44">
        <v>0.17397184046966174</v>
      </c>
      <c r="H140" s="44">
        <v>0.15328281888498219</v>
      </c>
    </row>
    <row r="141" spans="1:8" x14ac:dyDescent="0.2">
      <c r="B141" s="43">
        <v>0.06</v>
      </c>
      <c r="C141" s="44">
        <v>0.26304982757594786</v>
      </c>
      <c r="D141" s="44">
        <v>0.24238583344715736</v>
      </c>
      <c r="E141" s="44">
        <v>0.22168158981287056</v>
      </c>
      <c r="F141" s="44">
        <v>0.20093878612847527</v>
      </c>
      <c r="G141" s="44">
        <v>0.18015944455878641</v>
      </c>
      <c r="H141" s="44">
        <v>0.15934596953780744</v>
      </c>
    </row>
    <row r="142" spans="1:8" x14ac:dyDescent="0.2">
      <c r="B142" s="43"/>
    </row>
    <row r="143" spans="1:8" x14ac:dyDescent="0.2">
      <c r="B143" s="43"/>
    </row>
    <row r="144" spans="1:8" x14ac:dyDescent="0.2">
      <c r="B144" s="43"/>
    </row>
    <row r="145" spans="2:2" x14ac:dyDescent="0.2">
      <c r="B145" s="43"/>
    </row>
    <row r="146" spans="2:2" x14ac:dyDescent="0.2">
      <c r="B146" s="43"/>
    </row>
    <row r="147" spans="2:2" x14ac:dyDescent="0.2">
      <c r="B147" s="43"/>
    </row>
    <row r="148" spans="2:2" x14ac:dyDescent="0.2">
      <c r="B148" s="43"/>
    </row>
    <row r="149" spans="2:2" x14ac:dyDescent="0.2">
      <c r="B149" s="43"/>
    </row>
    <row r="150" spans="2:2" x14ac:dyDescent="0.2">
      <c r="B150" s="43"/>
    </row>
    <row r="151" spans="2:2" x14ac:dyDescent="0.2">
      <c r="B151" s="43"/>
    </row>
    <row r="152" spans="2:2" x14ac:dyDescent="0.2">
      <c r="B152" s="43"/>
    </row>
    <row r="153" spans="2:2" x14ac:dyDescent="0.2">
      <c r="B153" s="43"/>
    </row>
    <row r="154" spans="2:2" x14ac:dyDescent="0.2">
      <c r="B154" s="43"/>
    </row>
    <row r="155" spans="2:2" x14ac:dyDescent="0.2">
      <c r="B155" s="43"/>
    </row>
    <row r="156" spans="2:2" x14ac:dyDescent="0.2">
      <c r="B156" s="43"/>
    </row>
    <row r="157" spans="2:2" x14ac:dyDescent="0.2">
      <c r="B157" s="43"/>
    </row>
    <row r="158" spans="2:2" x14ac:dyDescent="0.2">
      <c r="B158" s="43"/>
    </row>
    <row r="159" spans="2:2" x14ac:dyDescent="0.2">
      <c r="B159" s="43"/>
    </row>
    <row r="160" spans="2:2" x14ac:dyDescent="0.2">
      <c r="B160" s="43"/>
    </row>
    <row r="161" spans="2:2" x14ac:dyDescent="0.2">
      <c r="B161" s="43"/>
    </row>
    <row r="162" spans="2:2" x14ac:dyDescent="0.2">
      <c r="B162" s="43"/>
    </row>
    <row r="163" spans="2:2" x14ac:dyDescent="0.2">
      <c r="B163" s="43"/>
    </row>
    <row r="164" spans="2:2" x14ac:dyDescent="0.2">
      <c r="B164" s="43"/>
    </row>
    <row r="165" spans="2:2" x14ac:dyDescent="0.2">
      <c r="B165" s="43"/>
    </row>
    <row r="166" spans="2:2" x14ac:dyDescent="0.2">
      <c r="B166" s="43"/>
    </row>
    <row r="167" spans="2:2" x14ac:dyDescent="0.2">
      <c r="B167" s="43"/>
    </row>
    <row r="168" spans="2:2" x14ac:dyDescent="0.2">
      <c r="B168" s="43"/>
    </row>
    <row r="169" spans="2:2" x14ac:dyDescent="0.2">
      <c r="B169" s="43"/>
    </row>
    <row r="170" spans="2:2" x14ac:dyDescent="0.2">
      <c r="B170" s="43"/>
    </row>
    <row r="171" spans="2:2" x14ac:dyDescent="0.2">
      <c r="B171" s="43"/>
    </row>
    <row r="172" spans="2:2" x14ac:dyDescent="0.2">
      <c r="B172" s="43"/>
    </row>
    <row r="173" spans="2:2" x14ac:dyDescent="0.2">
      <c r="B173" s="43"/>
    </row>
    <row r="174" spans="2:2" x14ac:dyDescent="0.2">
      <c r="B174" s="43"/>
    </row>
    <row r="175" spans="2:2" x14ac:dyDescent="0.2">
      <c r="B175" s="43"/>
    </row>
    <row r="176" spans="2:2" x14ac:dyDescent="0.2">
      <c r="B176" s="43"/>
    </row>
    <row r="177" spans="2:2" x14ac:dyDescent="0.2">
      <c r="B177" s="43"/>
    </row>
    <row r="178" spans="2:2" x14ac:dyDescent="0.2">
      <c r="B178" s="43"/>
    </row>
    <row r="179" spans="2:2" x14ac:dyDescent="0.2">
      <c r="B179" s="43"/>
    </row>
    <row r="180" spans="2:2" x14ac:dyDescent="0.2">
      <c r="B180" s="43"/>
    </row>
    <row r="181" spans="2:2" x14ac:dyDescent="0.2">
      <c r="B181" s="43"/>
    </row>
    <row r="182" spans="2:2" x14ac:dyDescent="0.2">
      <c r="B182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AD32B-6FB2-3245-8F7A-113CF8B76959}">
  <sheetPr>
    <pageSetUpPr fitToPage="1"/>
  </sheetPr>
  <dimension ref="A1:W122"/>
  <sheetViews>
    <sheetView zoomScale="91" zoomScaleNormal="109" workbookViewId="0">
      <selection activeCell="B14" sqref="B14"/>
    </sheetView>
  </sheetViews>
  <sheetFormatPr baseColWidth="10" defaultColWidth="8.83203125" defaultRowHeight="15" x14ac:dyDescent="0.2"/>
  <cols>
    <col min="1" max="1" width="46.1640625" style="1" customWidth="1"/>
    <col min="2" max="12" width="16.83203125" style="1" customWidth="1"/>
    <col min="13" max="16384" width="8.83203125" style="1"/>
  </cols>
  <sheetData>
    <row r="1" spans="1:11" ht="18" customHeight="1" x14ac:dyDescent="0.2">
      <c r="A1" s="34" t="s">
        <v>86</v>
      </c>
      <c r="B1" s="7" t="s">
        <v>70</v>
      </c>
      <c r="C1" s="2" t="s">
        <v>14</v>
      </c>
      <c r="D1" s="3" t="s">
        <v>14</v>
      </c>
    </row>
    <row r="2" spans="1:11" ht="18" customHeight="1" x14ac:dyDescent="0.3">
      <c r="A2" s="35" t="s">
        <v>76</v>
      </c>
      <c r="B2" s="7" t="s">
        <v>70</v>
      </c>
      <c r="C2" s="2" t="s">
        <v>14</v>
      </c>
      <c r="D2" s="4" t="s">
        <v>14</v>
      </c>
      <c r="E2" s="5" t="s">
        <v>62</v>
      </c>
      <c r="F2" s="6">
        <v>1</v>
      </c>
      <c r="G2" s="5" t="s">
        <v>63</v>
      </c>
    </row>
    <row r="3" spans="1:11" ht="18" customHeight="1" x14ac:dyDescent="0.2">
      <c r="A3" s="7" t="s">
        <v>81</v>
      </c>
      <c r="B3" s="8">
        <v>100000</v>
      </c>
    </row>
    <row r="4" spans="1:11" ht="18" customHeight="1" x14ac:dyDescent="0.2">
      <c r="A4" s="1" t="s">
        <v>75</v>
      </c>
      <c r="B4" s="8">
        <v>300000</v>
      </c>
      <c r="C4" s="9"/>
    </row>
    <row r="5" spans="1:11" ht="18" customHeight="1" x14ac:dyDescent="0.2">
      <c r="A5" s="34" t="s">
        <v>52</v>
      </c>
      <c r="B5" s="10">
        <v>4.2999999999999997E-2</v>
      </c>
      <c r="C5" s="10">
        <f>B5</f>
        <v>4.2999999999999997E-2</v>
      </c>
      <c r="D5" s="10">
        <f t="shared" ref="D5:K5" si="0">C5</f>
        <v>4.2999999999999997E-2</v>
      </c>
      <c r="E5" s="10">
        <f t="shared" si="0"/>
        <v>4.2999999999999997E-2</v>
      </c>
      <c r="F5" s="10">
        <f t="shared" si="0"/>
        <v>4.2999999999999997E-2</v>
      </c>
      <c r="G5" s="10">
        <f t="shared" si="0"/>
        <v>4.2999999999999997E-2</v>
      </c>
      <c r="H5" s="10">
        <f t="shared" si="0"/>
        <v>4.2999999999999997E-2</v>
      </c>
      <c r="I5" s="10">
        <f t="shared" si="0"/>
        <v>4.2999999999999997E-2</v>
      </c>
      <c r="J5" s="10">
        <f t="shared" si="0"/>
        <v>4.2999999999999997E-2</v>
      </c>
      <c r="K5" s="10">
        <f t="shared" si="0"/>
        <v>4.2999999999999997E-2</v>
      </c>
    </row>
    <row r="6" spans="1:11" ht="18" customHeight="1" x14ac:dyDescent="0.2"/>
    <row r="7" spans="1:11" ht="18" customHeight="1" x14ac:dyDescent="0.2">
      <c r="A7" s="34" t="s">
        <v>18</v>
      </c>
    </row>
    <row r="8" spans="1:11" ht="18" customHeight="1" x14ac:dyDescent="0.2">
      <c r="A8" s="1" t="s">
        <v>53</v>
      </c>
      <c r="B8" s="11">
        <v>50</v>
      </c>
    </row>
    <row r="9" spans="1:11" ht="18" customHeight="1" x14ac:dyDescent="0.2">
      <c r="A9" s="1" t="s">
        <v>54</v>
      </c>
      <c r="B9" s="12">
        <v>0.25</v>
      </c>
      <c r="D9" s="1" t="s">
        <v>14</v>
      </c>
    </row>
    <row r="10" spans="1:11" ht="18" customHeight="1" x14ac:dyDescent="0.2">
      <c r="A10" s="1" t="s">
        <v>55</v>
      </c>
      <c r="B10" s="11">
        <v>10</v>
      </c>
    </row>
    <row r="11" spans="1:11" ht="18" customHeight="1" x14ac:dyDescent="0.2">
      <c r="A11" s="1" t="s">
        <v>56</v>
      </c>
      <c r="B11" s="12">
        <v>0.05</v>
      </c>
    </row>
    <row r="12" spans="1:11" ht="18" customHeight="1" x14ac:dyDescent="0.2">
      <c r="A12" s="1" t="s">
        <v>19</v>
      </c>
      <c r="B12" s="13">
        <v>0.21</v>
      </c>
    </row>
    <row r="13" spans="1:11" ht="18" customHeight="1" x14ac:dyDescent="0.2">
      <c r="A13" s="1" t="s">
        <v>0</v>
      </c>
      <c r="B13" s="14">
        <v>1</v>
      </c>
      <c r="C13" s="14">
        <v>2</v>
      </c>
      <c r="D13" s="14">
        <v>3</v>
      </c>
      <c r="E13" s="14">
        <v>4</v>
      </c>
      <c r="F13" s="14">
        <v>5</v>
      </c>
      <c r="G13" s="14">
        <v>6</v>
      </c>
      <c r="H13" s="14">
        <v>7</v>
      </c>
      <c r="I13" s="14">
        <v>8</v>
      </c>
      <c r="J13" s="14">
        <v>9</v>
      </c>
      <c r="K13" s="14">
        <v>10</v>
      </c>
    </row>
    <row r="14" spans="1:11" ht="18" customHeight="1" x14ac:dyDescent="0.2">
      <c r="A14" s="39" t="s">
        <v>89</v>
      </c>
      <c r="B14" s="12">
        <v>2.4</v>
      </c>
      <c r="C14" s="12">
        <v>2.4</v>
      </c>
      <c r="D14" s="12">
        <v>2.4</v>
      </c>
      <c r="E14" s="12">
        <v>2.4</v>
      </c>
      <c r="F14" s="12">
        <v>2.4</v>
      </c>
      <c r="G14" s="12">
        <v>2.4</v>
      </c>
      <c r="H14" s="12">
        <v>2.4</v>
      </c>
      <c r="I14" s="12">
        <v>2.4</v>
      </c>
      <c r="J14" s="12">
        <v>2.4</v>
      </c>
      <c r="K14" s="12">
        <v>2.4</v>
      </c>
    </row>
    <row r="15" spans="1:11" ht="18" customHeight="1" x14ac:dyDescent="0.2">
      <c r="A15" s="1" t="s">
        <v>71</v>
      </c>
      <c r="B15" s="15">
        <v>0.2</v>
      </c>
    </row>
    <row r="16" spans="1:11" ht="18" customHeight="1" x14ac:dyDescent="0.2">
      <c r="A16" s="1" t="s">
        <v>72</v>
      </c>
      <c r="C16" s="15">
        <v>0.1</v>
      </c>
      <c r="D16" s="15">
        <f>C16</f>
        <v>0.1</v>
      </c>
      <c r="E16" s="15">
        <f t="shared" ref="E16:J16" si="1">D16</f>
        <v>0.1</v>
      </c>
      <c r="F16" s="15">
        <f t="shared" si="1"/>
        <v>0.1</v>
      </c>
      <c r="G16" s="15">
        <f>F16</f>
        <v>0.1</v>
      </c>
      <c r="H16" s="15">
        <f t="shared" si="1"/>
        <v>0.1</v>
      </c>
      <c r="I16" s="15">
        <f t="shared" si="1"/>
        <v>0.1</v>
      </c>
      <c r="J16" s="15">
        <f t="shared" si="1"/>
        <v>0.1</v>
      </c>
      <c r="K16" s="15">
        <v>1</v>
      </c>
    </row>
    <row r="17" spans="1:12" ht="18" customHeight="1" x14ac:dyDescent="0.2">
      <c r="A17" s="1" t="s">
        <v>73</v>
      </c>
      <c r="B17" s="15">
        <v>0.7</v>
      </c>
    </row>
    <row r="18" spans="1:12" ht="18" customHeight="1" x14ac:dyDescent="0.2">
      <c r="A18" s="1" t="s">
        <v>74</v>
      </c>
      <c r="C18" s="13">
        <v>0.05</v>
      </c>
      <c r="D18" s="13">
        <f t="shared" ref="D18:K18" si="2">$C$18</f>
        <v>0.05</v>
      </c>
      <c r="E18" s="13">
        <f t="shared" si="2"/>
        <v>0.05</v>
      </c>
      <c r="F18" s="13">
        <f t="shared" si="2"/>
        <v>0.05</v>
      </c>
      <c r="G18" s="13">
        <f t="shared" si="2"/>
        <v>0.05</v>
      </c>
      <c r="H18" s="13">
        <f t="shared" si="2"/>
        <v>0.05</v>
      </c>
      <c r="I18" s="13">
        <f t="shared" si="2"/>
        <v>0.05</v>
      </c>
      <c r="J18" s="13">
        <f t="shared" si="2"/>
        <v>0.05</v>
      </c>
      <c r="K18" s="13">
        <f t="shared" si="2"/>
        <v>0.05</v>
      </c>
    </row>
    <row r="19" spans="1:12" ht="18" customHeight="1" x14ac:dyDescent="0.2">
      <c r="A19" s="1" t="s">
        <v>13</v>
      </c>
      <c r="B19" s="16">
        <v>40</v>
      </c>
      <c r="C19" s="14">
        <f t="shared" ref="C19:K19" si="3">B19+1</f>
        <v>41</v>
      </c>
      <c r="D19" s="14">
        <f t="shared" si="3"/>
        <v>42</v>
      </c>
      <c r="E19" s="14">
        <f t="shared" si="3"/>
        <v>43</v>
      </c>
      <c r="F19" s="14">
        <f t="shared" si="3"/>
        <v>44</v>
      </c>
      <c r="G19" s="14">
        <f t="shared" si="3"/>
        <v>45</v>
      </c>
      <c r="H19" s="14">
        <f t="shared" si="3"/>
        <v>46</v>
      </c>
      <c r="I19" s="14">
        <f t="shared" si="3"/>
        <v>47</v>
      </c>
      <c r="J19" s="14">
        <f t="shared" si="3"/>
        <v>48</v>
      </c>
      <c r="K19" s="14">
        <f t="shared" si="3"/>
        <v>49</v>
      </c>
    </row>
    <row r="20" spans="1:12" ht="18" customHeight="1" x14ac:dyDescent="0.2">
      <c r="A20" s="1" t="s">
        <v>40</v>
      </c>
      <c r="B20" s="1">
        <f>$B$100*B101</f>
        <v>7.9722000000000007E-4</v>
      </c>
      <c r="C20" s="1">
        <f t="shared" ref="C20:K20" si="4">$B$100*C101</f>
        <v>9.8262000000000002E-4</v>
      </c>
      <c r="D20" s="1">
        <f t="shared" si="4"/>
        <v>1.2051E-3</v>
      </c>
      <c r="E20" s="1">
        <f t="shared" si="4"/>
        <v>1.46466E-3</v>
      </c>
      <c r="F20" s="1">
        <f t="shared" si="4"/>
        <v>1.7520300000000001E-3</v>
      </c>
      <c r="G20" s="1">
        <f t="shared" si="4"/>
        <v>2.0857499999999999E-3</v>
      </c>
      <c r="H20" s="1">
        <f t="shared" si="4"/>
        <v>2.4565500000000001E-3</v>
      </c>
      <c r="I20" s="1">
        <f t="shared" si="4"/>
        <v>2.8644299999999998E-3</v>
      </c>
      <c r="J20" s="1">
        <f t="shared" si="4"/>
        <v>3.3186600000000006E-3</v>
      </c>
      <c r="K20" s="1">
        <f t="shared" si="4"/>
        <v>3.8006999999999997E-3</v>
      </c>
    </row>
    <row r="21" spans="1:12" ht="18" hidden="1" customHeight="1" x14ac:dyDescent="0.2">
      <c r="A21" s="1" t="s">
        <v>49</v>
      </c>
      <c r="B21" s="17">
        <v>0.2</v>
      </c>
    </row>
    <row r="22" spans="1:12" ht="18" customHeight="1" x14ac:dyDescent="0.2">
      <c r="A22" s="1" t="s">
        <v>12</v>
      </c>
    </row>
    <row r="23" spans="1:12" ht="18" customHeight="1" x14ac:dyDescent="0.2">
      <c r="A23" s="1" t="s">
        <v>11</v>
      </c>
      <c r="B23" s="1" t="s">
        <v>67</v>
      </c>
    </row>
    <row r="24" spans="1:12" ht="18" customHeight="1" x14ac:dyDescent="0.2">
      <c r="B24" s="1" t="s">
        <v>68</v>
      </c>
    </row>
    <row r="25" spans="1:12" ht="18" customHeight="1" x14ac:dyDescent="0.3">
      <c r="E25" s="5" t="s">
        <v>62</v>
      </c>
      <c r="F25" s="33">
        <v>2.23</v>
      </c>
      <c r="G25" s="18" t="s">
        <v>64</v>
      </c>
      <c r="H25" s="18"/>
      <c r="I25" s="7" t="s">
        <v>14</v>
      </c>
      <c r="J25" s="7" t="s">
        <v>70</v>
      </c>
    </row>
    <row r="26" spans="1:12" ht="18" customHeight="1" x14ac:dyDescent="0.2">
      <c r="A26" s="1" t="s">
        <v>47</v>
      </c>
      <c r="B26" s="14">
        <v>1</v>
      </c>
      <c r="C26" s="14">
        <v>2</v>
      </c>
      <c r="D26" s="14">
        <v>3</v>
      </c>
      <c r="E26" s="14">
        <v>4</v>
      </c>
      <c r="F26" s="14">
        <v>5</v>
      </c>
      <c r="G26" s="14">
        <v>6</v>
      </c>
      <c r="H26" s="14">
        <v>7</v>
      </c>
      <c r="I26" s="14">
        <v>8</v>
      </c>
      <c r="J26" s="14">
        <v>9</v>
      </c>
      <c r="K26" s="14">
        <v>10</v>
      </c>
      <c r="L26" s="14">
        <v>11</v>
      </c>
    </row>
    <row r="27" spans="1:12" ht="18" customHeight="1" x14ac:dyDescent="0.2">
      <c r="A27" s="1" t="s">
        <v>16</v>
      </c>
      <c r="B27" s="19">
        <f>B3</f>
        <v>100000</v>
      </c>
      <c r="C27" s="19">
        <f>B27*(1-B20)*(1-B15)</f>
        <v>79936.222399999999</v>
      </c>
      <c r="D27" s="19">
        <f>C27*(1-C20)*(1-C16)</f>
        <v>71871.907922230777</v>
      </c>
      <c r="E27" s="19">
        <f t="shared" ref="E27:L27" si="5">D27*(1-D20)*(1-D16)</f>
        <v>64606.765577394326</v>
      </c>
      <c r="F27" s="19">
        <f t="shared" si="5"/>
        <v>58060.924768911362</v>
      </c>
      <c r="G27" s="19">
        <f t="shared" si="5"/>
        <v>52163.280258199644</v>
      </c>
      <c r="H27" s="19">
        <f t="shared" si="5"/>
        <v>46849.032626761</v>
      </c>
      <c r="I27" s="19">
        <f t="shared" si="5"/>
        <v>42060.551072095557</v>
      </c>
      <c r="J27" s="19">
        <f t="shared" si="5"/>
        <v>37746.064411009305</v>
      </c>
      <c r="K27" s="19">
        <f t="shared" si="5"/>
        <v>33858.718251201957</v>
      </c>
      <c r="L27" s="19">
        <f t="shared" si="5"/>
        <v>0</v>
      </c>
    </row>
    <row r="28" spans="1:12" ht="18" customHeight="1" x14ac:dyDescent="0.2">
      <c r="A28" s="1" t="s">
        <v>50</v>
      </c>
      <c r="B28" s="11">
        <f>B27*$B$4</f>
        <v>30000000000</v>
      </c>
      <c r="C28" s="11">
        <f t="shared" ref="C28:L28" si="6">C27*$B$4</f>
        <v>23980866720</v>
      </c>
      <c r="D28" s="11">
        <f t="shared" si="6"/>
        <v>21561572376.669231</v>
      </c>
      <c r="E28" s="11">
        <f t="shared" si="6"/>
        <v>19382029673.218296</v>
      </c>
      <c r="F28" s="11">
        <f t="shared" si="6"/>
        <v>17418277430.673409</v>
      </c>
      <c r="G28" s="11">
        <f t="shared" si="6"/>
        <v>15648984077.459892</v>
      </c>
      <c r="H28" s="11">
        <f t="shared" si="6"/>
        <v>14054709788.028299</v>
      </c>
      <c r="I28" s="11">
        <f t="shared" si="6"/>
        <v>12618165321.628668</v>
      </c>
      <c r="J28" s="11">
        <f t="shared" si="6"/>
        <v>11323819323.302792</v>
      </c>
      <c r="K28" s="11">
        <f t="shared" si="6"/>
        <v>10157615475.360588</v>
      </c>
      <c r="L28" s="11">
        <f t="shared" si="6"/>
        <v>0</v>
      </c>
    </row>
    <row r="29" spans="1:12" ht="18" customHeight="1" x14ac:dyDescent="0.2"/>
    <row r="30" spans="1:12" ht="18" customHeight="1" x14ac:dyDescent="0.3">
      <c r="A30" s="1" t="s">
        <v>22</v>
      </c>
      <c r="E30" s="5" t="s">
        <v>62</v>
      </c>
      <c r="F30" s="33">
        <v>2.9230330000000002</v>
      </c>
      <c r="G30" s="20" t="s">
        <v>65</v>
      </c>
      <c r="H30" s="32"/>
    </row>
    <row r="31" spans="1:12" ht="18" customHeight="1" x14ac:dyDescent="0.2">
      <c r="A31" s="14" t="s">
        <v>0</v>
      </c>
      <c r="B31" s="14">
        <v>1</v>
      </c>
      <c r="C31" s="14">
        <v>2</v>
      </c>
      <c r="D31" s="14">
        <v>3</v>
      </c>
      <c r="E31" s="14">
        <v>4</v>
      </c>
      <c r="F31" s="14">
        <v>5</v>
      </c>
      <c r="G31" s="14">
        <v>6</v>
      </c>
      <c r="H31" s="14">
        <v>7</v>
      </c>
      <c r="I31" s="14">
        <v>8</v>
      </c>
      <c r="J31" s="14">
        <v>9</v>
      </c>
      <c r="K31" s="14">
        <v>10</v>
      </c>
      <c r="L31" s="14">
        <v>11</v>
      </c>
    </row>
    <row r="32" spans="1:12" ht="18" customHeight="1" x14ac:dyDescent="0.2">
      <c r="A32" s="1" t="s">
        <v>1</v>
      </c>
      <c r="B32" s="19">
        <f>B27*B14*$B$4/1000</f>
        <v>72000000</v>
      </c>
      <c r="C32" s="19">
        <f t="shared" ref="C32:L32" si="7">C27*C14*$B$4/1000</f>
        <v>57554080.127999991</v>
      </c>
      <c r="D32" s="19">
        <f t="shared" si="7"/>
        <v>51747773.704006158</v>
      </c>
      <c r="E32" s="19">
        <f t="shared" si="7"/>
        <v>46516871.215723917</v>
      </c>
      <c r="F32" s="19">
        <f t="shared" si="7"/>
        <v>41803865.833616175</v>
      </c>
      <c r="G32" s="19">
        <f t="shared" si="7"/>
        <v>37557561.785903737</v>
      </c>
      <c r="H32" s="19">
        <f t="shared" si="7"/>
        <v>33731303.49126792</v>
      </c>
      <c r="I32" s="19">
        <f t="shared" si="7"/>
        <v>30283596.771908801</v>
      </c>
      <c r="J32" s="19">
        <f t="shared" si="7"/>
        <v>27177166.375926696</v>
      </c>
      <c r="K32" s="19">
        <f t="shared" si="7"/>
        <v>24378277.140865408</v>
      </c>
      <c r="L32" s="19">
        <f t="shared" si="7"/>
        <v>0</v>
      </c>
    </row>
    <row r="33" spans="1:23" ht="18" customHeight="1" x14ac:dyDescent="0.2">
      <c r="A33" s="1" t="s">
        <v>2</v>
      </c>
      <c r="B33" s="11">
        <f>(B32-SUM(B38:B41))*$B$5</f>
        <v>283800</v>
      </c>
      <c r="C33" s="11">
        <f t="shared" ref="C33:L33" si="8">(C32-SUM(C38:C41))*$B$5</f>
        <v>2265152.7341487994</v>
      </c>
      <c r="D33" s="11">
        <f t="shared" si="8"/>
        <v>2036634.2547922533</v>
      </c>
      <c r="E33" s="11">
        <f t="shared" si="8"/>
        <v>1830761.9161666229</v>
      </c>
      <c r="F33" s="11">
        <f t="shared" si="8"/>
        <v>1645272.4251766407</v>
      </c>
      <c r="G33" s="11">
        <f t="shared" si="8"/>
        <v>1478150.872676603</v>
      </c>
      <c r="H33" s="11">
        <f t="shared" si="8"/>
        <v>1327561.0375445262</v>
      </c>
      <c r="I33" s="11">
        <f t="shared" si="8"/>
        <v>1191869.8357299718</v>
      </c>
      <c r="J33" s="11">
        <f t="shared" si="8"/>
        <v>1069610.2272147704</v>
      </c>
      <c r="K33" s="11">
        <f>(K32-SUM(K38:K41))*$B$5</f>
        <v>959454.49908430979</v>
      </c>
      <c r="L33" s="11">
        <f t="shared" si="8"/>
        <v>0</v>
      </c>
    </row>
    <row r="34" spans="1:23" ht="18" customHeight="1" x14ac:dyDescent="0.2">
      <c r="A34" s="1" t="s">
        <v>41</v>
      </c>
      <c r="B34" s="11">
        <f>B32+B33</f>
        <v>72283800</v>
      </c>
      <c r="C34" s="11">
        <f t="shared" ref="C34:L34" si="9">C32+C33</f>
        <v>59819232.862148792</v>
      </c>
      <c r="D34" s="11">
        <f t="shared" si="9"/>
        <v>53784407.958798409</v>
      </c>
      <c r="E34" s="11">
        <f t="shared" si="9"/>
        <v>48347633.131890543</v>
      </c>
      <c r="F34" s="11">
        <f t="shared" si="9"/>
        <v>43449138.258792818</v>
      </c>
      <c r="G34" s="11">
        <f t="shared" si="9"/>
        <v>39035712.65858034</v>
      </c>
      <c r="H34" s="11">
        <f t="shared" si="9"/>
        <v>35058864.528812446</v>
      </c>
      <c r="I34" s="11">
        <f t="shared" si="9"/>
        <v>31475466.607638773</v>
      </c>
      <c r="J34" s="11">
        <f t="shared" si="9"/>
        <v>28246776.603141464</v>
      </c>
      <c r="K34" s="11">
        <f>K32+K33</f>
        <v>25337731.639949717</v>
      </c>
      <c r="L34" s="11">
        <f t="shared" si="9"/>
        <v>0</v>
      </c>
      <c r="M34" s="11" t="s">
        <v>14</v>
      </c>
      <c r="N34" s="11" t="s">
        <v>14</v>
      </c>
      <c r="O34" s="11" t="s">
        <v>14</v>
      </c>
      <c r="P34" s="11" t="s">
        <v>14</v>
      </c>
      <c r="Q34" s="11" t="s">
        <v>14</v>
      </c>
    </row>
    <row r="35" spans="1:23" ht="18" customHeight="1" x14ac:dyDescent="0.2"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spans="1:23" ht="18" customHeight="1" x14ac:dyDescent="0.2">
      <c r="A36" s="1" t="s">
        <v>21</v>
      </c>
      <c r="B36" s="11">
        <f>B28*B20</f>
        <v>23916600.000000004</v>
      </c>
      <c r="C36" s="11">
        <f t="shared" ref="C36:J36" si="10">C28*C20</f>
        <v>23564079.2564064</v>
      </c>
      <c r="D36" s="11">
        <f t="shared" si="10"/>
        <v>25983850.871124089</v>
      </c>
      <c r="E36" s="11">
        <f t="shared" si="10"/>
        <v>28388083.581175908</v>
      </c>
      <c r="F36" s="11">
        <f t="shared" si="10"/>
        <v>30517344.606862735</v>
      </c>
      <c r="G36" s="11">
        <f t="shared" si="10"/>
        <v>32639868.539561968</v>
      </c>
      <c r="H36" s="11">
        <f t="shared" si="10"/>
        <v>34526097.329780921</v>
      </c>
      <c r="I36" s="11">
        <f t="shared" si="10"/>
        <v>36143851.292232804</v>
      </c>
      <c r="J36" s="11">
        <f t="shared" si="10"/>
        <v>37579906.235472046</v>
      </c>
      <c r="K36" s="11">
        <f>K28*K20</f>
        <v>38606049.137202986</v>
      </c>
      <c r="L36" s="11">
        <v>0</v>
      </c>
      <c r="M36" s="11" t="s">
        <v>14</v>
      </c>
      <c r="N36" s="11" t="s">
        <v>14</v>
      </c>
      <c r="O36" s="11" t="s">
        <v>14</v>
      </c>
      <c r="P36" s="11" t="s">
        <v>14</v>
      </c>
      <c r="Q36" s="11" t="s">
        <v>14</v>
      </c>
    </row>
    <row r="37" spans="1:23" ht="18" customHeight="1" x14ac:dyDescent="0.2">
      <c r="A37" s="1" t="s">
        <v>3</v>
      </c>
      <c r="B37" s="1" t="s">
        <v>14</v>
      </c>
      <c r="C37" s="11" t="s">
        <v>14</v>
      </c>
      <c r="D37" s="11" t="s">
        <v>14</v>
      </c>
      <c r="E37" s="11" t="s">
        <v>14</v>
      </c>
      <c r="F37" s="11" t="s">
        <v>14</v>
      </c>
      <c r="G37" s="11" t="s">
        <v>14</v>
      </c>
      <c r="H37" s="11"/>
      <c r="I37" s="11" t="s">
        <v>14</v>
      </c>
      <c r="J37" s="11" t="s">
        <v>14</v>
      </c>
      <c r="K37" s="11" t="s">
        <v>14</v>
      </c>
      <c r="L37" s="11" t="s">
        <v>14</v>
      </c>
    </row>
    <row r="38" spans="1:23" ht="18" customHeight="1" x14ac:dyDescent="0.2">
      <c r="A38" s="7" t="s">
        <v>4</v>
      </c>
      <c r="B38" s="11">
        <f>$B$8*B27+$B$9*B28/1000</f>
        <v>12500000</v>
      </c>
      <c r="C38" s="11"/>
      <c r="D38" s="11"/>
      <c r="E38" s="11"/>
      <c r="F38" s="11"/>
      <c r="G38" s="11"/>
      <c r="H38" s="11"/>
      <c r="I38" s="11"/>
      <c r="J38" s="11"/>
      <c r="K38" s="11"/>
      <c r="L38" s="11" t="s">
        <v>14</v>
      </c>
      <c r="M38" s="11" t="s">
        <v>14</v>
      </c>
      <c r="N38" s="11" t="s">
        <v>14</v>
      </c>
      <c r="O38" s="11" t="s">
        <v>14</v>
      </c>
      <c r="P38" s="11" t="s">
        <v>14</v>
      </c>
      <c r="Q38" s="11" t="s">
        <v>14</v>
      </c>
    </row>
    <row r="39" spans="1:23" ht="18" customHeight="1" x14ac:dyDescent="0.2">
      <c r="A39" s="7" t="s">
        <v>5</v>
      </c>
      <c r="B39" s="11">
        <f>$B$10*B27+$B$11*B28/1000</f>
        <v>2500000</v>
      </c>
      <c r="C39" s="11">
        <f t="shared" ref="C39:J39" si="11">$B$10*C27+$B$11*C28/1000</f>
        <v>1998405.5599999998</v>
      </c>
      <c r="D39" s="11">
        <f t="shared" si="11"/>
        <v>1796797.6980557693</v>
      </c>
      <c r="E39" s="11">
        <f t="shared" si="11"/>
        <v>1615169.1394348582</v>
      </c>
      <c r="F39" s="11">
        <f t="shared" si="11"/>
        <v>1451523.1192227839</v>
      </c>
      <c r="G39" s="11">
        <f t="shared" si="11"/>
        <v>1304082.0064549912</v>
      </c>
      <c r="H39" s="11">
        <f t="shared" si="11"/>
        <v>1171225.8156690251</v>
      </c>
      <c r="I39" s="11">
        <f t="shared" si="11"/>
        <v>1051513.776802389</v>
      </c>
      <c r="J39" s="11">
        <f t="shared" si="11"/>
        <v>943651.6102752327</v>
      </c>
      <c r="K39" s="11">
        <f>$B$10*K27+$B$11*K28/1000</f>
        <v>846467.95628004905</v>
      </c>
      <c r="L39" s="11" t="s">
        <v>14</v>
      </c>
      <c r="M39" s="11" t="s">
        <v>14</v>
      </c>
      <c r="N39" s="11" t="s">
        <v>14</v>
      </c>
      <c r="O39" s="11" t="s">
        <v>14</v>
      </c>
      <c r="P39" s="11" t="s">
        <v>14</v>
      </c>
      <c r="Q39" s="11" t="s">
        <v>14</v>
      </c>
    </row>
    <row r="40" spans="1:23" ht="18" customHeight="1" x14ac:dyDescent="0.2">
      <c r="A40" s="7" t="s">
        <v>6</v>
      </c>
      <c r="B40" s="11">
        <f>B17*B32</f>
        <v>50400000</v>
      </c>
      <c r="C40" s="11">
        <f>C18*C32</f>
        <v>2877704.0063999998</v>
      </c>
      <c r="D40" s="11">
        <f>D18*D32</f>
        <v>2587388.685200308</v>
      </c>
      <c r="E40" s="11">
        <f t="shared" ref="E40:L40" si="12">E18*E32</f>
        <v>2325843.560786196</v>
      </c>
      <c r="F40" s="11">
        <f t="shared" si="12"/>
        <v>2090193.2916808089</v>
      </c>
      <c r="G40" s="11">
        <f t="shared" si="12"/>
        <v>1877878.089295187</v>
      </c>
      <c r="H40" s="11">
        <f t="shared" si="12"/>
        <v>1686565.174563396</v>
      </c>
      <c r="I40" s="11">
        <f>I18*I32</f>
        <v>1514179.8385954401</v>
      </c>
      <c r="J40" s="11">
        <f>J18*J32</f>
        <v>1358858.3187963348</v>
      </c>
      <c r="K40" s="11">
        <f>K18*K32</f>
        <v>1218913.8570432705</v>
      </c>
      <c r="L40" s="11">
        <f t="shared" si="12"/>
        <v>0</v>
      </c>
      <c r="M40" s="11" t="s">
        <v>14</v>
      </c>
      <c r="N40" s="11" t="s">
        <v>14</v>
      </c>
      <c r="O40" s="11" t="s">
        <v>14</v>
      </c>
      <c r="P40" s="11" t="s">
        <v>14</v>
      </c>
      <c r="Q40" s="11" t="s">
        <v>14</v>
      </c>
    </row>
    <row r="41" spans="1:23" ht="18" customHeight="1" x14ac:dyDescent="0.2">
      <c r="A41" s="1" t="s">
        <v>7</v>
      </c>
      <c r="B41" s="21" t="s">
        <v>14</v>
      </c>
      <c r="C41" s="21" t="s">
        <v>14</v>
      </c>
      <c r="D41" s="21" t="s">
        <v>14</v>
      </c>
      <c r="E41" s="21" t="s">
        <v>14</v>
      </c>
      <c r="F41" s="21" t="s">
        <v>14</v>
      </c>
      <c r="G41" s="21" t="s">
        <v>14</v>
      </c>
      <c r="H41" s="21" t="s">
        <v>14</v>
      </c>
      <c r="I41" s="21" t="s">
        <v>14</v>
      </c>
      <c r="J41" s="21" t="s">
        <v>14</v>
      </c>
      <c r="K41" s="21" t="s">
        <v>14</v>
      </c>
      <c r="L41" s="21" t="s">
        <v>14</v>
      </c>
      <c r="M41" s="21" t="s">
        <v>14</v>
      </c>
      <c r="N41" s="21" t="s">
        <v>14</v>
      </c>
      <c r="O41" s="21" t="s">
        <v>14</v>
      </c>
      <c r="P41" s="21" t="s">
        <v>14</v>
      </c>
      <c r="Q41" s="21" t="s">
        <v>14</v>
      </c>
      <c r="R41" s="21" t="s">
        <v>14</v>
      </c>
      <c r="S41" s="21" t="s">
        <v>14</v>
      </c>
      <c r="T41" s="21" t="s">
        <v>14</v>
      </c>
      <c r="U41" s="21" t="s">
        <v>14</v>
      </c>
      <c r="V41" s="21" t="s">
        <v>14</v>
      </c>
      <c r="W41" s="21" t="s">
        <v>14</v>
      </c>
    </row>
    <row r="42" spans="1:23" ht="18" customHeight="1" x14ac:dyDescent="0.2">
      <c r="A42" s="1" t="s">
        <v>42</v>
      </c>
      <c r="B42" s="11">
        <f>SUM(B36:B41)</f>
        <v>89316600</v>
      </c>
      <c r="C42" s="11">
        <f t="shared" ref="C42:L42" si="13">SUM(C36:C41)</f>
        <v>28440188.822806399</v>
      </c>
      <c r="D42" s="11">
        <f t="shared" si="13"/>
        <v>30368037.254380167</v>
      </c>
      <c r="E42" s="11">
        <f t="shared" si="13"/>
        <v>32329096.281396963</v>
      </c>
      <c r="F42" s="11">
        <f t="shared" si="13"/>
        <v>34059061.017766327</v>
      </c>
      <c r="G42" s="11">
        <f t="shared" si="13"/>
        <v>35821828.635312147</v>
      </c>
      <c r="H42" s="11">
        <f t="shared" si="13"/>
        <v>37383888.320013337</v>
      </c>
      <c r="I42" s="11">
        <f t="shared" si="13"/>
        <v>38709544.907630637</v>
      </c>
      <c r="J42" s="11">
        <f t="shared" si="13"/>
        <v>39882416.164543614</v>
      </c>
      <c r="K42" s="11">
        <f>SUM(K36:K41)</f>
        <v>40671430.950526312</v>
      </c>
      <c r="L42" s="11">
        <f t="shared" si="13"/>
        <v>0</v>
      </c>
      <c r="M42" s="11" t="s">
        <v>14</v>
      </c>
      <c r="N42" s="11" t="s">
        <v>14</v>
      </c>
    </row>
    <row r="43" spans="1:23" ht="18" customHeight="1" x14ac:dyDescent="0.2">
      <c r="B43" s="1" t="s">
        <v>14</v>
      </c>
      <c r="C43" s="11" t="s">
        <v>14</v>
      </c>
      <c r="D43" s="11" t="s">
        <v>14</v>
      </c>
      <c r="E43" s="11" t="s">
        <v>14</v>
      </c>
      <c r="F43" s="11" t="s">
        <v>14</v>
      </c>
      <c r="G43" s="11" t="s">
        <v>14</v>
      </c>
      <c r="H43" s="11" t="s">
        <v>14</v>
      </c>
      <c r="I43" s="11" t="s">
        <v>14</v>
      </c>
      <c r="J43" s="11" t="s">
        <v>14</v>
      </c>
      <c r="K43" s="11" t="s">
        <v>14</v>
      </c>
      <c r="L43" s="11" t="s">
        <v>14</v>
      </c>
    </row>
    <row r="44" spans="1:23" ht="18" customHeight="1" x14ac:dyDescent="0.2">
      <c r="A44" s="1" t="s">
        <v>8</v>
      </c>
      <c r="B44" s="11">
        <f>B34-B42</f>
        <v>-17032800</v>
      </c>
      <c r="C44" s="11">
        <f t="shared" ref="C44:L44" si="14">C34-C42</f>
        <v>31379044.039342392</v>
      </c>
      <c r="D44" s="11">
        <f t="shared" si="14"/>
        <v>23416370.704418242</v>
      </c>
      <c r="E44" s="11">
        <f t="shared" si="14"/>
        <v>16018536.85049358</v>
      </c>
      <c r="F44" s="11">
        <f t="shared" si="14"/>
        <v>9390077.2410264909</v>
      </c>
      <c r="G44" s="11">
        <f t="shared" si="14"/>
        <v>3213884.023268193</v>
      </c>
      <c r="H44" s="11">
        <f>H34-H42</f>
        <v>-2325023.7912008911</v>
      </c>
      <c r="I44" s="11">
        <f t="shared" si="14"/>
        <v>-7234078.2999918647</v>
      </c>
      <c r="J44" s="11">
        <f t="shared" si="14"/>
        <v>-11635639.561402149</v>
      </c>
      <c r="K44" s="11">
        <f>K34-K42</f>
        <v>-15333699.310576595</v>
      </c>
      <c r="L44" s="11">
        <f t="shared" si="14"/>
        <v>0</v>
      </c>
      <c r="M44" s="11" t="s">
        <v>14</v>
      </c>
    </row>
    <row r="45" spans="1:23" ht="18" customHeight="1" x14ac:dyDescent="0.2">
      <c r="A45" s="1" t="s">
        <v>9</v>
      </c>
      <c r="B45" s="21">
        <f>B44*$B$12</f>
        <v>-3576888</v>
      </c>
      <c r="C45" s="21">
        <f t="shared" ref="C45:J45" si="15">C44*$B$12</f>
        <v>6589599.2482619025</v>
      </c>
      <c r="D45" s="21">
        <f t="shared" si="15"/>
        <v>4917437.8479278302</v>
      </c>
      <c r="E45" s="21">
        <f t="shared" si="15"/>
        <v>3363892.7386036515</v>
      </c>
      <c r="F45" s="21">
        <f t="shared" si="15"/>
        <v>1971916.220615563</v>
      </c>
      <c r="G45" s="21">
        <f t="shared" si="15"/>
        <v>674915.64488632046</v>
      </c>
      <c r="H45" s="21">
        <f>H44*$B$12</f>
        <v>-488254.99615218712</v>
      </c>
      <c r="I45" s="21">
        <f t="shared" si="15"/>
        <v>-1519156.4429982915</v>
      </c>
      <c r="J45" s="21">
        <f t="shared" si="15"/>
        <v>-2443484.3078944511</v>
      </c>
      <c r="K45" s="21">
        <f>K44*$B$12</f>
        <v>-3220076.8552210848</v>
      </c>
      <c r="L45" s="21">
        <f>L44*$B$12</f>
        <v>0</v>
      </c>
      <c r="M45" s="21" t="s">
        <v>14</v>
      </c>
    </row>
    <row r="46" spans="1:23" ht="18" customHeight="1" x14ac:dyDescent="0.2">
      <c r="A46" s="1" t="s">
        <v>10</v>
      </c>
      <c r="B46" s="11">
        <f>B44-B45</f>
        <v>-13455912</v>
      </c>
      <c r="C46" s="11">
        <f t="shared" ref="C46:L46" si="16">C44-C45</f>
        <v>24789444.79108049</v>
      </c>
      <c r="D46" s="11">
        <f t="shared" si="16"/>
        <v>18498932.856490411</v>
      </c>
      <c r="E46" s="11">
        <f t="shared" si="16"/>
        <v>12654644.111889929</v>
      </c>
      <c r="F46" s="11">
        <f t="shared" si="16"/>
        <v>7418161.0204109279</v>
      </c>
      <c r="G46" s="11">
        <f t="shared" si="16"/>
        <v>2538968.3783818725</v>
      </c>
      <c r="H46" s="11">
        <f t="shared" si="16"/>
        <v>-1836768.7950487039</v>
      </c>
      <c r="I46" s="11">
        <f t="shared" si="16"/>
        <v>-5714921.8569935728</v>
      </c>
      <c r="J46" s="11">
        <f t="shared" si="16"/>
        <v>-9192155.253507698</v>
      </c>
      <c r="K46" s="11">
        <f>K44-K45</f>
        <v>-12113622.45535551</v>
      </c>
      <c r="L46" s="11">
        <f t="shared" si="16"/>
        <v>0</v>
      </c>
      <c r="M46" s="11" t="s">
        <v>14</v>
      </c>
    </row>
    <row r="47" spans="1:23" ht="18" customHeight="1" x14ac:dyDescent="0.2">
      <c r="A47" s="1" t="s">
        <v>14</v>
      </c>
      <c r="B47" s="1" t="s">
        <v>14</v>
      </c>
      <c r="C47" s="1" t="s">
        <v>14</v>
      </c>
      <c r="D47" s="1" t="s">
        <v>14</v>
      </c>
      <c r="E47" s="1" t="s">
        <v>14</v>
      </c>
      <c r="F47" s="1" t="s">
        <v>14</v>
      </c>
      <c r="G47" s="1" t="s">
        <v>14</v>
      </c>
      <c r="H47" s="1" t="s">
        <v>14</v>
      </c>
      <c r="I47" s="1" t="s">
        <v>14</v>
      </c>
      <c r="J47" s="1" t="s">
        <v>14</v>
      </c>
      <c r="K47" s="1" t="s">
        <v>14</v>
      </c>
      <c r="L47" s="1" t="s">
        <v>14</v>
      </c>
    </row>
    <row r="48" spans="1:23" ht="18" customHeight="1" x14ac:dyDescent="0.2">
      <c r="A48" s="1" t="s">
        <v>85</v>
      </c>
      <c r="B48" s="13">
        <v>0.13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22" ht="18" customHeight="1" x14ac:dyDescent="0.2">
      <c r="A49" s="1" t="s">
        <v>57</v>
      </c>
      <c r="B49" s="22">
        <f>NPV(B48,B46:L46)</f>
        <v>23774774.101765551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22" ht="18" customHeight="1" x14ac:dyDescent="0.2">
      <c r="A50" s="7" t="s">
        <v>20</v>
      </c>
      <c r="B50" s="23">
        <f>IRR(B46:L46)</f>
        <v>-0.10446773973995038</v>
      </c>
    </row>
    <row r="51" spans="1:22" ht="16" customHeight="1" x14ac:dyDescent="0.2">
      <c r="B51" s="24"/>
    </row>
    <row r="52" spans="1:22" ht="18" customHeight="1" x14ac:dyDescent="0.2">
      <c r="A52" s="1" t="s">
        <v>26</v>
      </c>
      <c r="B52" s="31">
        <v>1</v>
      </c>
      <c r="C52" s="31">
        <v>2</v>
      </c>
      <c r="D52" s="31">
        <v>3</v>
      </c>
      <c r="E52" s="31">
        <v>4</v>
      </c>
      <c r="F52" s="31">
        <v>5</v>
      </c>
      <c r="G52" s="31">
        <v>6</v>
      </c>
      <c r="H52" s="31">
        <v>7</v>
      </c>
      <c r="I52" s="31">
        <v>8</v>
      </c>
      <c r="J52" s="31">
        <v>9</v>
      </c>
      <c r="K52" s="31">
        <v>10</v>
      </c>
      <c r="L52" s="31">
        <v>11</v>
      </c>
    </row>
    <row r="53" spans="1:22" ht="18" customHeight="1" x14ac:dyDescent="0.2">
      <c r="A53" s="1" t="s">
        <v>27</v>
      </c>
      <c r="B53" s="11">
        <f>B93</f>
        <v>162489.38040000002</v>
      </c>
      <c r="C53" s="11">
        <f t="shared" ref="C53:I53" si="17">C93</f>
        <v>160094.35446802509</v>
      </c>
      <c r="D53" s="11">
        <f t="shared" si="17"/>
        <v>176534.28281841706</v>
      </c>
      <c r="E53" s="11">
        <f t="shared" si="17"/>
        <v>192868.63985050912</v>
      </c>
      <c r="F53" s="11">
        <f t="shared" si="17"/>
        <v>207334.83925902547</v>
      </c>
      <c r="G53" s="11">
        <f t="shared" si="17"/>
        <v>221755.26685778401</v>
      </c>
      <c r="H53" s="11">
        <f t="shared" si="17"/>
        <v>234570.30525853159</v>
      </c>
      <c r="I53" s="11">
        <f t="shared" si="17"/>
        <v>245561.32567942969</v>
      </c>
      <c r="J53" s="11">
        <f>J93</f>
        <v>255317.88296379708</v>
      </c>
      <c r="K53" s="11">
        <f>K93</f>
        <v>262289.49783815705</v>
      </c>
      <c r="L53" s="11">
        <f>L93</f>
        <v>0</v>
      </c>
      <c r="M53" s="11" t="s">
        <v>14</v>
      </c>
      <c r="N53" s="11" t="s">
        <v>14</v>
      </c>
      <c r="O53" s="11" t="s">
        <v>14</v>
      </c>
      <c r="P53" s="11" t="s">
        <v>14</v>
      </c>
      <c r="Q53" s="11" t="s">
        <v>14</v>
      </c>
      <c r="R53" s="11" t="s">
        <v>14</v>
      </c>
      <c r="S53" s="11" t="s">
        <v>14</v>
      </c>
      <c r="T53" s="11" t="s">
        <v>14</v>
      </c>
      <c r="U53" s="11" t="s">
        <v>14</v>
      </c>
      <c r="V53" s="11" t="s">
        <v>14</v>
      </c>
    </row>
    <row r="54" spans="1:22" ht="18" customHeight="1" x14ac:dyDescent="0.2">
      <c r="A54" s="1" t="s">
        <v>29</v>
      </c>
      <c r="B54" s="21">
        <f>B92</f>
        <v>4783320.0000000009</v>
      </c>
      <c r="C54" s="21">
        <f t="shared" ref="C54:I54" si="18">C92</f>
        <v>-70504.148718720302</v>
      </c>
      <c r="D54" s="21">
        <f t="shared" si="18"/>
        <v>483954.3229435375</v>
      </c>
      <c r="E54" s="21">
        <f t="shared" si="18"/>
        <v>480846.54201036412</v>
      </c>
      <c r="F54" s="21">
        <f t="shared" si="18"/>
        <v>425852.2051373655</v>
      </c>
      <c r="G54" s="21">
        <f t="shared" si="18"/>
        <v>424504.7865398461</v>
      </c>
      <c r="H54" s="21">
        <f t="shared" si="18"/>
        <v>377245.75804379117</v>
      </c>
      <c r="I54" s="21">
        <f t="shared" si="18"/>
        <v>323550.79249037616</v>
      </c>
      <c r="J54" s="21">
        <f>J92</f>
        <v>287210.98864784837</v>
      </c>
      <c r="K54" s="21">
        <f>K92</f>
        <v>205228.58034618758</v>
      </c>
      <c r="L54" s="21">
        <f>L92</f>
        <v>-7721209.8274405971</v>
      </c>
      <c r="M54" s="21" t="s">
        <v>14</v>
      </c>
      <c r="N54" s="21" t="s">
        <v>14</v>
      </c>
      <c r="O54" s="21" t="s">
        <v>14</v>
      </c>
      <c r="P54" s="21" t="s">
        <v>14</v>
      </c>
      <c r="Q54" s="21" t="s">
        <v>14</v>
      </c>
      <c r="R54" s="21" t="s">
        <v>14</v>
      </c>
      <c r="S54" s="21" t="s">
        <v>14</v>
      </c>
      <c r="T54" s="21" t="s">
        <v>14</v>
      </c>
      <c r="U54" s="21" t="s">
        <v>14</v>
      </c>
      <c r="V54" s="21" t="s">
        <v>14</v>
      </c>
    </row>
    <row r="55" spans="1:22" ht="18" customHeight="1" x14ac:dyDescent="0.2">
      <c r="A55" s="1" t="s">
        <v>28</v>
      </c>
      <c r="B55" s="11">
        <f>B46-B54+B53</f>
        <v>-18076742.619600002</v>
      </c>
      <c r="C55" s="11">
        <f>C46-C54+C53</f>
        <v>25020043.294267237</v>
      </c>
      <c r="D55" s="11">
        <f>D46-D54+D53</f>
        <v>18191512.81636529</v>
      </c>
      <c r="E55" s="11">
        <f>E46-E54+E53</f>
        <v>12366666.209730074</v>
      </c>
      <c r="F55" s="11">
        <f>F46-F54+F53</f>
        <v>7199643.6545325881</v>
      </c>
      <c r="G55" s="11">
        <f>G46-G54+G53</f>
        <v>2336218.8586998107</v>
      </c>
      <c r="H55" s="11">
        <f>H46-H54+H53</f>
        <v>-1979444.2478339635</v>
      </c>
      <c r="I55" s="11">
        <f>I46-I54+I53</f>
        <v>-5792911.3238045191</v>
      </c>
      <c r="J55" s="11">
        <f>J46-J54+J53</f>
        <v>-9224048.3591917492</v>
      </c>
      <c r="K55" s="11">
        <f>K46-K54+K53</f>
        <v>-12056561.537863541</v>
      </c>
      <c r="L55" s="11">
        <f>L46-L54+L53</f>
        <v>7721209.8274405971</v>
      </c>
      <c r="M55" s="11" t="s">
        <v>14</v>
      </c>
      <c r="N55" s="11" t="s">
        <v>14</v>
      </c>
      <c r="O55" s="11" t="s">
        <v>14</v>
      </c>
      <c r="P55" s="11" t="s">
        <v>14</v>
      </c>
      <c r="Q55" s="11" t="s">
        <v>14</v>
      </c>
      <c r="R55" s="11" t="s">
        <v>14</v>
      </c>
      <c r="S55" s="11" t="s">
        <v>14</v>
      </c>
      <c r="T55" s="11" t="s">
        <v>14</v>
      </c>
      <c r="U55" s="11" t="s">
        <v>14</v>
      </c>
      <c r="V55" s="11" t="s">
        <v>14</v>
      </c>
    </row>
    <row r="56" spans="1:22" ht="18" customHeight="1" x14ac:dyDescent="0.2">
      <c r="A56" s="1" t="s">
        <v>30</v>
      </c>
      <c r="B56" s="23">
        <f>IRR(B55:L55)</f>
        <v>1.0702838289553656</v>
      </c>
      <c r="C56" s="23" t="s">
        <v>14</v>
      </c>
      <c r="D56" s="23" t="s">
        <v>14</v>
      </c>
      <c r="E56" s="23" t="s">
        <v>14</v>
      </c>
      <c r="F56" s="23" t="s">
        <v>14</v>
      </c>
      <c r="G56" s="23" t="s">
        <v>14</v>
      </c>
      <c r="H56" s="23" t="s">
        <v>14</v>
      </c>
      <c r="I56" s="23" t="s">
        <v>14</v>
      </c>
      <c r="J56" s="23" t="s">
        <v>14</v>
      </c>
      <c r="K56" s="23" t="s">
        <v>14</v>
      </c>
      <c r="L56" s="23" t="s">
        <v>14</v>
      </c>
      <c r="M56" s="23" t="s">
        <v>14</v>
      </c>
      <c r="N56" s="23" t="s">
        <v>14</v>
      </c>
      <c r="O56" s="23" t="s">
        <v>14</v>
      </c>
      <c r="P56" s="23" t="s">
        <v>14</v>
      </c>
      <c r="Q56" s="23" t="s">
        <v>14</v>
      </c>
      <c r="R56" s="23" t="s">
        <v>14</v>
      </c>
      <c r="S56" s="23" t="s">
        <v>14</v>
      </c>
      <c r="T56" s="23" t="s">
        <v>14</v>
      </c>
      <c r="U56" s="23" t="s">
        <v>14</v>
      </c>
      <c r="V56" s="23" t="s">
        <v>14</v>
      </c>
    </row>
    <row r="57" spans="1:22" ht="13" customHeight="1" x14ac:dyDescent="0.2">
      <c r="A57" s="1" t="s">
        <v>51</v>
      </c>
      <c r="B57" s="41">
        <f>NPV($B$48,B55:L55)</f>
        <v>21189581.151757594</v>
      </c>
      <c r="C57" s="25" t="s">
        <v>14</v>
      </c>
      <c r="D57" s="25" t="s">
        <v>14</v>
      </c>
      <c r="E57" s="25" t="s">
        <v>14</v>
      </c>
      <c r="F57" s="25" t="s">
        <v>14</v>
      </c>
      <c r="G57" s="25" t="s">
        <v>14</v>
      </c>
      <c r="H57" s="25" t="s">
        <v>14</v>
      </c>
      <c r="I57" s="25" t="s">
        <v>14</v>
      </c>
      <c r="J57" s="25" t="s">
        <v>14</v>
      </c>
      <c r="K57" s="25" t="s">
        <v>14</v>
      </c>
      <c r="L57" s="25" t="s">
        <v>14</v>
      </c>
      <c r="M57" s="25" t="s">
        <v>14</v>
      </c>
      <c r="N57" s="25" t="s">
        <v>14</v>
      </c>
      <c r="O57" s="25" t="s">
        <v>14</v>
      </c>
      <c r="P57" s="25" t="s">
        <v>14</v>
      </c>
      <c r="Q57" s="25" t="s">
        <v>14</v>
      </c>
      <c r="R57" s="25" t="s">
        <v>14</v>
      </c>
      <c r="S57" s="25" t="s">
        <v>14</v>
      </c>
      <c r="T57" s="25" t="s">
        <v>14</v>
      </c>
      <c r="U57" s="25" t="s">
        <v>14</v>
      </c>
      <c r="V57" s="25" t="s">
        <v>14</v>
      </c>
    </row>
    <row r="58" spans="1:22" x14ac:dyDescent="0.2">
      <c r="B58" s="22"/>
      <c r="C58" s="26"/>
      <c r="D58" s="26"/>
    </row>
    <row r="59" spans="1:22" ht="18" customHeight="1" x14ac:dyDescent="0.3">
      <c r="A59" s="34" t="s">
        <v>84</v>
      </c>
      <c r="E59" s="18" t="s">
        <v>82</v>
      </c>
      <c r="F59" s="6">
        <v>4.2300000000000004</v>
      </c>
      <c r="G59" s="20" t="s">
        <v>66</v>
      </c>
      <c r="H59" s="32"/>
    </row>
    <row r="60" spans="1:22" ht="18" customHeight="1" x14ac:dyDescent="0.2">
      <c r="A60" s="34" t="s">
        <v>43</v>
      </c>
    </row>
    <row r="61" spans="1:22" ht="18" customHeight="1" x14ac:dyDescent="0.2">
      <c r="A61" s="1" t="s">
        <v>80</v>
      </c>
      <c r="B61" s="10">
        <v>0.03</v>
      </c>
    </row>
    <row r="62" spans="1:22" ht="18" customHeight="1" x14ac:dyDescent="0.2">
      <c r="A62" s="1" t="s">
        <v>31</v>
      </c>
      <c r="B62" s="16">
        <f>B19</f>
        <v>40</v>
      </c>
      <c r="C62" s="14">
        <f t="shared" ref="C62:K62" si="19">B62+1</f>
        <v>41</v>
      </c>
      <c r="D62" s="14">
        <f t="shared" si="19"/>
        <v>42</v>
      </c>
      <c r="E62" s="14">
        <f t="shared" si="19"/>
        <v>43</v>
      </c>
      <c r="F62" s="14">
        <f t="shared" si="19"/>
        <v>44</v>
      </c>
      <c r="G62" s="14">
        <f t="shared" si="19"/>
        <v>45</v>
      </c>
      <c r="H62" s="14">
        <f t="shared" si="19"/>
        <v>46</v>
      </c>
      <c r="I62" s="14">
        <f t="shared" si="19"/>
        <v>47</v>
      </c>
      <c r="J62" s="14">
        <f t="shared" si="19"/>
        <v>48</v>
      </c>
      <c r="K62" s="14">
        <f t="shared" si="19"/>
        <v>49</v>
      </c>
    </row>
    <row r="63" spans="1:22" ht="18" customHeight="1" x14ac:dyDescent="0.2">
      <c r="A63" s="39" t="s">
        <v>88</v>
      </c>
      <c r="B63" s="40">
        <v>8.5999999999999998E-4</v>
      </c>
      <c r="C63" s="40">
        <v>1.06E-3</v>
      </c>
      <c r="D63" s="40">
        <v>1.2999999999999999E-3</v>
      </c>
      <c r="E63" s="40">
        <v>1.58E-3</v>
      </c>
      <c r="F63" s="40">
        <v>1.89E-3</v>
      </c>
      <c r="G63" s="40">
        <v>2.2499999999999998E-3</v>
      </c>
      <c r="H63" s="40">
        <v>2.65E-3</v>
      </c>
      <c r="I63" s="40">
        <v>3.0899999999999999E-3</v>
      </c>
      <c r="J63" s="40">
        <v>3.5800000000000003E-3</v>
      </c>
      <c r="K63" s="40">
        <v>4.0999999999999995E-3</v>
      </c>
    </row>
    <row r="64" spans="1:22" ht="18" customHeight="1" x14ac:dyDescent="0.2"/>
    <row r="65" spans="1:18" ht="18" customHeight="1" x14ac:dyDescent="0.2">
      <c r="A65" s="1" t="s">
        <v>58</v>
      </c>
    </row>
    <row r="66" spans="1:18" ht="18" customHeight="1" x14ac:dyDescent="0.2">
      <c r="A66" s="1" t="s">
        <v>0</v>
      </c>
      <c r="B66" s="14">
        <v>1</v>
      </c>
      <c r="C66" s="14">
        <v>2</v>
      </c>
      <c r="D66" s="14">
        <v>3</v>
      </c>
      <c r="E66" s="14">
        <v>4</v>
      </c>
      <c r="F66" s="14">
        <v>5</v>
      </c>
      <c r="G66" s="14">
        <v>6</v>
      </c>
      <c r="H66" s="14">
        <v>7</v>
      </c>
      <c r="I66" s="14">
        <v>8</v>
      </c>
      <c r="J66" s="14">
        <v>9</v>
      </c>
      <c r="K66" s="14">
        <v>10</v>
      </c>
    </row>
    <row r="67" spans="1:18" ht="18" customHeight="1" x14ac:dyDescent="0.2">
      <c r="A67" s="1" t="s">
        <v>32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f>K16</f>
        <v>1</v>
      </c>
    </row>
    <row r="68" spans="1:18" ht="18" customHeight="1" x14ac:dyDescent="0.2"/>
    <row r="69" spans="1:18" ht="18" customHeight="1" x14ac:dyDescent="0.2">
      <c r="A69" s="1" t="s">
        <v>83</v>
      </c>
      <c r="B69" s="14">
        <v>1</v>
      </c>
      <c r="C69" s="14">
        <v>2</v>
      </c>
      <c r="D69" s="14">
        <v>3</v>
      </c>
      <c r="E69" s="14">
        <v>4</v>
      </c>
      <c r="F69" s="14">
        <v>5</v>
      </c>
      <c r="G69" s="14">
        <v>6</v>
      </c>
      <c r="H69" s="14">
        <v>7</v>
      </c>
      <c r="I69" s="14">
        <v>8</v>
      </c>
      <c r="J69" s="14">
        <v>9</v>
      </c>
      <c r="K69" s="14">
        <v>10</v>
      </c>
      <c r="L69" s="14">
        <v>11</v>
      </c>
    </row>
    <row r="70" spans="1:18" ht="18" customHeight="1" x14ac:dyDescent="0.2">
      <c r="A70" s="34" t="s">
        <v>16</v>
      </c>
      <c r="B70" s="8">
        <f>B3</f>
        <v>100000</v>
      </c>
      <c r="C70" s="8">
        <f>B70*(1-B63)</f>
        <v>99914</v>
      </c>
      <c r="D70" s="8">
        <f t="shared" ref="D70:K70" si="20">C70*(1-C63)</f>
        <v>99808.091160000011</v>
      </c>
      <c r="E70" s="8">
        <f t="shared" si="20"/>
        <v>99678.340641492017</v>
      </c>
      <c r="F70" s="8">
        <f t="shared" si="20"/>
        <v>99520.848863278457</v>
      </c>
      <c r="G70" s="8">
        <f t="shared" si="20"/>
        <v>99332.754458926865</v>
      </c>
      <c r="H70" s="8">
        <f t="shared" si="20"/>
        <v>99109.255761394277</v>
      </c>
      <c r="I70" s="8">
        <f t="shared" si="20"/>
        <v>98846.616233626584</v>
      </c>
      <c r="J70" s="8">
        <f t="shared" si="20"/>
        <v>98541.180189464678</v>
      </c>
      <c r="K70" s="8">
        <f t="shared" si="20"/>
        <v>98188.402764386396</v>
      </c>
      <c r="L70" s="8">
        <v>0</v>
      </c>
    </row>
    <row r="71" spans="1:18" ht="18" customHeight="1" x14ac:dyDescent="0.2">
      <c r="A71" s="1" t="s">
        <v>17</v>
      </c>
      <c r="B71" s="27">
        <f>B14*B70*($B$4/1000)</f>
        <v>72000000</v>
      </c>
      <c r="C71" s="27">
        <f t="shared" ref="C71:K71" si="21">C14*C70*($B$4/1000)</f>
        <v>71938080</v>
      </c>
      <c r="D71" s="27">
        <f t="shared" si="21"/>
        <v>71861825.635200009</v>
      </c>
      <c r="E71" s="27">
        <f t="shared" si="21"/>
        <v>71768405.261874244</v>
      </c>
      <c r="F71" s="27">
        <f t="shared" si="21"/>
        <v>71655011.181560487</v>
      </c>
      <c r="G71" s="27">
        <f t="shared" si="21"/>
        <v>71519583.210427344</v>
      </c>
      <c r="H71" s="27">
        <f t="shared" si="21"/>
        <v>71358664.14820388</v>
      </c>
      <c r="I71" s="27">
        <f t="shared" si="21"/>
        <v>71169563.688211143</v>
      </c>
      <c r="J71" s="27">
        <f t="shared" si="21"/>
        <v>70949649.736414567</v>
      </c>
      <c r="K71" s="27">
        <f t="shared" si="21"/>
        <v>70695649.990358204</v>
      </c>
      <c r="L71" s="27">
        <v>0</v>
      </c>
      <c r="M71" s="27" t="s">
        <v>14</v>
      </c>
      <c r="N71" s="27" t="s">
        <v>14</v>
      </c>
      <c r="O71" s="27" t="s">
        <v>14</v>
      </c>
      <c r="P71" s="27" t="s">
        <v>14</v>
      </c>
      <c r="Q71" s="27" t="s">
        <v>14</v>
      </c>
      <c r="R71" s="27" t="s">
        <v>14</v>
      </c>
    </row>
    <row r="72" spans="1:18" ht="18" customHeight="1" x14ac:dyDescent="0.2">
      <c r="A72" s="1" t="s">
        <v>33</v>
      </c>
      <c r="B72" s="27">
        <f>B38</f>
        <v>12500000</v>
      </c>
      <c r="C72" s="27" t="s">
        <v>14</v>
      </c>
      <c r="D72" s="27" t="s">
        <v>14</v>
      </c>
      <c r="E72" s="27" t="s">
        <v>14</v>
      </c>
      <c r="F72" s="27" t="s">
        <v>14</v>
      </c>
      <c r="G72" s="27" t="s">
        <v>14</v>
      </c>
      <c r="H72" s="27" t="s">
        <v>14</v>
      </c>
      <c r="I72" s="27" t="s">
        <v>14</v>
      </c>
      <c r="J72" s="27" t="s">
        <v>14</v>
      </c>
      <c r="K72" s="27" t="s">
        <v>14</v>
      </c>
      <c r="L72" s="27">
        <v>0</v>
      </c>
      <c r="M72" s="27" t="s">
        <v>14</v>
      </c>
      <c r="N72" s="27" t="s">
        <v>14</v>
      </c>
      <c r="O72" s="27" t="s">
        <v>14</v>
      </c>
      <c r="P72" s="27" t="s">
        <v>14</v>
      </c>
      <c r="Q72" s="27" t="s">
        <v>14</v>
      </c>
      <c r="R72" s="27" t="s">
        <v>14</v>
      </c>
    </row>
    <row r="73" spans="1:18" ht="18" customHeight="1" x14ac:dyDescent="0.2">
      <c r="A73" s="1" t="s">
        <v>35</v>
      </c>
      <c r="B73" s="11">
        <f>B39</f>
        <v>2500000</v>
      </c>
      <c r="C73" s="11">
        <f>B73*(1-B63)</f>
        <v>2497850</v>
      </c>
      <c r="D73" s="11">
        <f t="shared" ref="D73:K73" si="22">C73*(1-C63)</f>
        <v>2495202.2790000001</v>
      </c>
      <c r="E73" s="11">
        <f t="shared" si="22"/>
        <v>2491958.5160373002</v>
      </c>
      <c r="F73" s="11">
        <f t="shared" si="22"/>
        <v>2488021.221581961</v>
      </c>
      <c r="G73" s="11">
        <f t="shared" si="22"/>
        <v>2483318.861473171</v>
      </c>
      <c r="H73" s="11">
        <f t="shared" si="22"/>
        <v>2477731.3940348565</v>
      </c>
      <c r="I73" s="11">
        <f t="shared" si="22"/>
        <v>2471165.4058406642</v>
      </c>
      <c r="J73" s="11">
        <f t="shared" si="22"/>
        <v>2463529.5047366163</v>
      </c>
      <c r="K73" s="11">
        <f t="shared" si="22"/>
        <v>2454710.0691096592</v>
      </c>
      <c r="L73" s="11">
        <v>0</v>
      </c>
      <c r="M73" s="11" t="s">
        <v>14</v>
      </c>
      <c r="N73" s="11" t="s">
        <v>14</v>
      </c>
      <c r="O73" s="11" t="s">
        <v>14</v>
      </c>
      <c r="P73" s="11" t="s">
        <v>14</v>
      </c>
      <c r="Q73" s="11" t="s">
        <v>14</v>
      </c>
      <c r="R73" s="11" t="s">
        <v>14</v>
      </c>
    </row>
    <row r="74" spans="1:18" ht="18" customHeight="1" x14ac:dyDescent="0.2">
      <c r="A74" s="1" t="s">
        <v>36</v>
      </c>
      <c r="B74" s="11">
        <f>B40</f>
        <v>50400000</v>
      </c>
      <c r="C74" s="11">
        <f>C18*C71</f>
        <v>3596904</v>
      </c>
      <c r="D74" s="11">
        <f t="shared" ref="D74:L74" si="23">D18*D71</f>
        <v>3593091.2817600006</v>
      </c>
      <c r="E74" s="11">
        <f t="shared" si="23"/>
        <v>3588420.2630937123</v>
      </c>
      <c r="F74" s="11">
        <f t="shared" si="23"/>
        <v>3582750.5590780247</v>
      </c>
      <c r="G74" s="11">
        <f t="shared" si="23"/>
        <v>3575979.1605213676</v>
      </c>
      <c r="H74" s="11">
        <f t="shared" si="23"/>
        <v>3567933.207410194</v>
      </c>
      <c r="I74" s="11">
        <f t="shared" si="23"/>
        <v>3558478.1844105572</v>
      </c>
      <c r="J74" s="11">
        <f t="shared" si="23"/>
        <v>3547482.4868207285</v>
      </c>
      <c r="K74" s="11">
        <f t="shared" si="23"/>
        <v>3534782.4995179102</v>
      </c>
      <c r="L74" s="11">
        <f t="shared" si="23"/>
        <v>0</v>
      </c>
      <c r="M74" s="11" t="s">
        <v>14</v>
      </c>
      <c r="N74" s="11" t="s">
        <v>14</v>
      </c>
      <c r="O74" s="11" t="s">
        <v>14</v>
      </c>
      <c r="P74" s="11" t="s">
        <v>14</v>
      </c>
      <c r="Q74" s="11" t="s">
        <v>14</v>
      </c>
      <c r="R74" s="11" t="s">
        <v>14</v>
      </c>
    </row>
    <row r="75" spans="1:18" ht="18" customHeight="1" x14ac:dyDescent="0.2">
      <c r="A75" s="1" t="s">
        <v>34</v>
      </c>
      <c r="B75" s="11">
        <f>B63*B76</f>
        <v>25800000</v>
      </c>
      <c r="C75" s="11">
        <f t="shared" ref="C75:K75" si="24">C63*C76</f>
        <v>31772652</v>
      </c>
      <c r="D75" s="11">
        <f t="shared" si="24"/>
        <v>38925155.5524</v>
      </c>
      <c r="E75" s="11">
        <f t="shared" si="24"/>
        <v>47247533.464067213</v>
      </c>
      <c r="F75" s="11">
        <f t="shared" si="24"/>
        <v>56428321.305478878</v>
      </c>
      <c r="G75" s="11">
        <f t="shared" si="24"/>
        <v>67049609.259775624</v>
      </c>
      <c r="H75" s="11">
        <f t="shared" si="24"/>
        <v>78791858.330308452</v>
      </c>
      <c r="I75" s="11">
        <f t="shared" si="24"/>
        <v>91630813.248571843</v>
      </c>
      <c r="J75" s="11">
        <f t="shared" si="24"/>
        <v>105833227.52348508</v>
      </c>
      <c r="K75" s="11">
        <f t="shared" si="24"/>
        <v>120771735.40019524</v>
      </c>
      <c r="L75" s="11"/>
      <c r="M75" s="11" t="s">
        <v>14</v>
      </c>
      <c r="N75" s="11" t="s">
        <v>14</v>
      </c>
      <c r="O75" s="11" t="s">
        <v>14</v>
      </c>
      <c r="P75" s="11" t="s">
        <v>14</v>
      </c>
      <c r="Q75" s="11" t="s">
        <v>14</v>
      </c>
      <c r="R75" s="11" t="s">
        <v>14</v>
      </c>
    </row>
    <row r="76" spans="1:18" ht="18" customHeight="1" x14ac:dyDescent="0.2">
      <c r="A76" s="34" t="s">
        <v>59</v>
      </c>
      <c r="B76" s="9">
        <f>B70*$B$4</f>
        <v>30000000000</v>
      </c>
      <c r="C76" s="9">
        <f t="shared" ref="C76:L76" si="25">C70*$B$4</f>
        <v>29974200000</v>
      </c>
      <c r="D76" s="9">
        <f t="shared" si="25"/>
        <v>29942427348.000004</v>
      </c>
      <c r="E76" s="9">
        <f t="shared" si="25"/>
        <v>29903502192.447605</v>
      </c>
      <c r="F76" s="9">
        <f t="shared" si="25"/>
        <v>29856254658.983536</v>
      </c>
      <c r="G76" s="9">
        <f t="shared" si="25"/>
        <v>29799826337.678059</v>
      </c>
      <c r="H76" s="9">
        <f t="shared" si="25"/>
        <v>29732776728.418282</v>
      </c>
      <c r="I76" s="9">
        <f t="shared" si="25"/>
        <v>29653984870.087975</v>
      </c>
      <c r="J76" s="9">
        <f t="shared" si="25"/>
        <v>29562354056.839405</v>
      </c>
      <c r="K76" s="9">
        <f t="shared" si="25"/>
        <v>29456520829.315918</v>
      </c>
      <c r="L76" s="9">
        <f t="shared" si="25"/>
        <v>0</v>
      </c>
      <c r="M76" s="9" t="s">
        <v>14</v>
      </c>
      <c r="N76" s="9" t="s">
        <v>14</v>
      </c>
      <c r="O76" s="9" t="s">
        <v>14</v>
      </c>
      <c r="P76" s="9" t="s">
        <v>14</v>
      </c>
      <c r="Q76" s="9" t="s">
        <v>14</v>
      </c>
      <c r="R76" s="9" t="s">
        <v>14</v>
      </c>
    </row>
    <row r="77" spans="1:18" ht="18" customHeight="1" x14ac:dyDescent="0.2">
      <c r="A77" s="34"/>
      <c r="B77" s="8"/>
      <c r="C77" s="8"/>
      <c r="D77" s="8"/>
      <c r="E77" s="8"/>
      <c r="F77" s="8"/>
      <c r="G77" s="7" t="s">
        <v>14</v>
      </c>
      <c r="H77" s="29" t="s">
        <v>70</v>
      </c>
      <c r="I77" s="8"/>
      <c r="J77" s="8"/>
      <c r="K77" s="8"/>
      <c r="L77" s="8"/>
    </row>
    <row r="78" spans="1:18" ht="18" customHeight="1" x14ac:dyDescent="0.2">
      <c r="A78" s="1" t="s">
        <v>15</v>
      </c>
      <c r="B78" s="30">
        <v>1</v>
      </c>
      <c r="C78" s="30">
        <v>2.23</v>
      </c>
      <c r="D78" s="30">
        <v>2.9230330000000002</v>
      </c>
      <c r="E78" s="30">
        <v>4</v>
      </c>
      <c r="F78" s="30">
        <v>5</v>
      </c>
      <c r="G78" s="30">
        <v>6</v>
      </c>
      <c r="H78" s="30">
        <v>7</v>
      </c>
      <c r="I78" s="30">
        <v>8</v>
      </c>
      <c r="J78" s="30">
        <v>9</v>
      </c>
      <c r="K78" s="30">
        <f t="shared" ref="K78" si="26">J78+1</f>
        <v>10</v>
      </c>
    </row>
    <row r="79" spans="1:18" ht="18" customHeight="1" x14ac:dyDescent="0.2">
      <c r="A79" s="1" t="s">
        <v>44</v>
      </c>
    </row>
    <row r="80" spans="1:18" ht="18" customHeight="1" x14ac:dyDescent="0.2">
      <c r="A80" s="7" t="s">
        <v>37</v>
      </c>
      <c r="B80" s="27">
        <f>NPV($B$61,C75:K75)</f>
        <v>535347911.31030285</v>
      </c>
      <c r="C80" s="27">
        <f t="shared" ref="C80:L80" si="27">NPV($B$61,D75:L75)</f>
        <v>519635696.64961183</v>
      </c>
      <c r="D80" s="27">
        <f t="shared" si="27"/>
        <v>496299611.99670023</v>
      </c>
      <c r="E80" s="27">
        <f t="shared" si="27"/>
        <v>463941066.89253414</v>
      </c>
      <c r="F80" s="27">
        <f t="shared" si="27"/>
        <v>421430977.59383124</v>
      </c>
      <c r="G80" s="27">
        <f t="shared" si="27"/>
        <v>367024297.66187054</v>
      </c>
      <c r="H80" s="27">
        <f t="shared" si="27"/>
        <v>299243168.26141816</v>
      </c>
      <c r="I80" s="27">
        <f t="shared" si="27"/>
        <v>216589650.06068891</v>
      </c>
      <c r="J80" s="27">
        <f t="shared" si="27"/>
        <v>117254112.0390245</v>
      </c>
      <c r="K80" s="27">
        <f t="shared" si="27"/>
        <v>0</v>
      </c>
      <c r="L80" s="27">
        <f t="shared" si="27"/>
        <v>0</v>
      </c>
    </row>
    <row r="81" spans="1:12" ht="18" customHeight="1" x14ac:dyDescent="0.2">
      <c r="A81" s="7" t="s">
        <v>38</v>
      </c>
      <c r="B81" s="27">
        <f>NPV($B$61,C73:K73)*(1+$B$61)</f>
        <v>19900295.61415736</v>
      </c>
      <c r="C81" s="27">
        <f t="shared" ref="C81:L82" si="28">NPV($B$61,D73:L73)*(1+$B$61)</f>
        <v>17924518.982582081</v>
      </c>
      <c r="D81" s="27">
        <f t="shared" si="28"/>
        <v>15892196.204689542</v>
      </c>
      <c r="E81" s="27">
        <f t="shared" si="28"/>
        <v>13802244.819311807</v>
      </c>
      <c r="F81" s="27">
        <f t="shared" si="28"/>
        <v>11653650.305661745</v>
      </c>
      <c r="G81" s="27">
        <f t="shared" si="28"/>
        <v>9445441.387514228</v>
      </c>
      <c r="H81" s="27">
        <f t="shared" si="28"/>
        <v>7176741.2932837531</v>
      </c>
      <c r="I81" s="27">
        <f t="shared" si="28"/>
        <v>4846743.1640663818</v>
      </c>
      <c r="J81" s="27">
        <f>NPV($B$61,K73:S73)*(1+$B$61)</f>
        <v>2454710.0691096592</v>
      </c>
      <c r="K81" s="27">
        <f t="shared" si="28"/>
        <v>0</v>
      </c>
      <c r="L81" s="27">
        <f>NPV($B$61,M73:U73)*(1+$B$61)</f>
        <v>0</v>
      </c>
    </row>
    <row r="82" spans="1:12" ht="18" customHeight="1" x14ac:dyDescent="0.2">
      <c r="A82" s="7" t="s">
        <v>39</v>
      </c>
      <c r="B82" s="27">
        <f>NPV($B$61,C74:K74)*(1+$B$61)</f>
        <v>28656425.684386596</v>
      </c>
      <c r="C82" s="27">
        <f t="shared" si="28"/>
        <v>25811307.334918201</v>
      </c>
      <c r="D82" s="27">
        <f t="shared" si="28"/>
        <v>22884762.53475295</v>
      </c>
      <c r="E82" s="27">
        <f t="shared" si="28"/>
        <v>19875232.539809007</v>
      </c>
      <c r="F82" s="27">
        <f t="shared" si="28"/>
        <v>16781256.440152913</v>
      </c>
      <c r="G82" s="27">
        <f t="shared" si="28"/>
        <v>13601435.598020494</v>
      </c>
      <c r="H82" s="27">
        <f t="shared" si="28"/>
        <v>10334507.462328609</v>
      </c>
      <c r="I82" s="27">
        <f t="shared" si="28"/>
        <v>6979310.1562555926</v>
      </c>
      <c r="J82" s="27">
        <f t="shared" si="28"/>
        <v>3534782.4995179102</v>
      </c>
      <c r="K82" s="27">
        <f t="shared" si="28"/>
        <v>0</v>
      </c>
      <c r="L82" s="27">
        <f t="shared" si="28"/>
        <v>0</v>
      </c>
    </row>
    <row r="83" spans="1:12" ht="18" customHeight="1" x14ac:dyDescent="0.2">
      <c r="A83" s="7" t="s">
        <v>77</v>
      </c>
      <c r="B83" s="27">
        <f>NPV($B$61,C71:K71)*(1+$B$61)</f>
        <v>573128513.68773198</v>
      </c>
      <c r="C83" s="27">
        <f t="shared" ref="C83:L83" si="29">NPV($B$61,D71:L71)*(1+$B$61)</f>
        <v>516226146.6983639</v>
      </c>
      <c r="D83" s="27">
        <f t="shared" si="29"/>
        <v>457695250.69505876</v>
      </c>
      <c r="E83" s="27">
        <f t="shared" si="29"/>
        <v>397504650.79618013</v>
      </c>
      <c r="F83" s="27">
        <f t="shared" si="29"/>
        <v>335625128.80305827</v>
      </c>
      <c r="G83" s="27">
        <f t="shared" si="29"/>
        <v>272028711.96040988</v>
      </c>
      <c r="H83" s="27">
        <f t="shared" si="29"/>
        <v>206690149.2465722</v>
      </c>
      <c r="I83" s="27">
        <f t="shared" si="29"/>
        <v>139586203.12511185</v>
      </c>
      <c r="J83" s="27">
        <f t="shared" si="29"/>
        <v>70695649.990358204</v>
      </c>
      <c r="K83" s="27">
        <f t="shared" si="29"/>
        <v>0</v>
      </c>
      <c r="L83" s="27">
        <f t="shared" si="29"/>
        <v>0</v>
      </c>
    </row>
    <row r="84" spans="1:12" ht="18" customHeight="1" x14ac:dyDescent="0.2">
      <c r="A84" s="1" t="s">
        <v>45</v>
      </c>
      <c r="B84" s="27">
        <f>MAX(0,B80+B81+B82-B83)</f>
        <v>10776118.921114802</v>
      </c>
      <c r="C84" s="27">
        <f t="shared" ref="C84:J84" si="30">MAX(0,C80+C81+C82-C83)</f>
        <v>47145376.268748164</v>
      </c>
      <c r="D84" s="27">
        <f t="shared" si="30"/>
        <v>77381320.041083992</v>
      </c>
      <c r="E84" s="27">
        <f t="shared" si="30"/>
        <v>100113893.45547479</v>
      </c>
      <c r="F84" s="27">
        <f t="shared" si="30"/>
        <v>114240755.5365876</v>
      </c>
      <c r="G84" s="27">
        <f t="shared" si="30"/>
        <v>118042462.68699539</v>
      </c>
      <c r="H84" s="27">
        <f t="shared" si="30"/>
        <v>110064267.77045834</v>
      </c>
      <c r="I84" s="27">
        <f t="shared" si="30"/>
        <v>88829500.255899042</v>
      </c>
      <c r="J84" s="27">
        <f t="shared" si="30"/>
        <v>52547954.617293864</v>
      </c>
      <c r="K84" s="27">
        <f>K80+K81+K82-K83</f>
        <v>0</v>
      </c>
      <c r="L84" s="27">
        <f>L80+L81+L82-L83</f>
        <v>0</v>
      </c>
    </row>
    <row r="85" spans="1:12" ht="18" customHeight="1" x14ac:dyDescent="0.2">
      <c r="A85" s="1" t="s">
        <v>79</v>
      </c>
      <c r="B85" s="27">
        <f t="shared" ref="B85:J85" si="31">C76</f>
        <v>29974200000</v>
      </c>
      <c r="C85" s="27">
        <f t="shared" si="31"/>
        <v>29942427348.000004</v>
      </c>
      <c r="D85" s="27">
        <f t="shared" si="31"/>
        <v>29903502192.447605</v>
      </c>
      <c r="E85" s="27">
        <f t="shared" si="31"/>
        <v>29856254658.983536</v>
      </c>
      <c r="F85" s="27">
        <f t="shared" si="31"/>
        <v>29799826337.678059</v>
      </c>
      <c r="G85" s="27">
        <f t="shared" si="31"/>
        <v>29732776728.418282</v>
      </c>
      <c r="H85" s="27">
        <f t="shared" si="31"/>
        <v>29653984870.087975</v>
      </c>
      <c r="I85" s="27">
        <f t="shared" si="31"/>
        <v>29562354056.839405</v>
      </c>
      <c r="J85" s="27">
        <f t="shared" si="31"/>
        <v>29456520829.315918</v>
      </c>
      <c r="K85" s="27">
        <f>L76</f>
        <v>0</v>
      </c>
      <c r="L85" s="27" t="str">
        <f>M76</f>
        <v xml:space="preserve"> </v>
      </c>
    </row>
    <row r="86" spans="1:12" ht="18" customHeight="1" x14ac:dyDescent="0.2">
      <c r="A86" s="1" t="s">
        <v>60</v>
      </c>
      <c r="B86" s="27">
        <f>C28</f>
        <v>23980866720</v>
      </c>
      <c r="C86" s="27">
        <f t="shared" ref="C86:L86" si="32">D28</f>
        <v>21561572376.669231</v>
      </c>
      <c r="D86" s="27">
        <f t="shared" si="32"/>
        <v>19382029673.218296</v>
      </c>
      <c r="E86" s="27">
        <f t="shared" si="32"/>
        <v>17418277430.673409</v>
      </c>
      <c r="F86" s="27">
        <f t="shared" si="32"/>
        <v>15648984077.459892</v>
      </c>
      <c r="G86" s="27">
        <f t="shared" si="32"/>
        <v>14054709788.028299</v>
      </c>
      <c r="H86" s="27">
        <f t="shared" si="32"/>
        <v>12618165321.628668</v>
      </c>
      <c r="I86" s="27">
        <f t="shared" si="32"/>
        <v>11323819323.302792</v>
      </c>
      <c r="J86" s="27">
        <f t="shared" si="32"/>
        <v>10157615475.360588</v>
      </c>
      <c r="K86" s="27">
        <f t="shared" si="32"/>
        <v>0</v>
      </c>
      <c r="L86" s="27">
        <f t="shared" si="32"/>
        <v>0</v>
      </c>
    </row>
    <row r="87" spans="1:12" ht="18" customHeight="1" x14ac:dyDescent="0.2">
      <c r="A87" s="34" t="s">
        <v>61</v>
      </c>
      <c r="B87" s="37">
        <f>(B86/B85)*B84</f>
        <v>8621436.8225381915</v>
      </c>
      <c r="C87" s="37">
        <f t="shared" ref="C87:J87" si="33">(C86/C85)*C84</f>
        <v>33949433.385260135</v>
      </c>
      <c r="D87" s="37">
        <f t="shared" si="33"/>
        <v>50154895.956229538</v>
      </c>
      <c r="E87" s="37">
        <f t="shared" si="33"/>
        <v>58406909.734327249</v>
      </c>
      <c r="F87" s="37">
        <f t="shared" si="33"/>
        <v>59992019.555116147</v>
      </c>
      <c r="G87" s="37">
        <f t="shared" si="33"/>
        <v>55798776.242253013</v>
      </c>
      <c r="H87" s="37">
        <f t="shared" si="33"/>
        <v>46833811.132497862</v>
      </c>
      <c r="I87" s="37">
        <f t="shared" si="33"/>
        <v>34026018.683866017</v>
      </c>
      <c r="J87" s="37">
        <f t="shared" si="33"/>
        <v>18120331.321951501</v>
      </c>
      <c r="K87" s="37">
        <v>0</v>
      </c>
      <c r="L87" s="37">
        <v>0</v>
      </c>
    </row>
    <row r="88" spans="1:12" x14ac:dyDescent="0.2">
      <c r="A88" s="1" t="s">
        <v>46</v>
      </c>
      <c r="B88" s="27">
        <f>B87</f>
        <v>8621436.8225381915</v>
      </c>
      <c r="C88" s="27">
        <f>C87-B87</f>
        <v>25327996.562721945</v>
      </c>
      <c r="D88" s="27">
        <f t="shared" ref="D88:K88" si="34">D87-C87</f>
        <v>16205462.570969403</v>
      </c>
      <c r="E88" s="27">
        <f t="shared" si="34"/>
        <v>8252013.7780977115</v>
      </c>
      <c r="F88" s="27">
        <f t="shared" si="34"/>
        <v>1585109.8207888976</v>
      </c>
      <c r="G88" s="27">
        <f t="shared" si="34"/>
        <v>-4193243.3128631338</v>
      </c>
      <c r="H88" s="27">
        <f t="shared" si="34"/>
        <v>-8964965.109755151</v>
      </c>
      <c r="I88" s="27">
        <f t="shared" si="34"/>
        <v>-12807792.448631845</v>
      </c>
      <c r="J88" s="27">
        <f t="shared" si="34"/>
        <v>-15905687.361914515</v>
      </c>
      <c r="K88" s="27">
        <f t="shared" si="34"/>
        <v>-18120331.321951501</v>
      </c>
      <c r="L88" s="27" t="s">
        <v>14</v>
      </c>
    </row>
    <row r="89" spans="1:12" ht="18" customHeight="1" x14ac:dyDescent="0.2">
      <c r="B89" s="27"/>
      <c r="C89" s="27"/>
      <c r="D89" s="27"/>
      <c r="E89" s="27"/>
      <c r="F89" s="27"/>
      <c r="G89" s="27"/>
      <c r="H89" s="27"/>
      <c r="I89" s="27"/>
      <c r="J89" s="27"/>
      <c r="K89" s="27"/>
    </row>
    <row r="90" spans="1:12" ht="18" customHeight="1" x14ac:dyDescent="0.2">
      <c r="A90" s="1" t="s">
        <v>48</v>
      </c>
      <c r="B90" s="36">
        <v>1</v>
      </c>
      <c r="C90" s="36">
        <f>B90+1</f>
        <v>2</v>
      </c>
      <c r="D90" s="36">
        <f>C90+1</f>
        <v>3</v>
      </c>
      <c r="E90" s="36">
        <f t="shared" ref="E90:L90" si="35">D90+1</f>
        <v>4</v>
      </c>
      <c r="F90" s="36">
        <f t="shared" si="35"/>
        <v>5</v>
      </c>
      <c r="G90" s="36">
        <f t="shared" si="35"/>
        <v>6</v>
      </c>
      <c r="H90" s="36">
        <f t="shared" si="35"/>
        <v>7</v>
      </c>
      <c r="I90" s="36">
        <f t="shared" si="35"/>
        <v>8</v>
      </c>
      <c r="J90" s="36">
        <v>9</v>
      </c>
      <c r="K90" s="36">
        <f t="shared" si="35"/>
        <v>10</v>
      </c>
      <c r="L90" s="36">
        <f t="shared" si="35"/>
        <v>11</v>
      </c>
    </row>
    <row r="91" spans="1:12" ht="18" customHeight="1" x14ac:dyDescent="0.2">
      <c r="A91" s="1" t="s">
        <v>23</v>
      </c>
      <c r="B91" s="28">
        <f>$B$21*B36</f>
        <v>4783320.0000000009</v>
      </c>
      <c r="C91" s="28">
        <f t="shared" ref="C91:L91" si="36">$B$21*C36</f>
        <v>4712815.8512812806</v>
      </c>
      <c r="D91" s="28">
        <f t="shared" si="36"/>
        <v>5196770.1742248181</v>
      </c>
      <c r="E91" s="28">
        <f t="shared" si="36"/>
        <v>5677616.7162351822</v>
      </c>
      <c r="F91" s="28">
        <f t="shared" si="36"/>
        <v>6103468.9213725477</v>
      </c>
      <c r="G91" s="28">
        <f t="shared" si="36"/>
        <v>6527973.7079123938</v>
      </c>
      <c r="H91" s="28">
        <f t="shared" si="36"/>
        <v>6905219.465956185</v>
      </c>
      <c r="I91" s="28">
        <f t="shared" si="36"/>
        <v>7228770.2584465612</v>
      </c>
      <c r="J91" s="28">
        <f>$B$21*J36</f>
        <v>7515981.2470944095</v>
      </c>
      <c r="K91" s="28">
        <f>$B$21*K36</f>
        <v>7721209.8274405971</v>
      </c>
      <c r="L91" s="28">
        <f>$B$21*L36</f>
        <v>0</v>
      </c>
    </row>
    <row r="92" spans="1:12" ht="18" customHeight="1" x14ac:dyDescent="0.2">
      <c r="A92" s="1" t="s">
        <v>24</v>
      </c>
      <c r="B92" s="28">
        <f>B91</f>
        <v>4783320.0000000009</v>
      </c>
      <c r="C92" s="28">
        <f>C91-B91</f>
        <v>-70504.148718720302</v>
      </c>
      <c r="D92" s="28">
        <f t="shared" ref="D92:I92" si="37">D91-C91</f>
        <v>483954.3229435375</v>
      </c>
      <c r="E92" s="28">
        <f t="shared" si="37"/>
        <v>480846.54201036412</v>
      </c>
      <c r="F92" s="28">
        <f t="shared" si="37"/>
        <v>425852.2051373655</v>
      </c>
      <c r="G92" s="28">
        <f t="shared" si="37"/>
        <v>424504.7865398461</v>
      </c>
      <c r="H92" s="28">
        <f t="shared" si="37"/>
        <v>377245.75804379117</v>
      </c>
      <c r="I92" s="28">
        <f t="shared" si="37"/>
        <v>323550.79249037616</v>
      </c>
      <c r="J92" s="28">
        <f>J91-I91</f>
        <v>287210.98864784837</v>
      </c>
      <c r="K92" s="28">
        <f>K91-J91</f>
        <v>205228.58034618758</v>
      </c>
      <c r="L92" s="28">
        <f>L91-K91</f>
        <v>-7721209.8274405971</v>
      </c>
    </row>
    <row r="93" spans="1:12" ht="18" customHeight="1" x14ac:dyDescent="0.2">
      <c r="A93" s="1" t="s">
        <v>25</v>
      </c>
      <c r="B93" s="11">
        <f>B91*$B$5*(1-$B$12)</f>
        <v>162489.38040000002</v>
      </c>
      <c r="C93" s="11">
        <f t="shared" ref="C93:I93" si="38">C91*$B$5*(1-$B$12)</f>
        <v>160094.35446802509</v>
      </c>
      <c r="D93" s="11">
        <f t="shared" si="38"/>
        <v>176534.28281841706</v>
      </c>
      <c r="E93" s="11">
        <f t="shared" si="38"/>
        <v>192868.63985050912</v>
      </c>
      <c r="F93" s="11">
        <f t="shared" si="38"/>
        <v>207334.83925902547</v>
      </c>
      <c r="G93" s="11">
        <f t="shared" si="38"/>
        <v>221755.26685778401</v>
      </c>
      <c r="H93" s="11">
        <f t="shared" si="38"/>
        <v>234570.30525853159</v>
      </c>
      <c r="I93" s="11">
        <f t="shared" si="38"/>
        <v>245561.32567942969</v>
      </c>
      <c r="J93" s="11">
        <f>J91*$B$5*(1-$B$12)</f>
        <v>255317.88296379708</v>
      </c>
      <c r="K93" s="11">
        <f>K91*$B$5*(1-$B$12)</f>
        <v>262289.49783815705</v>
      </c>
      <c r="L93" s="11">
        <f>L91*$B$5*(1-$B$12)</f>
        <v>0</v>
      </c>
    </row>
    <row r="94" spans="1:12" ht="20" customHeight="1" x14ac:dyDescent="0.2"/>
    <row r="96" spans="1:12" x14ac:dyDescent="0.2">
      <c r="A96" s="34" t="s">
        <v>78</v>
      </c>
      <c r="B96" s="7" t="s">
        <v>70</v>
      </c>
      <c r="C96" s="2"/>
    </row>
    <row r="99" spans="1:13" x14ac:dyDescent="0.2">
      <c r="A99" s="1" t="s">
        <v>0</v>
      </c>
      <c r="B99" s="31">
        <v>1</v>
      </c>
      <c r="C99" s="31">
        <v>2</v>
      </c>
      <c r="D99" s="31">
        <v>3</v>
      </c>
      <c r="E99" s="31">
        <v>4</v>
      </c>
      <c r="F99" s="31">
        <v>5</v>
      </c>
      <c r="G99" s="31">
        <v>6</v>
      </c>
      <c r="H99" s="31">
        <v>7</v>
      </c>
      <c r="I99" s="31">
        <v>8</v>
      </c>
      <c r="J99" s="31">
        <v>9</v>
      </c>
      <c r="K99" s="31">
        <v>10</v>
      </c>
    </row>
    <row r="100" spans="1:13" x14ac:dyDescent="0.2">
      <c r="A100" s="1" t="s">
        <v>69</v>
      </c>
      <c r="B100" s="14">
        <v>1</v>
      </c>
      <c r="F100" s="7" t="s">
        <v>14</v>
      </c>
      <c r="G100" s="7" t="s">
        <v>70</v>
      </c>
      <c r="K100" s="7" t="s">
        <v>14</v>
      </c>
      <c r="L100" s="7" t="s">
        <v>70</v>
      </c>
      <c r="M100" s="7" t="s">
        <v>70</v>
      </c>
    </row>
    <row r="101" spans="1:13" ht="16" x14ac:dyDescent="0.2">
      <c r="A101" s="38" t="s">
        <v>87</v>
      </c>
      <c r="B101" s="1">
        <v>7.9722000000000007E-4</v>
      </c>
      <c r="C101" s="1">
        <v>9.8262000000000002E-4</v>
      </c>
      <c r="D101" s="1">
        <v>1.2051E-3</v>
      </c>
      <c r="E101" s="1">
        <v>1.46466E-3</v>
      </c>
      <c r="F101" s="1">
        <v>1.7520300000000001E-3</v>
      </c>
      <c r="G101" s="1">
        <v>2.0857499999999999E-3</v>
      </c>
      <c r="H101" s="1">
        <v>2.4565500000000001E-3</v>
      </c>
      <c r="I101" s="1">
        <v>2.8644299999999998E-3</v>
      </c>
      <c r="J101" s="1">
        <v>3.3186600000000006E-3</v>
      </c>
      <c r="K101" s="1">
        <v>3.8006999999999997E-3</v>
      </c>
    </row>
    <row r="116" spans="2:2" x14ac:dyDescent="0.2">
      <c r="B116" s="23"/>
    </row>
    <row r="117" spans="2:2" x14ac:dyDescent="0.2">
      <c r="B117" s="24"/>
    </row>
    <row r="118" spans="2:2" x14ac:dyDescent="0.2">
      <c r="B118" s="24"/>
    </row>
    <row r="119" spans="2:2" x14ac:dyDescent="0.2">
      <c r="B119" s="24"/>
    </row>
    <row r="120" spans="2:2" x14ac:dyDescent="0.2">
      <c r="B120" s="24"/>
    </row>
    <row r="121" spans="2:2" x14ac:dyDescent="0.2">
      <c r="B121" s="24"/>
    </row>
    <row r="122" spans="2:2" x14ac:dyDescent="0.2">
      <c r="B122" s="24"/>
    </row>
  </sheetData>
  <sheetProtection algorithmName="SHA-512" hashValue="hU52JKjH7tLbzSvquqLokKeVD3CJlXmsTkWsU0dbF58kqU0I1JGBBHc1ehEi1pHabcE8q/fGg+jG3PPTq/PhBA==" saltValue="Iw9oF6HPHSzGyxPxxBTFjA==" spinCount="100000" sheet="1" formatCells="0" formatColumns="0" formatRows="0" insertColumns="0" insertRows="0" insertHyperlinks="0" selectLockedCells="1" sort="0" autoFilter="0" pivotTables="0"/>
  <printOptions headings="1" gridLines="1"/>
  <pageMargins left="0.75" right="0.75" top="1" bottom="1" header="0.3" footer="0.3"/>
  <pageSetup scale="35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4D7DD-54F9-1F4C-9070-C949DEDB33BE}">
  <dimension ref="A1:W142"/>
  <sheetViews>
    <sheetView topLeftCell="A102" zoomScale="97" workbookViewId="0">
      <selection activeCell="A107" sqref="A107:H142"/>
    </sheetView>
  </sheetViews>
  <sheetFormatPr baseColWidth="10" defaultRowHeight="15" x14ac:dyDescent="0.2"/>
  <cols>
    <col min="1" max="1" width="38" customWidth="1"/>
    <col min="2" max="12" width="17.1640625" customWidth="1"/>
  </cols>
  <sheetData>
    <row r="1" spans="1:11" s="1" customFormat="1" ht="18" customHeight="1" x14ac:dyDescent="0.2">
      <c r="A1" s="34" t="s">
        <v>86</v>
      </c>
      <c r="B1" s="7" t="s">
        <v>70</v>
      </c>
      <c r="C1" s="2" t="s">
        <v>14</v>
      </c>
      <c r="D1" s="3" t="s">
        <v>14</v>
      </c>
    </row>
    <row r="2" spans="1:11" s="1" customFormat="1" ht="18" customHeight="1" x14ac:dyDescent="0.3">
      <c r="A2" s="35" t="s">
        <v>76</v>
      </c>
      <c r="B2" s="7" t="s">
        <v>70</v>
      </c>
      <c r="C2" s="2" t="s">
        <v>14</v>
      </c>
      <c r="D2" s="4" t="s">
        <v>14</v>
      </c>
      <c r="E2" s="5" t="s">
        <v>62</v>
      </c>
      <c r="F2" s="6">
        <v>1</v>
      </c>
      <c r="G2" s="5" t="s">
        <v>63</v>
      </c>
    </row>
    <row r="3" spans="1:11" s="1" customFormat="1" ht="18" customHeight="1" x14ac:dyDescent="0.2">
      <c r="A3" s="7" t="s">
        <v>81</v>
      </c>
      <c r="B3" s="8">
        <v>100000</v>
      </c>
    </row>
    <row r="4" spans="1:11" s="1" customFormat="1" ht="18" customHeight="1" x14ac:dyDescent="0.2">
      <c r="A4" s="1" t="s">
        <v>75</v>
      </c>
      <c r="B4" s="8">
        <v>300000</v>
      </c>
      <c r="C4" s="9"/>
    </row>
    <row r="5" spans="1:11" s="1" customFormat="1" ht="18" customHeight="1" x14ac:dyDescent="0.2">
      <c r="A5" s="34" t="s">
        <v>52</v>
      </c>
      <c r="B5" s="10">
        <v>4.2999999999999997E-2</v>
      </c>
      <c r="C5" s="10">
        <f>B5</f>
        <v>4.2999999999999997E-2</v>
      </c>
      <c r="D5" s="10">
        <f t="shared" ref="D5:K5" si="0">C5</f>
        <v>4.2999999999999997E-2</v>
      </c>
      <c r="E5" s="10">
        <f t="shared" si="0"/>
        <v>4.2999999999999997E-2</v>
      </c>
      <c r="F5" s="10">
        <f t="shared" si="0"/>
        <v>4.2999999999999997E-2</v>
      </c>
      <c r="G5" s="10">
        <f t="shared" si="0"/>
        <v>4.2999999999999997E-2</v>
      </c>
      <c r="H5" s="10">
        <f t="shared" si="0"/>
        <v>4.2999999999999997E-2</v>
      </c>
      <c r="I5" s="10">
        <f t="shared" si="0"/>
        <v>4.2999999999999997E-2</v>
      </c>
      <c r="J5" s="10">
        <f t="shared" si="0"/>
        <v>4.2999999999999997E-2</v>
      </c>
      <c r="K5" s="10">
        <f t="shared" si="0"/>
        <v>4.2999999999999997E-2</v>
      </c>
    </row>
    <row r="6" spans="1:11" s="1" customFormat="1" ht="18" customHeight="1" x14ac:dyDescent="0.2"/>
    <row r="7" spans="1:11" s="1" customFormat="1" ht="18" customHeight="1" x14ac:dyDescent="0.2">
      <c r="A7" s="34" t="s">
        <v>18</v>
      </c>
    </row>
    <row r="8" spans="1:11" s="1" customFormat="1" ht="18" customHeight="1" x14ac:dyDescent="0.2">
      <c r="A8" s="1" t="s">
        <v>53</v>
      </c>
      <c r="B8" s="11">
        <v>50</v>
      </c>
    </row>
    <row r="9" spans="1:11" s="1" customFormat="1" ht="18" customHeight="1" x14ac:dyDescent="0.2">
      <c r="A9" s="1" t="s">
        <v>54</v>
      </c>
      <c r="B9" s="12">
        <v>0.25</v>
      </c>
      <c r="D9" s="1" t="s">
        <v>14</v>
      </c>
    </row>
    <row r="10" spans="1:11" s="1" customFormat="1" ht="18" customHeight="1" x14ac:dyDescent="0.2">
      <c r="A10" s="1" t="s">
        <v>55</v>
      </c>
      <c r="B10" s="11">
        <v>10</v>
      </c>
    </row>
    <row r="11" spans="1:11" s="1" customFormat="1" ht="18" customHeight="1" x14ac:dyDescent="0.2">
      <c r="A11" s="1" t="s">
        <v>56</v>
      </c>
      <c r="B11" s="12">
        <v>0.05</v>
      </c>
    </row>
    <row r="12" spans="1:11" s="1" customFormat="1" ht="18" customHeight="1" x14ac:dyDescent="0.2">
      <c r="A12" s="1" t="s">
        <v>19</v>
      </c>
      <c r="B12" s="13">
        <v>0.21</v>
      </c>
    </row>
    <row r="13" spans="1:11" s="1" customFormat="1" ht="18" customHeight="1" x14ac:dyDescent="0.2">
      <c r="A13" s="1" t="s">
        <v>0</v>
      </c>
      <c r="B13" s="14">
        <v>1</v>
      </c>
      <c r="C13" s="14">
        <v>2</v>
      </c>
      <c r="D13" s="14">
        <v>3</v>
      </c>
      <c r="E13" s="14">
        <v>4</v>
      </c>
      <c r="F13" s="14">
        <v>5</v>
      </c>
      <c r="G13" s="14">
        <v>6</v>
      </c>
      <c r="H13" s="14">
        <v>7</v>
      </c>
      <c r="I13" s="14">
        <v>8</v>
      </c>
      <c r="J13" s="14">
        <v>9</v>
      </c>
      <c r="K13" s="14">
        <v>10</v>
      </c>
    </row>
    <row r="14" spans="1:11" s="1" customFormat="1" ht="18" customHeight="1" x14ac:dyDescent="0.2">
      <c r="A14" s="39" t="s">
        <v>89</v>
      </c>
      <c r="B14" s="12">
        <v>2.4</v>
      </c>
      <c r="C14" s="12">
        <f>B14</f>
        <v>2.4</v>
      </c>
      <c r="D14" s="12">
        <f>C14</f>
        <v>2.4</v>
      </c>
      <c r="E14" s="12">
        <f t="shared" ref="E14:K14" si="1">D14</f>
        <v>2.4</v>
      </c>
      <c r="F14" s="12">
        <f t="shared" si="1"/>
        <v>2.4</v>
      </c>
      <c r="G14" s="12">
        <f t="shared" si="1"/>
        <v>2.4</v>
      </c>
      <c r="H14" s="12">
        <f t="shared" si="1"/>
        <v>2.4</v>
      </c>
      <c r="I14" s="12">
        <f t="shared" si="1"/>
        <v>2.4</v>
      </c>
      <c r="J14" s="12">
        <f t="shared" si="1"/>
        <v>2.4</v>
      </c>
      <c r="K14" s="12">
        <f t="shared" si="1"/>
        <v>2.4</v>
      </c>
    </row>
    <row r="15" spans="1:11" s="1" customFormat="1" ht="18" customHeight="1" x14ac:dyDescent="0.2">
      <c r="A15" s="1" t="s">
        <v>71</v>
      </c>
      <c r="B15" s="15">
        <v>0.2</v>
      </c>
    </row>
    <row r="16" spans="1:11" s="1" customFormat="1" ht="18" customHeight="1" x14ac:dyDescent="0.2">
      <c r="A16" s="1" t="s">
        <v>72</v>
      </c>
      <c r="C16" s="15">
        <v>0.1</v>
      </c>
      <c r="D16" s="15">
        <f>C16</f>
        <v>0.1</v>
      </c>
      <c r="E16" s="15">
        <f t="shared" ref="E16:J16" si="2">D16</f>
        <v>0.1</v>
      </c>
      <c r="F16" s="15">
        <f t="shared" si="2"/>
        <v>0.1</v>
      </c>
      <c r="G16" s="15">
        <f>F16</f>
        <v>0.1</v>
      </c>
      <c r="H16" s="15">
        <f t="shared" si="2"/>
        <v>0.1</v>
      </c>
      <c r="I16" s="15">
        <f t="shared" si="2"/>
        <v>0.1</v>
      </c>
      <c r="J16" s="15">
        <f t="shared" si="2"/>
        <v>0.1</v>
      </c>
      <c r="K16" s="15">
        <v>1</v>
      </c>
    </row>
    <row r="17" spans="1:12" s="1" customFormat="1" ht="18" customHeight="1" x14ac:dyDescent="0.2">
      <c r="A17" s="1" t="s">
        <v>73</v>
      </c>
      <c r="B17" s="15">
        <v>0.7</v>
      </c>
    </row>
    <row r="18" spans="1:12" s="1" customFormat="1" ht="18" customHeight="1" x14ac:dyDescent="0.2">
      <c r="A18" s="1" t="s">
        <v>74</v>
      </c>
      <c r="C18" s="13">
        <v>0.05</v>
      </c>
      <c r="D18" s="13">
        <f t="shared" ref="D18:K18" si="3">$C$18</f>
        <v>0.05</v>
      </c>
      <c r="E18" s="13">
        <f t="shared" si="3"/>
        <v>0.05</v>
      </c>
      <c r="F18" s="13">
        <f t="shared" si="3"/>
        <v>0.05</v>
      </c>
      <c r="G18" s="13">
        <f t="shared" si="3"/>
        <v>0.05</v>
      </c>
      <c r="H18" s="13">
        <f t="shared" si="3"/>
        <v>0.05</v>
      </c>
      <c r="I18" s="13">
        <f t="shared" si="3"/>
        <v>0.05</v>
      </c>
      <c r="J18" s="13">
        <f t="shared" si="3"/>
        <v>0.05</v>
      </c>
      <c r="K18" s="13">
        <f t="shared" si="3"/>
        <v>0.05</v>
      </c>
    </row>
    <row r="19" spans="1:12" s="1" customFormat="1" ht="18" customHeight="1" x14ac:dyDescent="0.2">
      <c r="A19" s="1" t="s">
        <v>13</v>
      </c>
      <c r="B19" s="16">
        <v>40</v>
      </c>
      <c r="C19" s="14">
        <f t="shared" ref="C19:K19" si="4">B19+1</f>
        <v>41</v>
      </c>
      <c r="D19" s="14">
        <f t="shared" si="4"/>
        <v>42</v>
      </c>
      <c r="E19" s="14">
        <f t="shared" si="4"/>
        <v>43</v>
      </c>
      <c r="F19" s="14">
        <f t="shared" si="4"/>
        <v>44</v>
      </c>
      <c r="G19" s="14">
        <f t="shared" si="4"/>
        <v>45</v>
      </c>
      <c r="H19" s="14">
        <f t="shared" si="4"/>
        <v>46</v>
      </c>
      <c r="I19" s="14">
        <f t="shared" si="4"/>
        <v>47</v>
      </c>
      <c r="J19" s="14">
        <f t="shared" si="4"/>
        <v>48</v>
      </c>
      <c r="K19" s="14">
        <f t="shared" si="4"/>
        <v>49</v>
      </c>
    </row>
    <row r="20" spans="1:12" s="1" customFormat="1" ht="18" customHeight="1" x14ac:dyDescent="0.2">
      <c r="A20" s="1" t="s">
        <v>40</v>
      </c>
      <c r="B20" s="1">
        <f>$B$100*B101</f>
        <v>7.9722000000000007E-4</v>
      </c>
      <c r="C20" s="1">
        <f t="shared" ref="C20:K20" si="5">$B$100*C101</f>
        <v>9.8262000000000002E-4</v>
      </c>
      <c r="D20" s="1">
        <f t="shared" si="5"/>
        <v>1.2051E-3</v>
      </c>
      <c r="E20" s="1">
        <f t="shared" si="5"/>
        <v>1.46466E-3</v>
      </c>
      <c r="F20" s="1">
        <f t="shared" si="5"/>
        <v>1.7520300000000001E-3</v>
      </c>
      <c r="G20" s="1">
        <f t="shared" si="5"/>
        <v>2.0857499999999999E-3</v>
      </c>
      <c r="H20" s="1">
        <f t="shared" si="5"/>
        <v>2.4565500000000001E-3</v>
      </c>
      <c r="I20" s="1">
        <f t="shared" si="5"/>
        <v>2.8644299999999998E-3</v>
      </c>
      <c r="J20" s="1">
        <f t="shared" si="5"/>
        <v>3.3186600000000006E-3</v>
      </c>
      <c r="K20" s="1">
        <f t="shared" si="5"/>
        <v>3.8006999999999997E-3</v>
      </c>
    </row>
    <row r="21" spans="1:12" s="1" customFormat="1" ht="18" hidden="1" customHeight="1" x14ac:dyDescent="0.2">
      <c r="A21" s="1" t="s">
        <v>49</v>
      </c>
      <c r="B21" s="17">
        <v>0.2</v>
      </c>
    </row>
    <row r="22" spans="1:12" s="1" customFormat="1" ht="18" customHeight="1" x14ac:dyDescent="0.2">
      <c r="A22" s="1" t="s">
        <v>12</v>
      </c>
    </row>
    <row r="23" spans="1:12" s="1" customFormat="1" ht="18" customHeight="1" x14ac:dyDescent="0.2">
      <c r="A23" s="1" t="s">
        <v>11</v>
      </c>
      <c r="B23" s="1" t="s">
        <v>67</v>
      </c>
    </row>
    <row r="24" spans="1:12" s="1" customFormat="1" ht="18" customHeight="1" x14ac:dyDescent="0.2">
      <c r="B24" s="1" t="s">
        <v>68</v>
      </c>
    </row>
    <row r="25" spans="1:12" s="1" customFormat="1" ht="18" customHeight="1" x14ac:dyDescent="0.3">
      <c r="E25" s="5" t="s">
        <v>62</v>
      </c>
      <c r="F25" s="33">
        <v>2.23</v>
      </c>
      <c r="G25" s="18" t="s">
        <v>64</v>
      </c>
      <c r="H25" s="18"/>
      <c r="I25" s="7" t="s">
        <v>14</v>
      </c>
      <c r="J25" s="7" t="s">
        <v>70</v>
      </c>
    </row>
    <row r="26" spans="1:12" s="1" customFormat="1" ht="18" customHeight="1" x14ac:dyDescent="0.2">
      <c r="A26" s="1" t="s">
        <v>47</v>
      </c>
      <c r="B26" s="14">
        <v>1</v>
      </c>
      <c r="C26" s="14">
        <v>2</v>
      </c>
      <c r="D26" s="14">
        <v>3</v>
      </c>
      <c r="E26" s="14">
        <v>4</v>
      </c>
      <c r="F26" s="14">
        <v>5</v>
      </c>
      <c r="G26" s="14">
        <v>6</v>
      </c>
      <c r="H26" s="14">
        <v>7</v>
      </c>
      <c r="I26" s="14">
        <v>8</v>
      </c>
      <c r="J26" s="14">
        <v>9</v>
      </c>
      <c r="K26" s="14">
        <v>10</v>
      </c>
      <c r="L26" s="14">
        <v>11</v>
      </c>
    </row>
    <row r="27" spans="1:12" s="1" customFormat="1" ht="18" customHeight="1" x14ac:dyDescent="0.2">
      <c r="A27" s="1" t="s">
        <v>16</v>
      </c>
      <c r="B27" s="19">
        <f>B3</f>
        <v>100000</v>
      </c>
      <c r="C27" s="19">
        <f>B27*(1-B20)*(1-B15)</f>
        <v>79936.222399999999</v>
      </c>
      <c r="D27" s="19">
        <f>C27*(1-C20)*(1-C16)</f>
        <v>71871.907922230777</v>
      </c>
      <c r="E27" s="19">
        <f t="shared" ref="E27:L27" si="6">D27*(1-D20)*(1-D16)</f>
        <v>64606.765577394326</v>
      </c>
      <c r="F27" s="19">
        <f t="shared" si="6"/>
        <v>58060.924768911362</v>
      </c>
      <c r="G27" s="19">
        <f t="shared" si="6"/>
        <v>52163.280258199644</v>
      </c>
      <c r="H27" s="19">
        <f t="shared" si="6"/>
        <v>46849.032626761</v>
      </c>
      <c r="I27" s="19">
        <f t="shared" si="6"/>
        <v>42060.551072095557</v>
      </c>
      <c r="J27" s="19">
        <f t="shared" si="6"/>
        <v>37746.064411009305</v>
      </c>
      <c r="K27" s="19">
        <f t="shared" si="6"/>
        <v>33858.718251201957</v>
      </c>
      <c r="L27" s="19">
        <f t="shared" si="6"/>
        <v>0</v>
      </c>
    </row>
    <row r="28" spans="1:12" s="1" customFormat="1" ht="18" customHeight="1" x14ac:dyDescent="0.2">
      <c r="A28" s="1" t="s">
        <v>50</v>
      </c>
      <c r="B28" s="11">
        <f>B27*$B$4</f>
        <v>30000000000</v>
      </c>
      <c r="C28" s="11">
        <f t="shared" ref="C28:L28" si="7">C27*$B$4</f>
        <v>23980866720</v>
      </c>
      <c r="D28" s="11">
        <f t="shared" si="7"/>
        <v>21561572376.669231</v>
      </c>
      <c r="E28" s="11">
        <f t="shared" si="7"/>
        <v>19382029673.218296</v>
      </c>
      <c r="F28" s="11">
        <f t="shared" si="7"/>
        <v>17418277430.673409</v>
      </c>
      <c r="G28" s="11">
        <f t="shared" si="7"/>
        <v>15648984077.459892</v>
      </c>
      <c r="H28" s="11">
        <f t="shared" si="7"/>
        <v>14054709788.028299</v>
      </c>
      <c r="I28" s="11">
        <f t="shared" si="7"/>
        <v>12618165321.628668</v>
      </c>
      <c r="J28" s="11">
        <f t="shared" si="7"/>
        <v>11323819323.302792</v>
      </c>
      <c r="K28" s="11">
        <f t="shared" si="7"/>
        <v>10157615475.360588</v>
      </c>
      <c r="L28" s="11">
        <f t="shared" si="7"/>
        <v>0</v>
      </c>
    </row>
    <row r="29" spans="1:12" s="1" customFormat="1" ht="18" customHeight="1" x14ac:dyDescent="0.2"/>
    <row r="30" spans="1:12" s="1" customFormat="1" ht="18" customHeight="1" x14ac:dyDescent="0.3">
      <c r="A30" s="1" t="s">
        <v>22</v>
      </c>
      <c r="E30" s="5" t="s">
        <v>62</v>
      </c>
      <c r="F30" s="33">
        <v>2.9230330000000002</v>
      </c>
      <c r="G30" s="20" t="s">
        <v>65</v>
      </c>
      <c r="H30" s="32"/>
    </row>
    <row r="31" spans="1:12" s="1" customFormat="1" ht="18" customHeight="1" x14ac:dyDescent="0.2">
      <c r="A31" s="14" t="s">
        <v>0</v>
      </c>
      <c r="B31" s="14">
        <v>1</v>
      </c>
      <c r="C31" s="14">
        <v>2</v>
      </c>
      <c r="D31" s="14">
        <v>3</v>
      </c>
      <c r="E31" s="14">
        <v>4</v>
      </c>
      <c r="F31" s="14">
        <v>5</v>
      </c>
      <c r="G31" s="14">
        <v>6</v>
      </c>
      <c r="H31" s="14">
        <v>7</v>
      </c>
      <c r="I31" s="14">
        <v>8</v>
      </c>
      <c r="J31" s="14">
        <v>9</v>
      </c>
      <c r="K31" s="14">
        <v>10</v>
      </c>
      <c r="L31" s="14">
        <v>11</v>
      </c>
    </row>
    <row r="32" spans="1:12" s="1" customFormat="1" ht="18" customHeight="1" x14ac:dyDescent="0.2">
      <c r="A32" s="1" t="s">
        <v>1</v>
      </c>
      <c r="B32" s="19">
        <f>B27*B14*$B$4/1000</f>
        <v>72000000</v>
      </c>
      <c r="C32" s="19">
        <f t="shared" ref="C32:K32" si="8">C27*C14*$B$4/1000</f>
        <v>57554080.127999991</v>
      </c>
      <c r="D32" s="19">
        <f t="shared" si="8"/>
        <v>51747773.704006158</v>
      </c>
      <c r="E32" s="19">
        <f t="shared" si="8"/>
        <v>46516871.215723917</v>
      </c>
      <c r="F32" s="19">
        <f t="shared" si="8"/>
        <v>41803865.833616175</v>
      </c>
      <c r="G32" s="19">
        <f t="shared" si="8"/>
        <v>37557561.785903737</v>
      </c>
      <c r="H32" s="19">
        <f t="shared" si="8"/>
        <v>33731303.49126792</v>
      </c>
      <c r="I32" s="19">
        <f t="shared" si="8"/>
        <v>30283596.771908801</v>
      </c>
      <c r="J32" s="19">
        <f t="shared" si="8"/>
        <v>27177166.375926696</v>
      </c>
      <c r="K32" s="19">
        <f t="shared" si="8"/>
        <v>24378277.140865408</v>
      </c>
      <c r="L32" s="19"/>
    </row>
    <row r="33" spans="1:23" s="1" customFormat="1" ht="18" customHeight="1" x14ac:dyDescent="0.2">
      <c r="A33" s="1" t="s">
        <v>2</v>
      </c>
      <c r="B33" s="11">
        <f>(B32-SUM(B38:B41))*$B$5</f>
        <v>283800</v>
      </c>
      <c r="C33" s="11">
        <f t="shared" ref="C33:L33" si="9">(C32-SUM(C38:C41))*$B$5</f>
        <v>2265152.7341487994</v>
      </c>
      <c r="D33" s="11">
        <f t="shared" si="9"/>
        <v>2036634.2547922533</v>
      </c>
      <c r="E33" s="11">
        <f t="shared" si="9"/>
        <v>1830761.9161666229</v>
      </c>
      <c r="F33" s="11">
        <f t="shared" si="9"/>
        <v>1645272.4251766407</v>
      </c>
      <c r="G33" s="11">
        <f t="shared" si="9"/>
        <v>1478150.872676603</v>
      </c>
      <c r="H33" s="11">
        <f t="shared" si="9"/>
        <v>1327561.0375445262</v>
      </c>
      <c r="I33" s="11">
        <f t="shared" si="9"/>
        <v>1191869.8357299718</v>
      </c>
      <c r="J33" s="11">
        <f t="shared" si="9"/>
        <v>1069610.2272147704</v>
      </c>
      <c r="K33" s="11">
        <f t="shared" si="9"/>
        <v>959454.49908430979</v>
      </c>
      <c r="L33" s="11">
        <f t="shared" si="9"/>
        <v>0</v>
      </c>
    </row>
    <row r="34" spans="1:23" s="1" customFormat="1" ht="18" customHeight="1" x14ac:dyDescent="0.2">
      <c r="A34" s="1" t="s">
        <v>41</v>
      </c>
      <c r="B34" s="11">
        <f>B32+B33</f>
        <v>72283800</v>
      </c>
      <c r="C34" s="11">
        <f t="shared" ref="C34:L34" si="10">C32+C33</f>
        <v>59819232.862148792</v>
      </c>
      <c r="D34" s="11">
        <f t="shared" si="10"/>
        <v>53784407.958798409</v>
      </c>
      <c r="E34" s="11">
        <f t="shared" si="10"/>
        <v>48347633.131890543</v>
      </c>
      <c r="F34" s="11">
        <f t="shared" si="10"/>
        <v>43449138.258792818</v>
      </c>
      <c r="G34" s="11">
        <f t="shared" si="10"/>
        <v>39035712.65858034</v>
      </c>
      <c r="H34" s="11">
        <f t="shared" si="10"/>
        <v>35058864.528812446</v>
      </c>
      <c r="I34" s="11">
        <f t="shared" si="10"/>
        <v>31475466.607638773</v>
      </c>
      <c r="J34" s="11">
        <f t="shared" si="10"/>
        <v>28246776.603141464</v>
      </c>
      <c r="K34" s="11">
        <f t="shared" si="10"/>
        <v>25337731.639949717</v>
      </c>
      <c r="L34" s="11">
        <f t="shared" si="10"/>
        <v>0</v>
      </c>
      <c r="M34" s="11" t="s">
        <v>14</v>
      </c>
      <c r="N34" s="11" t="s">
        <v>14</v>
      </c>
      <c r="O34" s="11" t="s">
        <v>14</v>
      </c>
      <c r="P34" s="11" t="s">
        <v>14</v>
      </c>
      <c r="Q34" s="11" t="s">
        <v>14</v>
      </c>
    </row>
    <row r="35" spans="1:23" s="1" customFormat="1" ht="18" customHeight="1" x14ac:dyDescent="0.2"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spans="1:23" s="1" customFormat="1" ht="18" customHeight="1" x14ac:dyDescent="0.2">
      <c r="A36" s="1" t="s">
        <v>21</v>
      </c>
      <c r="B36" s="11">
        <f>B28*B20</f>
        <v>23916600.000000004</v>
      </c>
      <c r="C36" s="11">
        <f t="shared" ref="C36:K36" si="11">C28*C20</f>
        <v>23564079.2564064</v>
      </c>
      <c r="D36" s="11">
        <f t="shared" si="11"/>
        <v>25983850.871124089</v>
      </c>
      <c r="E36" s="11">
        <f t="shared" si="11"/>
        <v>28388083.581175908</v>
      </c>
      <c r="F36" s="11">
        <f t="shared" si="11"/>
        <v>30517344.606862735</v>
      </c>
      <c r="G36" s="11">
        <f t="shared" si="11"/>
        <v>32639868.539561968</v>
      </c>
      <c r="H36" s="11">
        <f t="shared" si="11"/>
        <v>34526097.329780921</v>
      </c>
      <c r="I36" s="11">
        <f t="shared" si="11"/>
        <v>36143851.292232804</v>
      </c>
      <c r="J36" s="11">
        <f t="shared" si="11"/>
        <v>37579906.235472046</v>
      </c>
      <c r="K36" s="11">
        <f t="shared" si="11"/>
        <v>38606049.137202986</v>
      </c>
      <c r="L36" s="11">
        <v>0</v>
      </c>
      <c r="M36" s="11" t="s">
        <v>14</v>
      </c>
      <c r="N36" s="11" t="s">
        <v>14</v>
      </c>
      <c r="O36" s="11" t="s">
        <v>14</v>
      </c>
      <c r="P36" s="11" t="s">
        <v>14</v>
      </c>
      <c r="Q36" s="11" t="s">
        <v>14</v>
      </c>
    </row>
    <row r="37" spans="1:23" s="1" customFormat="1" ht="18" customHeight="1" x14ac:dyDescent="0.2">
      <c r="A37" s="1" t="s">
        <v>3</v>
      </c>
      <c r="B37" s="1" t="s">
        <v>14</v>
      </c>
      <c r="C37" s="11" t="s">
        <v>14</v>
      </c>
      <c r="D37" s="11" t="s">
        <v>14</v>
      </c>
      <c r="E37" s="11" t="s">
        <v>14</v>
      </c>
      <c r="F37" s="11" t="s">
        <v>14</v>
      </c>
      <c r="G37" s="11" t="s">
        <v>14</v>
      </c>
      <c r="H37" s="11"/>
      <c r="I37" s="11" t="s">
        <v>14</v>
      </c>
      <c r="J37" s="11" t="s">
        <v>14</v>
      </c>
      <c r="K37" s="11" t="s">
        <v>14</v>
      </c>
      <c r="L37" s="11" t="s">
        <v>14</v>
      </c>
    </row>
    <row r="38" spans="1:23" s="1" customFormat="1" ht="18" customHeight="1" x14ac:dyDescent="0.2">
      <c r="A38" s="7" t="s">
        <v>4</v>
      </c>
      <c r="B38" s="11">
        <f>$B$8*B27+$B$9*B28/1000</f>
        <v>12500000</v>
      </c>
      <c r="C38" s="11"/>
      <c r="D38" s="11"/>
      <c r="E38" s="11"/>
      <c r="F38" s="11"/>
      <c r="G38" s="11"/>
      <c r="H38" s="11"/>
      <c r="I38" s="11"/>
      <c r="J38" s="11"/>
      <c r="K38" s="11"/>
      <c r="L38" s="11" t="s">
        <v>14</v>
      </c>
      <c r="M38" s="11" t="s">
        <v>14</v>
      </c>
      <c r="N38" s="11" t="s">
        <v>14</v>
      </c>
      <c r="O38" s="11" t="s">
        <v>14</v>
      </c>
      <c r="P38" s="11" t="s">
        <v>14</v>
      </c>
      <c r="Q38" s="11" t="s">
        <v>14</v>
      </c>
    </row>
    <row r="39" spans="1:23" s="1" customFormat="1" ht="18" customHeight="1" x14ac:dyDescent="0.2">
      <c r="A39" s="7" t="s">
        <v>5</v>
      </c>
      <c r="B39" s="11">
        <f>$B$10*B27+$B$11*B28/1000</f>
        <v>2500000</v>
      </c>
      <c r="C39" s="11">
        <f t="shared" ref="C39:K39" si="12">$B$10*C27+$B$11*C28/1000</f>
        <v>1998405.5599999998</v>
      </c>
      <c r="D39" s="11">
        <f t="shared" si="12"/>
        <v>1796797.6980557693</v>
      </c>
      <c r="E39" s="11">
        <f t="shared" si="12"/>
        <v>1615169.1394348582</v>
      </c>
      <c r="F39" s="11">
        <f t="shared" si="12"/>
        <v>1451523.1192227839</v>
      </c>
      <c r="G39" s="11">
        <f t="shared" si="12"/>
        <v>1304082.0064549912</v>
      </c>
      <c r="H39" s="11">
        <f t="shared" si="12"/>
        <v>1171225.8156690251</v>
      </c>
      <c r="I39" s="11">
        <f t="shared" si="12"/>
        <v>1051513.776802389</v>
      </c>
      <c r="J39" s="11">
        <f t="shared" si="12"/>
        <v>943651.6102752327</v>
      </c>
      <c r="K39" s="11">
        <f t="shared" si="12"/>
        <v>846467.95628004905</v>
      </c>
      <c r="L39" s="11" t="s">
        <v>14</v>
      </c>
      <c r="M39" s="11" t="s">
        <v>14</v>
      </c>
      <c r="N39" s="11" t="s">
        <v>14</v>
      </c>
      <c r="O39" s="11" t="s">
        <v>14</v>
      </c>
      <c r="P39" s="11" t="s">
        <v>14</v>
      </c>
      <c r="Q39" s="11" t="s">
        <v>14</v>
      </c>
    </row>
    <row r="40" spans="1:23" s="1" customFormat="1" ht="18" customHeight="1" x14ac:dyDescent="0.2">
      <c r="A40" s="7" t="s">
        <v>6</v>
      </c>
      <c r="B40" s="11">
        <f>B17*B32</f>
        <v>50400000</v>
      </c>
      <c r="C40" s="11">
        <f>C18*C32</f>
        <v>2877704.0063999998</v>
      </c>
      <c r="D40" s="11">
        <f>D18*D32</f>
        <v>2587388.685200308</v>
      </c>
      <c r="E40" s="11">
        <f t="shared" ref="E40:L40" si="13">E18*E32</f>
        <v>2325843.560786196</v>
      </c>
      <c r="F40" s="11">
        <f t="shared" si="13"/>
        <v>2090193.2916808089</v>
      </c>
      <c r="G40" s="11">
        <f t="shared" si="13"/>
        <v>1877878.089295187</v>
      </c>
      <c r="H40" s="11">
        <f t="shared" si="13"/>
        <v>1686565.174563396</v>
      </c>
      <c r="I40" s="11">
        <f t="shared" si="13"/>
        <v>1514179.8385954401</v>
      </c>
      <c r="J40" s="11">
        <f t="shared" si="13"/>
        <v>1358858.3187963348</v>
      </c>
      <c r="K40" s="11">
        <f t="shared" si="13"/>
        <v>1218913.8570432705</v>
      </c>
      <c r="L40" s="11">
        <f t="shared" si="13"/>
        <v>0</v>
      </c>
      <c r="M40" s="11" t="s">
        <v>14</v>
      </c>
      <c r="N40" s="11" t="s">
        <v>14</v>
      </c>
      <c r="O40" s="11" t="s">
        <v>14</v>
      </c>
      <c r="P40" s="11" t="s">
        <v>14</v>
      </c>
      <c r="Q40" s="11" t="s">
        <v>14</v>
      </c>
    </row>
    <row r="41" spans="1:23" s="1" customFormat="1" ht="18" customHeight="1" x14ac:dyDescent="0.2">
      <c r="A41" s="1" t="s">
        <v>7</v>
      </c>
      <c r="B41" s="21" t="s">
        <v>14</v>
      </c>
      <c r="C41" s="21" t="s">
        <v>14</v>
      </c>
      <c r="D41" s="21" t="s">
        <v>14</v>
      </c>
      <c r="E41" s="21" t="s">
        <v>14</v>
      </c>
      <c r="F41" s="21" t="s">
        <v>14</v>
      </c>
      <c r="G41" s="21" t="s">
        <v>14</v>
      </c>
      <c r="H41" s="21" t="s">
        <v>14</v>
      </c>
      <c r="I41" s="21" t="s">
        <v>14</v>
      </c>
      <c r="J41" s="21" t="s">
        <v>14</v>
      </c>
      <c r="K41" s="21" t="s">
        <v>14</v>
      </c>
      <c r="L41" s="21" t="s">
        <v>14</v>
      </c>
      <c r="M41" s="21" t="s">
        <v>14</v>
      </c>
      <c r="N41" s="21" t="s">
        <v>14</v>
      </c>
      <c r="O41" s="21" t="s">
        <v>14</v>
      </c>
      <c r="P41" s="21" t="s">
        <v>14</v>
      </c>
      <c r="Q41" s="21" t="s">
        <v>14</v>
      </c>
      <c r="R41" s="21" t="s">
        <v>14</v>
      </c>
      <c r="S41" s="21" t="s">
        <v>14</v>
      </c>
      <c r="T41" s="21" t="s">
        <v>14</v>
      </c>
      <c r="U41" s="21" t="s">
        <v>14</v>
      </c>
      <c r="V41" s="21" t="s">
        <v>14</v>
      </c>
      <c r="W41" s="21" t="s">
        <v>14</v>
      </c>
    </row>
    <row r="42" spans="1:23" s="1" customFormat="1" ht="18" customHeight="1" x14ac:dyDescent="0.2">
      <c r="A42" s="1" t="s">
        <v>42</v>
      </c>
      <c r="B42" s="11">
        <f>SUM(B36:B41)</f>
        <v>89316600</v>
      </c>
      <c r="C42" s="11">
        <f t="shared" ref="C42:L42" si="14">SUM(C36:C41)</f>
        <v>28440188.822806399</v>
      </c>
      <c r="D42" s="11">
        <f t="shared" si="14"/>
        <v>30368037.254380167</v>
      </c>
      <c r="E42" s="11">
        <f t="shared" si="14"/>
        <v>32329096.281396963</v>
      </c>
      <c r="F42" s="11">
        <f t="shared" si="14"/>
        <v>34059061.017766327</v>
      </c>
      <c r="G42" s="11">
        <f t="shared" si="14"/>
        <v>35821828.635312147</v>
      </c>
      <c r="H42" s="11">
        <f t="shared" si="14"/>
        <v>37383888.320013337</v>
      </c>
      <c r="I42" s="11">
        <f t="shared" si="14"/>
        <v>38709544.907630637</v>
      </c>
      <c r="J42" s="11">
        <f t="shared" si="14"/>
        <v>39882416.164543614</v>
      </c>
      <c r="K42" s="11">
        <f t="shared" si="14"/>
        <v>40671430.950526312</v>
      </c>
      <c r="L42" s="11">
        <f t="shared" si="14"/>
        <v>0</v>
      </c>
      <c r="M42" s="11" t="s">
        <v>14</v>
      </c>
      <c r="N42" s="11" t="s">
        <v>14</v>
      </c>
    </row>
    <row r="43" spans="1:23" s="1" customFormat="1" ht="18" customHeight="1" x14ac:dyDescent="0.2">
      <c r="B43" s="1" t="s">
        <v>14</v>
      </c>
      <c r="C43" s="11" t="s">
        <v>14</v>
      </c>
      <c r="D43" s="11" t="s">
        <v>14</v>
      </c>
      <c r="E43" s="11" t="s">
        <v>14</v>
      </c>
      <c r="F43" s="11" t="s">
        <v>14</v>
      </c>
      <c r="G43" s="11" t="s">
        <v>14</v>
      </c>
      <c r="H43" s="11" t="s">
        <v>14</v>
      </c>
      <c r="I43" s="11" t="s">
        <v>14</v>
      </c>
      <c r="J43" s="11" t="s">
        <v>14</v>
      </c>
      <c r="K43" s="11" t="s">
        <v>14</v>
      </c>
      <c r="L43" s="11" t="s">
        <v>14</v>
      </c>
    </row>
    <row r="44" spans="1:23" s="1" customFormat="1" ht="18" customHeight="1" x14ac:dyDescent="0.2">
      <c r="A44" s="1" t="s">
        <v>8</v>
      </c>
      <c r="B44" s="11">
        <f>B34-B42</f>
        <v>-17032800</v>
      </c>
      <c r="C44" s="11">
        <f t="shared" ref="C44:L44" si="15">C34-C42</f>
        <v>31379044.039342392</v>
      </c>
      <c r="D44" s="11">
        <f t="shared" si="15"/>
        <v>23416370.704418242</v>
      </c>
      <c r="E44" s="11">
        <f t="shared" si="15"/>
        <v>16018536.85049358</v>
      </c>
      <c r="F44" s="11">
        <f t="shared" si="15"/>
        <v>9390077.2410264909</v>
      </c>
      <c r="G44" s="11">
        <f t="shared" si="15"/>
        <v>3213884.023268193</v>
      </c>
      <c r="H44" s="11">
        <f t="shared" si="15"/>
        <v>-2325023.7912008911</v>
      </c>
      <c r="I44" s="11">
        <f t="shared" si="15"/>
        <v>-7234078.2999918647</v>
      </c>
      <c r="J44" s="11">
        <f t="shared" si="15"/>
        <v>-11635639.561402149</v>
      </c>
      <c r="K44" s="11">
        <f t="shared" si="15"/>
        <v>-15333699.310576595</v>
      </c>
      <c r="L44" s="11">
        <f t="shared" si="15"/>
        <v>0</v>
      </c>
      <c r="M44" s="11" t="s">
        <v>14</v>
      </c>
    </row>
    <row r="45" spans="1:23" s="1" customFormat="1" ht="18" customHeight="1" x14ac:dyDescent="0.2">
      <c r="A45" s="1" t="s">
        <v>9</v>
      </c>
      <c r="B45" s="21">
        <f>B44*$B$12</f>
        <v>-3576888</v>
      </c>
      <c r="C45" s="21">
        <f t="shared" ref="C45:J45" si="16">C44*$B$12</f>
        <v>6589599.2482619025</v>
      </c>
      <c r="D45" s="21">
        <f t="shared" si="16"/>
        <v>4917437.8479278302</v>
      </c>
      <c r="E45" s="21">
        <f t="shared" si="16"/>
        <v>3363892.7386036515</v>
      </c>
      <c r="F45" s="21">
        <f t="shared" si="16"/>
        <v>1971916.220615563</v>
      </c>
      <c r="G45" s="21">
        <f t="shared" si="16"/>
        <v>674915.64488632046</v>
      </c>
      <c r="H45" s="21">
        <f t="shared" si="16"/>
        <v>-488254.99615218712</v>
      </c>
      <c r="I45" s="21">
        <f t="shared" si="16"/>
        <v>-1519156.4429982915</v>
      </c>
      <c r="J45" s="21">
        <f t="shared" si="16"/>
        <v>-2443484.3078944511</v>
      </c>
      <c r="K45" s="21">
        <f>K44*$B$12</f>
        <v>-3220076.8552210848</v>
      </c>
      <c r="L45" s="21">
        <f>L44*$B$12</f>
        <v>0</v>
      </c>
      <c r="M45" s="21" t="s">
        <v>14</v>
      </c>
    </row>
    <row r="46" spans="1:23" s="1" customFormat="1" ht="18" customHeight="1" x14ac:dyDescent="0.2">
      <c r="A46" s="1" t="s">
        <v>10</v>
      </c>
      <c r="B46" s="11">
        <f>B44-B45</f>
        <v>-13455912</v>
      </c>
      <c r="C46" s="11">
        <f t="shared" ref="C46:L46" si="17">C44-C45</f>
        <v>24789444.79108049</v>
      </c>
      <c r="D46" s="11">
        <f t="shared" si="17"/>
        <v>18498932.856490411</v>
      </c>
      <c r="E46" s="11">
        <f t="shared" si="17"/>
        <v>12654644.111889929</v>
      </c>
      <c r="F46" s="11">
        <f t="shared" si="17"/>
        <v>7418161.0204109279</v>
      </c>
      <c r="G46" s="11">
        <f t="shared" si="17"/>
        <v>2538968.3783818725</v>
      </c>
      <c r="H46" s="11">
        <f t="shared" si="17"/>
        <v>-1836768.7950487039</v>
      </c>
      <c r="I46" s="11">
        <f t="shared" si="17"/>
        <v>-5714921.8569935728</v>
      </c>
      <c r="J46" s="11">
        <f t="shared" si="17"/>
        <v>-9192155.253507698</v>
      </c>
      <c r="K46" s="11">
        <f t="shared" si="17"/>
        <v>-12113622.45535551</v>
      </c>
      <c r="L46" s="11">
        <f t="shared" si="17"/>
        <v>0</v>
      </c>
      <c r="M46" s="11" t="s">
        <v>14</v>
      </c>
    </row>
    <row r="47" spans="1:23" s="1" customFormat="1" ht="18" customHeight="1" x14ac:dyDescent="0.2">
      <c r="A47" s="1" t="s">
        <v>14</v>
      </c>
      <c r="B47" s="1" t="s">
        <v>14</v>
      </c>
      <c r="C47" s="1" t="s">
        <v>14</v>
      </c>
      <c r="D47" s="1" t="s">
        <v>14</v>
      </c>
      <c r="E47" s="1" t="s">
        <v>14</v>
      </c>
      <c r="F47" s="1" t="s">
        <v>14</v>
      </c>
      <c r="G47" s="1" t="s">
        <v>14</v>
      </c>
      <c r="H47" s="1" t="s">
        <v>14</v>
      </c>
      <c r="I47" s="1" t="s">
        <v>14</v>
      </c>
      <c r="J47" s="1" t="s">
        <v>14</v>
      </c>
      <c r="K47" s="1" t="s">
        <v>14</v>
      </c>
      <c r="L47" s="1" t="s">
        <v>14</v>
      </c>
    </row>
    <row r="48" spans="1:23" s="1" customFormat="1" ht="18" customHeight="1" x14ac:dyDescent="0.2">
      <c r="A48" s="1" t="s">
        <v>85</v>
      </c>
      <c r="B48" s="13">
        <v>0.13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22" s="1" customFormat="1" ht="18" customHeight="1" x14ac:dyDescent="0.2">
      <c r="A49" s="1" t="s">
        <v>57</v>
      </c>
      <c r="B49" s="22">
        <f>NPV(B48,B46:K46)</f>
        <v>23774774.101765551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22" s="1" customFormat="1" ht="18" customHeight="1" x14ac:dyDescent="0.2">
      <c r="A50" s="7" t="s">
        <v>20</v>
      </c>
      <c r="B50" s="23">
        <f>IRR(B46:K46)</f>
        <v>-0.10446773973995038</v>
      </c>
    </row>
    <row r="51" spans="1:22" s="1" customFormat="1" ht="16" customHeight="1" x14ac:dyDescent="0.2">
      <c r="B51" s="24"/>
    </row>
    <row r="52" spans="1:22" s="1" customFormat="1" ht="18" customHeight="1" x14ac:dyDescent="0.2">
      <c r="A52" s="1" t="s">
        <v>26</v>
      </c>
      <c r="B52" s="31">
        <v>1</v>
      </c>
      <c r="C52" s="31">
        <v>2</v>
      </c>
      <c r="D52" s="31">
        <v>3</v>
      </c>
      <c r="E52" s="31">
        <v>4</v>
      </c>
      <c r="F52" s="31">
        <v>5</v>
      </c>
      <c r="G52" s="31">
        <v>6</v>
      </c>
      <c r="H52" s="31">
        <v>7</v>
      </c>
      <c r="I52" s="31">
        <v>8</v>
      </c>
      <c r="J52" s="31">
        <v>9</v>
      </c>
      <c r="K52" s="31">
        <v>10</v>
      </c>
      <c r="L52" s="31">
        <v>11</v>
      </c>
    </row>
    <row r="53" spans="1:22" s="1" customFormat="1" ht="18" customHeight="1" x14ac:dyDescent="0.2">
      <c r="A53" s="1" t="s">
        <v>27</v>
      </c>
      <c r="B53" s="11">
        <f>B93</f>
        <v>162489.38040000002</v>
      </c>
      <c r="C53" s="11">
        <f t="shared" ref="C53:K53" si="18">C93</f>
        <v>160094.35446802509</v>
      </c>
      <c r="D53" s="11">
        <f t="shared" si="18"/>
        <v>176534.28281841706</v>
      </c>
      <c r="E53" s="11">
        <f t="shared" si="18"/>
        <v>192868.63985050912</v>
      </c>
      <c r="F53" s="11">
        <f t="shared" si="18"/>
        <v>207334.83925902547</v>
      </c>
      <c r="G53" s="11">
        <f t="shared" si="18"/>
        <v>221755.26685778401</v>
      </c>
      <c r="H53" s="11">
        <f t="shared" si="18"/>
        <v>234570.30525853159</v>
      </c>
      <c r="I53" s="11">
        <f t="shared" si="18"/>
        <v>245561.32567942969</v>
      </c>
      <c r="J53" s="11">
        <f t="shared" si="18"/>
        <v>255317.88296379708</v>
      </c>
      <c r="K53" s="11">
        <f t="shared" si="18"/>
        <v>262289.49783815705</v>
      </c>
      <c r="L53" s="11">
        <v>0</v>
      </c>
      <c r="M53" s="11" t="s">
        <v>14</v>
      </c>
      <c r="N53" s="11" t="s">
        <v>14</v>
      </c>
      <c r="O53" s="11" t="s">
        <v>14</v>
      </c>
      <c r="P53" s="11" t="s">
        <v>14</v>
      </c>
      <c r="Q53" s="11" t="s">
        <v>14</v>
      </c>
      <c r="R53" s="11" t="s">
        <v>14</v>
      </c>
      <c r="S53" s="11" t="s">
        <v>14</v>
      </c>
      <c r="T53" s="11" t="s">
        <v>14</v>
      </c>
      <c r="U53" s="11" t="s">
        <v>14</v>
      </c>
      <c r="V53" s="11" t="s">
        <v>14</v>
      </c>
    </row>
    <row r="54" spans="1:22" s="1" customFormat="1" ht="18" customHeight="1" x14ac:dyDescent="0.2">
      <c r="A54" s="1" t="s">
        <v>29</v>
      </c>
      <c r="B54" s="21">
        <f>B92</f>
        <v>4783320.0000000009</v>
      </c>
      <c r="C54" s="21">
        <f t="shared" ref="C54:K54" si="19">C92</f>
        <v>-70504.148718720302</v>
      </c>
      <c r="D54" s="21">
        <f t="shared" si="19"/>
        <v>483954.3229435375</v>
      </c>
      <c r="E54" s="21">
        <f t="shared" si="19"/>
        <v>480846.54201036412</v>
      </c>
      <c r="F54" s="21">
        <f t="shared" si="19"/>
        <v>425852.2051373655</v>
      </c>
      <c r="G54" s="21">
        <f t="shared" si="19"/>
        <v>424504.7865398461</v>
      </c>
      <c r="H54" s="21">
        <f t="shared" si="19"/>
        <v>377245.75804379117</v>
      </c>
      <c r="I54" s="21">
        <f t="shared" si="19"/>
        <v>323550.79249037616</v>
      </c>
      <c r="J54" s="21">
        <f t="shared" si="19"/>
        <v>287210.98864784837</v>
      </c>
      <c r="K54" s="21">
        <f t="shared" si="19"/>
        <v>205228.58034618758</v>
      </c>
      <c r="L54" s="21">
        <f>L92</f>
        <v>-7721209.8274405971</v>
      </c>
      <c r="M54" s="21" t="s">
        <v>14</v>
      </c>
      <c r="N54" s="21" t="s">
        <v>14</v>
      </c>
      <c r="O54" s="21" t="s">
        <v>14</v>
      </c>
      <c r="P54" s="21" t="s">
        <v>14</v>
      </c>
      <c r="Q54" s="21" t="s">
        <v>14</v>
      </c>
      <c r="R54" s="21" t="s">
        <v>14</v>
      </c>
      <c r="S54" s="21" t="s">
        <v>14</v>
      </c>
      <c r="T54" s="21" t="s">
        <v>14</v>
      </c>
      <c r="U54" s="21" t="s">
        <v>14</v>
      </c>
      <c r="V54" s="21" t="s">
        <v>14</v>
      </c>
    </row>
    <row r="55" spans="1:22" s="1" customFormat="1" ht="18" customHeight="1" x14ac:dyDescent="0.2">
      <c r="A55" s="1" t="s">
        <v>28</v>
      </c>
      <c r="B55" s="11">
        <f>B46-B54+B53</f>
        <v>-18076742.619600002</v>
      </c>
      <c r="C55" s="11">
        <f t="shared" ref="C55:K55" si="20">C46-C54+C53</f>
        <v>25020043.294267237</v>
      </c>
      <c r="D55" s="11">
        <f t="shared" si="20"/>
        <v>18191512.81636529</v>
      </c>
      <c r="E55" s="11">
        <f t="shared" si="20"/>
        <v>12366666.209730074</v>
      </c>
      <c r="F55" s="11">
        <f t="shared" si="20"/>
        <v>7199643.6545325881</v>
      </c>
      <c r="G55" s="11">
        <f t="shared" si="20"/>
        <v>2336218.8586998107</v>
      </c>
      <c r="H55" s="11">
        <f t="shared" si="20"/>
        <v>-1979444.2478339635</v>
      </c>
      <c r="I55" s="11">
        <f t="shared" si="20"/>
        <v>-5792911.3238045191</v>
      </c>
      <c r="J55" s="11">
        <f t="shared" si="20"/>
        <v>-9224048.3591917492</v>
      </c>
      <c r="K55" s="11">
        <f t="shared" si="20"/>
        <v>-12056561.537863541</v>
      </c>
      <c r="L55" s="11">
        <f>L46-L54+L53</f>
        <v>7721209.8274405971</v>
      </c>
      <c r="M55" s="11" t="s">
        <v>14</v>
      </c>
      <c r="N55" s="11" t="s">
        <v>14</v>
      </c>
      <c r="O55" s="11" t="s">
        <v>14</v>
      </c>
      <c r="P55" s="11" t="s">
        <v>14</v>
      </c>
      <c r="Q55" s="11" t="s">
        <v>14</v>
      </c>
      <c r="R55" s="11" t="s">
        <v>14</v>
      </c>
      <c r="S55" s="11" t="s">
        <v>14</v>
      </c>
      <c r="T55" s="11" t="s">
        <v>14</v>
      </c>
      <c r="U55" s="11" t="s">
        <v>14</v>
      </c>
      <c r="V55" s="11" t="s">
        <v>14</v>
      </c>
    </row>
    <row r="56" spans="1:22" s="1" customFormat="1" ht="18" customHeight="1" x14ac:dyDescent="0.2">
      <c r="A56" s="1" t="s">
        <v>30</v>
      </c>
      <c r="B56" s="23">
        <f>IRR(B55:L55)</f>
        <v>1.0702838289553656</v>
      </c>
      <c r="C56" s="23" t="s">
        <v>14</v>
      </c>
      <c r="D56" s="23" t="s">
        <v>14</v>
      </c>
      <c r="E56" s="23" t="s">
        <v>14</v>
      </c>
      <c r="F56" s="23" t="s">
        <v>14</v>
      </c>
      <c r="G56" s="23" t="s">
        <v>14</v>
      </c>
      <c r="H56" s="23" t="s">
        <v>14</v>
      </c>
      <c r="I56" s="23" t="s">
        <v>14</v>
      </c>
      <c r="J56" s="23" t="s">
        <v>14</v>
      </c>
      <c r="K56" s="23" t="s">
        <v>14</v>
      </c>
      <c r="L56" s="23" t="s">
        <v>14</v>
      </c>
      <c r="M56" s="23" t="s">
        <v>14</v>
      </c>
      <c r="N56" s="23" t="s">
        <v>14</v>
      </c>
      <c r="O56" s="23" t="s">
        <v>14</v>
      </c>
      <c r="P56" s="23" t="s">
        <v>14</v>
      </c>
      <c r="Q56" s="23" t="s">
        <v>14</v>
      </c>
      <c r="R56" s="23" t="s">
        <v>14</v>
      </c>
      <c r="S56" s="23" t="s">
        <v>14</v>
      </c>
      <c r="T56" s="23" t="s">
        <v>14</v>
      </c>
      <c r="U56" s="23" t="s">
        <v>14</v>
      </c>
      <c r="V56" s="23" t="s">
        <v>14</v>
      </c>
    </row>
    <row r="57" spans="1:22" s="1" customFormat="1" ht="13" customHeight="1" x14ac:dyDescent="0.2">
      <c r="A57" s="1" t="s">
        <v>51</v>
      </c>
      <c r="B57" s="25">
        <f>NPV($B$48,B55:L55)</f>
        <v>21189581.151757594</v>
      </c>
      <c r="C57" s="25" t="s">
        <v>14</v>
      </c>
      <c r="D57" s="25" t="s">
        <v>14</v>
      </c>
      <c r="E57" s="25" t="s">
        <v>14</v>
      </c>
      <c r="F57" s="25" t="s">
        <v>14</v>
      </c>
      <c r="G57" s="25" t="s">
        <v>14</v>
      </c>
      <c r="H57" s="25" t="s">
        <v>14</v>
      </c>
      <c r="I57" s="25" t="s">
        <v>14</v>
      </c>
      <c r="J57" s="25" t="s">
        <v>14</v>
      </c>
      <c r="K57" s="25" t="s">
        <v>14</v>
      </c>
      <c r="L57" s="25" t="s">
        <v>14</v>
      </c>
      <c r="M57" s="25" t="s">
        <v>14</v>
      </c>
      <c r="N57" s="25" t="s">
        <v>14</v>
      </c>
      <c r="O57" s="25" t="s">
        <v>14</v>
      </c>
      <c r="P57" s="25" t="s">
        <v>14</v>
      </c>
      <c r="Q57" s="25" t="s">
        <v>14</v>
      </c>
      <c r="R57" s="25" t="s">
        <v>14</v>
      </c>
      <c r="S57" s="25" t="s">
        <v>14</v>
      </c>
      <c r="T57" s="25" t="s">
        <v>14</v>
      </c>
      <c r="U57" s="25" t="s">
        <v>14</v>
      </c>
      <c r="V57" s="25" t="s">
        <v>14</v>
      </c>
    </row>
    <row r="58" spans="1:22" s="1" customFormat="1" x14ac:dyDescent="0.2">
      <c r="B58" s="22"/>
      <c r="C58" s="26"/>
      <c r="D58" s="26"/>
    </row>
    <row r="59" spans="1:22" s="1" customFormat="1" ht="18" customHeight="1" x14ac:dyDescent="0.3">
      <c r="A59" s="34" t="s">
        <v>84</v>
      </c>
      <c r="E59" s="18" t="s">
        <v>82</v>
      </c>
      <c r="F59" s="6">
        <v>4.2300000000000004</v>
      </c>
      <c r="G59" s="20" t="s">
        <v>66</v>
      </c>
      <c r="H59" s="32"/>
    </row>
    <row r="60" spans="1:22" s="1" customFormat="1" ht="18" customHeight="1" x14ac:dyDescent="0.2">
      <c r="A60" s="34" t="s">
        <v>43</v>
      </c>
    </row>
    <row r="61" spans="1:22" s="1" customFormat="1" ht="18" customHeight="1" x14ac:dyDescent="0.2">
      <c r="A61" s="1" t="s">
        <v>80</v>
      </c>
      <c r="B61" s="10">
        <v>0.03</v>
      </c>
    </row>
    <row r="62" spans="1:22" s="1" customFormat="1" ht="18" customHeight="1" x14ac:dyDescent="0.2">
      <c r="A62" s="1" t="s">
        <v>31</v>
      </c>
      <c r="B62" s="16">
        <f>B19</f>
        <v>40</v>
      </c>
      <c r="C62" s="14">
        <f t="shared" ref="C62:K62" si="21">B62+1</f>
        <v>41</v>
      </c>
      <c r="D62" s="14">
        <f t="shared" si="21"/>
        <v>42</v>
      </c>
      <c r="E62" s="14">
        <f t="shared" si="21"/>
        <v>43</v>
      </c>
      <c r="F62" s="14">
        <f t="shared" si="21"/>
        <v>44</v>
      </c>
      <c r="G62" s="14">
        <f t="shared" si="21"/>
        <v>45</v>
      </c>
      <c r="H62" s="14">
        <f t="shared" si="21"/>
        <v>46</v>
      </c>
      <c r="I62" s="14">
        <f t="shared" si="21"/>
        <v>47</v>
      </c>
      <c r="J62" s="14">
        <f t="shared" si="21"/>
        <v>48</v>
      </c>
      <c r="K62" s="14">
        <f t="shared" si="21"/>
        <v>49</v>
      </c>
    </row>
    <row r="63" spans="1:22" s="1" customFormat="1" ht="18" customHeight="1" x14ac:dyDescent="0.2">
      <c r="A63" s="39" t="s">
        <v>88</v>
      </c>
      <c r="B63" s="40">
        <v>8.5999999999999998E-4</v>
      </c>
      <c r="C63" s="40">
        <v>1.06E-3</v>
      </c>
      <c r="D63" s="40">
        <v>1.2999999999999999E-3</v>
      </c>
      <c r="E63" s="40">
        <v>1.58E-3</v>
      </c>
      <c r="F63" s="40">
        <v>1.89E-3</v>
      </c>
      <c r="G63" s="40">
        <v>2.2499999999999998E-3</v>
      </c>
      <c r="H63" s="40">
        <v>2.65E-3</v>
      </c>
      <c r="I63" s="40">
        <v>3.0899999999999999E-3</v>
      </c>
      <c r="J63" s="40">
        <v>3.5800000000000003E-3</v>
      </c>
      <c r="K63" s="40">
        <v>4.0999999999999995E-3</v>
      </c>
    </row>
    <row r="64" spans="1:22" s="1" customFormat="1" ht="18" customHeight="1" x14ac:dyDescent="0.2"/>
    <row r="65" spans="1:18" s="1" customFormat="1" ht="18" customHeight="1" x14ac:dyDescent="0.2">
      <c r="A65" s="1" t="s">
        <v>58</v>
      </c>
    </row>
    <row r="66" spans="1:18" s="1" customFormat="1" ht="18" customHeight="1" x14ac:dyDescent="0.2">
      <c r="A66" s="1" t="s">
        <v>0</v>
      </c>
      <c r="B66" s="14">
        <v>1</v>
      </c>
      <c r="C66" s="14">
        <v>2</v>
      </c>
      <c r="D66" s="14">
        <v>3</v>
      </c>
      <c r="E66" s="14">
        <v>4</v>
      </c>
      <c r="F66" s="14">
        <v>5</v>
      </c>
      <c r="G66" s="14">
        <v>6</v>
      </c>
      <c r="H66" s="14">
        <v>7</v>
      </c>
      <c r="I66" s="14">
        <v>8</v>
      </c>
      <c r="J66" s="14">
        <v>9</v>
      </c>
      <c r="K66" s="14">
        <v>10</v>
      </c>
    </row>
    <row r="67" spans="1:18" s="1" customFormat="1" ht="18" customHeight="1" x14ac:dyDescent="0.2">
      <c r="A67" s="1" t="s">
        <v>32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f>K16</f>
        <v>1</v>
      </c>
    </row>
    <row r="68" spans="1:18" s="1" customFormat="1" ht="18" customHeight="1" x14ac:dyDescent="0.2"/>
    <row r="69" spans="1:18" s="1" customFormat="1" ht="18" customHeight="1" x14ac:dyDescent="0.2">
      <c r="A69" s="1" t="s">
        <v>83</v>
      </c>
      <c r="B69" s="14">
        <v>1</v>
      </c>
      <c r="C69" s="14">
        <v>2</v>
      </c>
      <c r="D69" s="14">
        <v>3</v>
      </c>
      <c r="E69" s="14">
        <v>4</v>
      </c>
      <c r="F69" s="14">
        <v>5</v>
      </c>
      <c r="G69" s="14">
        <v>6</v>
      </c>
      <c r="H69" s="14">
        <v>7</v>
      </c>
      <c r="I69" s="14">
        <v>8</v>
      </c>
      <c r="J69" s="14">
        <v>9</v>
      </c>
      <c r="K69" s="14">
        <v>10</v>
      </c>
      <c r="L69" s="14">
        <v>11</v>
      </c>
    </row>
    <row r="70" spans="1:18" s="1" customFormat="1" ht="18" customHeight="1" x14ac:dyDescent="0.2">
      <c r="A70" s="34" t="s">
        <v>16</v>
      </c>
      <c r="B70" s="8">
        <f>B3</f>
        <v>100000</v>
      </c>
      <c r="C70" s="8">
        <f>B70*(1-B63)</f>
        <v>99914</v>
      </c>
      <c r="D70" s="8">
        <f t="shared" ref="D70:K70" si="22">C70*(1-C63)</f>
        <v>99808.091160000011</v>
      </c>
      <c r="E70" s="8">
        <f t="shared" si="22"/>
        <v>99678.340641492017</v>
      </c>
      <c r="F70" s="8">
        <f t="shared" si="22"/>
        <v>99520.848863278457</v>
      </c>
      <c r="G70" s="8">
        <f t="shared" si="22"/>
        <v>99332.754458926865</v>
      </c>
      <c r="H70" s="8">
        <f t="shared" si="22"/>
        <v>99109.255761394277</v>
      </c>
      <c r="I70" s="8">
        <f t="shared" si="22"/>
        <v>98846.616233626584</v>
      </c>
      <c r="J70" s="8">
        <f t="shared" si="22"/>
        <v>98541.180189464678</v>
      </c>
      <c r="K70" s="8">
        <f t="shared" si="22"/>
        <v>98188.402764386396</v>
      </c>
      <c r="L70" s="8">
        <v>0</v>
      </c>
    </row>
    <row r="71" spans="1:18" s="1" customFormat="1" ht="18" customHeight="1" x14ac:dyDescent="0.2">
      <c r="A71" s="1" t="s">
        <v>17</v>
      </c>
      <c r="B71" s="27">
        <f>B14*B70*($B$4/1000)</f>
        <v>72000000</v>
      </c>
      <c r="C71" s="27">
        <f t="shared" ref="C71:K71" si="23">C14*C70*($B$4/1000)</f>
        <v>71938080</v>
      </c>
      <c r="D71" s="27">
        <f t="shared" si="23"/>
        <v>71861825.635200009</v>
      </c>
      <c r="E71" s="27">
        <f t="shared" si="23"/>
        <v>71768405.261874244</v>
      </c>
      <c r="F71" s="27">
        <f t="shared" si="23"/>
        <v>71655011.181560487</v>
      </c>
      <c r="G71" s="27">
        <f t="shared" si="23"/>
        <v>71519583.210427344</v>
      </c>
      <c r="H71" s="27">
        <f t="shared" si="23"/>
        <v>71358664.14820388</v>
      </c>
      <c r="I71" s="27">
        <f t="shared" si="23"/>
        <v>71169563.688211143</v>
      </c>
      <c r="J71" s="27">
        <f t="shared" si="23"/>
        <v>70949649.736414567</v>
      </c>
      <c r="K71" s="27">
        <f t="shared" si="23"/>
        <v>70695649.990358204</v>
      </c>
      <c r="L71" s="27">
        <v>0</v>
      </c>
      <c r="M71" s="27" t="s">
        <v>14</v>
      </c>
      <c r="N71" s="27" t="s">
        <v>14</v>
      </c>
      <c r="O71" s="27" t="s">
        <v>14</v>
      </c>
      <c r="P71" s="27" t="s">
        <v>14</v>
      </c>
      <c r="Q71" s="27" t="s">
        <v>14</v>
      </c>
      <c r="R71" s="27" t="s">
        <v>14</v>
      </c>
    </row>
    <row r="72" spans="1:18" s="1" customFormat="1" ht="18" customHeight="1" x14ac:dyDescent="0.2">
      <c r="A72" s="1" t="s">
        <v>33</v>
      </c>
      <c r="B72" s="27">
        <f>B38</f>
        <v>12500000</v>
      </c>
      <c r="C72" s="27" t="s">
        <v>14</v>
      </c>
      <c r="D72" s="27" t="s">
        <v>14</v>
      </c>
      <c r="E72" s="27" t="s">
        <v>14</v>
      </c>
      <c r="F72" s="27" t="s">
        <v>14</v>
      </c>
      <c r="G72" s="27" t="s">
        <v>14</v>
      </c>
      <c r="H72" s="27" t="s">
        <v>14</v>
      </c>
      <c r="I72" s="27" t="s">
        <v>14</v>
      </c>
      <c r="J72" s="27" t="s">
        <v>14</v>
      </c>
      <c r="K72" s="27" t="s">
        <v>14</v>
      </c>
      <c r="L72" s="27">
        <v>0</v>
      </c>
      <c r="M72" s="27" t="s">
        <v>14</v>
      </c>
      <c r="N72" s="27" t="s">
        <v>14</v>
      </c>
      <c r="O72" s="27" t="s">
        <v>14</v>
      </c>
      <c r="P72" s="27" t="s">
        <v>14</v>
      </c>
      <c r="Q72" s="27" t="s">
        <v>14</v>
      </c>
      <c r="R72" s="27" t="s">
        <v>14</v>
      </c>
    </row>
    <row r="73" spans="1:18" s="1" customFormat="1" ht="18" customHeight="1" x14ac:dyDescent="0.2">
      <c r="A73" s="1" t="s">
        <v>35</v>
      </c>
      <c r="B73" s="11">
        <f>B39</f>
        <v>2500000</v>
      </c>
      <c r="C73" s="11">
        <f>B73*(1-B63)</f>
        <v>2497850</v>
      </c>
      <c r="D73" s="11">
        <f t="shared" ref="D73:K73" si="24">C73*(1-C63)</f>
        <v>2495202.2790000001</v>
      </c>
      <c r="E73" s="11">
        <f t="shared" si="24"/>
        <v>2491958.5160373002</v>
      </c>
      <c r="F73" s="11">
        <f t="shared" si="24"/>
        <v>2488021.221581961</v>
      </c>
      <c r="G73" s="11">
        <f t="shared" si="24"/>
        <v>2483318.861473171</v>
      </c>
      <c r="H73" s="11">
        <f t="shared" si="24"/>
        <v>2477731.3940348565</v>
      </c>
      <c r="I73" s="11">
        <f t="shared" si="24"/>
        <v>2471165.4058406642</v>
      </c>
      <c r="J73" s="11">
        <f t="shared" si="24"/>
        <v>2463529.5047366163</v>
      </c>
      <c r="K73" s="11">
        <f t="shared" si="24"/>
        <v>2454710.0691096592</v>
      </c>
      <c r="L73" s="11">
        <v>0</v>
      </c>
      <c r="M73" s="11" t="s">
        <v>14</v>
      </c>
      <c r="N73" s="11" t="s">
        <v>14</v>
      </c>
      <c r="O73" s="11" t="s">
        <v>14</v>
      </c>
      <c r="P73" s="11" t="s">
        <v>14</v>
      </c>
      <c r="Q73" s="11" t="s">
        <v>14</v>
      </c>
      <c r="R73" s="11" t="s">
        <v>14</v>
      </c>
    </row>
    <row r="74" spans="1:18" s="1" customFormat="1" ht="18" customHeight="1" x14ac:dyDescent="0.2">
      <c r="A74" s="1" t="s">
        <v>36</v>
      </c>
      <c r="B74" s="11">
        <f>B40</f>
        <v>50400000</v>
      </c>
      <c r="C74" s="11">
        <f>C18*C71</f>
        <v>3596904</v>
      </c>
      <c r="D74" s="11">
        <f t="shared" ref="D74:L74" si="25">D18*D71</f>
        <v>3593091.2817600006</v>
      </c>
      <c r="E74" s="11">
        <f t="shared" si="25"/>
        <v>3588420.2630937123</v>
      </c>
      <c r="F74" s="11">
        <f t="shared" si="25"/>
        <v>3582750.5590780247</v>
      </c>
      <c r="G74" s="11">
        <f t="shared" si="25"/>
        <v>3575979.1605213676</v>
      </c>
      <c r="H74" s="11">
        <f t="shared" si="25"/>
        <v>3567933.207410194</v>
      </c>
      <c r="I74" s="11">
        <f t="shared" si="25"/>
        <v>3558478.1844105572</v>
      </c>
      <c r="J74" s="11">
        <f t="shared" si="25"/>
        <v>3547482.4868207285</v>
      </c>
      <c r="K74" s="11">
        <f t="shared" si="25"/>
        <v>3534782.4995179102</v>
      </c>
      <c r="L74" s="11">
        <f t="shared" si="25"/>
        <v>0</v>
      </c>
      <c r="M74" s="11" t="s">
        <v>14</v>
      </c>
      <c r="N74" s="11" t="s">
        <v>14</v>
      </c>
      <c r="O74" s="11" t="s">
        <v>14</v>
      </c>
      <c r="P74" s="11" t="s">
        <v>14</v>
      </c>
      <c r="Q74" s="11" t="s">
        <v>14</v>
      </c>
      <c r="R74" s="11" t="s">
        <v>14</v>
      </c>
    </row>
    <row r="75" spans="1:18" s="1" customFormat="1" ht="18" customHeight="1" x14ac:dyDescent="0.2">
      <c r="A75" s="1" t="s">
        <v>34</v>
      </c>
      <c r="B75" s="11">
        <f>B63*B76</f>
        <v>25800000</v>
      </c>
      <c r="C75" s="11">
        <f t="shared" ref="C75:K75" si="26">C63*C76</f>
        <v>31772652</v>
      </c>
      <c r="D75" s="11">
        <f t="shared" si="26"/>
        <v>38925155.5524</v>
      </c>
      <c r="E75" s="11">
        <f t="shared" si="26"/>
        <v>47247533.464067213</v>
      </c>
      <c r="F75" s="11">
        <f t="shared" si="26"/>
        <v>56428321.305478878</v>
      </c>
      <c r="G75" s="11">
        <f t="shared" si="26"/>
        <v>67049609.259775624</v>
      </c>
      <c r="H75" s="11">
        <f t="shared" si="26"/>
        <v>78791858.330308452</v>
      </c>
      <c r="I75" s="11">
        <f t="shared" si="26"/>
        <v>91630813.248571843</v>
      </c>
      <c r="J75" s="11">
        <f t="shared" si="26"/>
        <v>105833227.52348508</v>
      </c>
      <c r="K75" s="11">
        <f t="shared" si="26"/>
        <v>120771735.40019524</v>
      </c>
      <c r="L75" s="11"/>
      <c r="M75" s="11" t="s">
        <v>14</v>
      </c>
      <c r="N75" s="11" t="s">
        <v>14</v>
      </c>
      <c r="O75" s="11" t="s">
        <v>14</v>
      </c>
      <c r="P75" s="11" t="s">
        <v>14</v>
      </c>
      <c r="Q75" s="11" t="s">
        <v>14</v>
      </c>
      <c r="R75" s="11" t="s">
        <v>14</v>
      </c>
    </row>
    <row r="76" spans="1:18" s="1" customFormat="1" ht="18" customHeight="1" x14ac:dyDescent="0.2">
      <c r="A76" s="34" t="s">
        <v>59</v>
      </c>
      <c r="B76" s="9">
        <f>B70*$B$4</f>
        <v>30000000000</v>
      </c>
      <c r="C76" s="9">
        <f t="shared" ref="C76:L76" si="27">C70*$B$4</f>
        <v>29974200000</v>
      </c>
      <c r="D76" s="9">
        <f t="shared" si="27"/>
        <v>29942427348.000004</v>
      </c>
      <c r="E76" s="9">
        <f t="shared" si="27"/>
        <v>29903502192.447605</v>
      </c>
      <c r="F76" s="9">
        <f t="shared" si="27"/>
        <v>29856254658.983536</v>
      </c>
      <c r="G76" s="9">
        <f t="shared" si="27"/>
        <v>29799826337.678059</v>
      </c>
      <c r="H76" s="9">
        <f t="shared" si="27"/>
        <v>29732776728.418282</v>
      </c>
      <c r="I76" s="9">
        <f t="shared" si="27"/>
        <v>29653984870.087975</v>
      </c>
      <c r="J76" s="9">
        <f t="shared" si="27"/>
        <v>29562354056.839405</v>
      </c>
      <c r="K76" s="9">
        <f t="shared" si="27"/>
        <v>29456520829.315918</v>
      </c>
      <c r="L76" s="9">
        <f t="shared" si="27"/>
        <v>0</v>
      </c>
      <c r="M76" s="9" t="s">
        <v>14</v>
      </c>
      <c r="N76" s="9" t="s">
        <v>14</v>
      </c>
      <c r="O76" s="9" t="s">
        <v>14</v>
      </c>
      <c r="P76" s="9" t="s">
        <v>14</v>
      </c>
      <c r="Q76" s="9" t="s">
        <v>14</v>
      </c>
      <c r="R76" s="9" t="s">
        <v>14</v>
      </c>
    </row>
    <row r="77" spans="1:18" s="1" customFormat="1" ht="18" customHeight="1" x14ac:dyDescent="0.2">
      <c r="A77" s="34"/>
      <c r="B77" s="8"/>
      <c r="C77" s="8"/>
      <c r="D77" s="8"/>
      <c r="E77" s="8"/>
      <c r="F77" s="8"/>
      <c r="G77" s="7" t="s">
        <v>14</v>
      </c>
      <c r="H77" s="29" t="s">
        <v>70</v>
      </c>
      <c r="I77" s="8"/>
      <c r="J77" s="8"/>
      <c r="K77" s="8"/>
      <c r="L77" s="8"/>
    </row>
    <row r="78" spans="1:18" s="1" customFormat="1" ht="18" customHeight="1" x14ac:dyDescent="0.2">
      <c r="A78" s="1" t="s">
        <v>15</v>
      </c>
      <c r="B78" s="30">
        <v>1</v>
      </c>
      <c r="C78" s="30">
        <v>2.23</v>
      </c>
      <c r="D78" s="30">
        <v>2.9230330000000002</v>
      </c>
      <c r="E78" s="30">
        <v>4</v>
      </c>
      <c r="F78" s="30">
        <v>5</v>
      </c>
      <c r="G78" s="30">
        <v>6</v>
      </c>
      <c r="H78" s="30">
        <v>7</v>
      </c>
      <c r="I78" s="30">
        <v>8</v>
      </c>
      <c r="J78" s="30">
        <v>9</v>
      </c>
      <c r="K78" s="30">
        <f t="shared" ref="K78" si="28">J78+1</f>
        <v>10</v>
      </c>
    </row>
    <row r="79" spans="1:18" s="1" customFormat="1" ht="18" customHeight="1" x14ac:dyDescent="0.2">
      <c r="A79" s="1" t="s">
        <v>44</v>
      </c>
    </row>
    <row r="80" spans="1:18" s="1" customFormat="1" ht="18" customHeight="1" x14ac:dyDescent="0.2">
      <c r="A80" s="7" t="s">
        <v>37</v>
      </c>
      <c r="B80" s="27">
        <f>NPV($B$61,C75:K75)</f>
        <v>535347911.31030285</v>
      </c>
      <c r="C80" s="27">
        <f t="shared" ref="C80:L80" si="29">NPV($B$61,D75:L75)</f>
        <v>519635696.64961183</v>
      </c>
      <c r="D80" s="27">
        <f t="shared" si="29"/>
        <v>496299611.99670023</v>
      </c>
      <c r="E80" s="27">
        <f t="shared" si="29"/>
        <v>463941066.89253414</v>
      </c>
      <c r="F80" s="27">
        <f t="shared" si="29"/>
        <v>421430977.59383124</v>
      </c>
      <c r="G80" s="27">
        <f t="shared" si="29"/>
        <v>367024297.66187054</v>
      </c>
      <c r="H80" s="27">
        <f t="shared" si="29"/>
        <v>299243168.26141816</v>
      </c>
      <c r="I80" s="27">
        <f t="shared" si="29"/>
        <v>216589650.06068891</v>
      </c>
      <c r="J80" s="27">
        <f t="shared" si="29"/>
        <v>117254112.0390245</v>
      </c>
      <c r="K80" s="27">
        <f t="shared" si="29"/>
        <v>0</v>
      </c>
      <c r="L80" s="27">
        <f t="shared" si="29"/>
        <v>0</v>
      </c>
    </row>
    <row r="81" spans="1:12" s="1" customFormat="1" ht="18" customHeight="1" x14ac:dyDescent="0.2">
      <c r="A81" s="7" t="s">
        <v>38</v>
      </c>
      <c r="B81" s="27">
        <f>NPV($B$61,C73:K73)*(1+$B$61)</f>
        <v>19900295.61415736</v>
      </c>
      <c r="C81" s="27">
        <f t="shared" ref="C81:L82" si="30">NPV($B$61,D73:L73)*(1+$B$61)</f>
        <v>17924518.982582081</v>
      </c>
      <c r="D81" s="27">
        <f t="shared" si="30"/>
        <v>15892196.204689542</v>
      </c>
      <c r="E81" s="27">
        <f t="shared" si="30"/>
        <v>13802244.819311807</v>
      </c>
      <c r="F81" s="27">
        <f t="shared" si="30"/>
        <v>11653650.305661745</v>
      </c>
      <c r="G81" s="27">
        <f t="shared" si="30"/>
        <v>9445441.387514228</v>
      </c>
      <c r="H81" s="27">
        <f t="shared" si="30"/>
        <v>7176741.2932837531</v>
      </c>
      <c r="I81" s="27">
        <f t="shared" si="30"/>
        <v>4846743.1640663818</v>
      </c>
      <c r="J81" s="27">
        <f>NPV($B$61,K73:S73)*(1+$B$61)</f>
        <v>2454710.0691096592</v>
      </c>
      <c r="K81" s="27">
        <f t="shared" si="30"/>
        <v>0</v>
      </c>
      <c r="L81" s="27">
        <f>NPV($B$61,M73:U73)*(1+$B$61)</f>
        <v>0</v>
      </c>
    </row>
    <row r="82" spans="1:12" s="1" customFormat="1" ht="18" customHeight="1" x14ac:dyDescent="0.2">
      <c r="A82" s="7" t="s">
        <v>39</v>
      </c>
      <c r="B82" s="27">
        <f>NPV($B$61,C74:K74)*(1+$B$61)</f>
        <v>28656425.684386596</v>
      </c>
      <c r="C82" s="27">
        <f t="shared" si="30"/>
        <v>25811307.334918201</v>
      </c>
      <c r="D82" s="27">
        <f t="shared" si="30"/>
        <v>22884762.53475295</v>
      </c>
      <c r="E82" s="27">
        <f t="shared" si="30"/>
        <v>19875232.539809007</v>
      </c>
      <c r="F82" s="27">
        <f t="shared" si="30"/>
        <v>16781256.440152913</v>
      </c>
      <c r="G82" s="27">
        <f t="shared" si="30"/>
        <v>13601435.598020494</v>
      </c>
      <c r="H82" s="27">
        <f t="shared" si="30"/>
        <v>10334507.462328609</v>
      </c>
      <c r="I82" s="27">
        <f t="shared" si="30"/>
        <v>6979310.1562555926</v>
      </c>
      <c r="J82" s="27">
        <f t="shared" si="30"/>
        <v>3534782.4995179102</v>
      </c>
      <c r="K82" s="27">
        <f t="shared" si="30"/>
        <v>0</v>
      </c>
      <c r="L82" s="27">
        <f t="shared" si="30"/>
        <v>0</v>
      </c>
    </row>
    <row r="83" spans="1:12" s="1" customFormat="1" ht="18" customHeight="1" x14ac:dyDescent="0.2">
      <c r="A83" s="7" t="s">
        <v>77</v>
      </c>
      <c r="B83" s="27">
        <f>NPV($B$61,C71:K71)*(1+$B$61)</f>
        <v>573128513.68773198</v>
      </c>
      <c r="C83" s="27">
        <f t="shared" ref="C83:L83" si="31">NPV($B$61,D71:L71)*(1+$B$61)</f>
        <v>516226146.6983639</v>
      </c>
      <c r="D83" s="27">
        <f t="shared" si="31"/>
        <v>457695250.69505876</v>
      </c>
      <c r="E83" s="27">
        <f t="shared" si="31"/>
        <v>397504650.79618013</v>
      </c>
      <c r="F83" s="27">
        <f t="shared" si="31"/>
        <v>335625128.80305827</v>
      </c>
      <c r="G83" s="27">
        <f t="shared" si="31"/>
        <v>272028711.96040988</v>
      </c>
      <c r="H83" s="27">
        <f t="shared" si="31"/>
        <v>206690149.2465722</v>
      </c>
      <c r="I83" s="27">
        <f t="shared" si="31"/>
        <v>139586203.12511185</v>
      </c>
      <c r="J83" s="27">
        <f t="shared" si="31"/>
        <v>70695649.990358204</v>
      </c>
      <c r="K83" s="27">
        <f t="shared" si="31"/>
        <v>0</v>
      </c>
      <c r="L83" s="27">
        <f t="shared" si="31"/>
        <v>0</v>
      </c>
    </row>
    <row r="84" spans="1:12" s="1" customFormat="1" ht="18" customHeight="1" x14ac:dyDescent="0.2">
      <c r="A84" s="1" t="s">
        <v>45</v>
      </c>
      <c r="B84" s="27">
        <f>MAX(0,B80+B81+B82-B83)</f>
        <v>10776118.921114802</v>
      </c>
      <c r="C84" s="27">
        <f t="shared" ref="C84:J84" si="32">MAX(0,C80+C81+C82-C83)</f>
        <v>47145376.268748164</v>
      </c>
      <c r="D84" s="27">
        <f t="shared" si="32"/>
        <v>77381320.041083992</v>
      </c>
      <c r="E84" s="27">
        <f t="shared" si="32"/>
        <v>100113893.45547479</v>
      </c>
      <c r="F84" s="27">
        <f t="shared" si="32"/>
        <v>114240755.5365876</v>
      </c>
      <c r="G84" s="27">
        <f t="shared" si="32"/>
        <v>118042462.68699539</v>
      </c>
      <c r="H84" s="27">
        <f t="shared" si="32"/>
        <v>110064267.77045834</v>
      </c>
      <c r="I84" s="27">
        <f t="shared" si="32"/>
        <v>88829500.255899042</v>
      </c>
      <c r="J84" s="27">
        <f t="shared" si="32"/>
        <v>52547954.617293864</v>
      </c>
      <c r="K84" s="27">
        <f>K80+K81+K82-K83</f>
        <v>0</v>
      </c>
      <c r="L84" s="27">
        <f>L80+L81+L82-L83</f>
        <v>0</v>
      </c>
    </row>
    <row r="85" spans="1:12" s="1" customFormat="1" ht="18" customHeight="1" x14ac:dyDescent="0.2">
      <c r="A85" s="1" t="s">
        <v>79</v>
      </c>
      <c r="B85" s="27">
        <f t="shared" ref="B85:J85" si="33">C76</f>
        <v>29974200000</v>
      </c>
      <c r="C85" s="27">
        <f t="shared" si="33"/>
        <v>29942427348.000004</v>
      </c>
      <c r="D85" s="27">
        <f t="shared" si="33"/>
        <v>29903502192.447605</v>
      </c>
      <c r="E85" s="27">
        <f t="shared" si="33"/>
        <v>29856254658.983536</v>
      </c>
      <c r="F85" s="27">
        <f t="shared" si="33"/>
        <v>29799826337.678059</v>
      </c>
      <c r="G85" s="27">
        <f t="shared" si="33"/>
        <v>29732776728.418282</v>
      </c>
      <c r="H85" s="27">
        <f t="shared" si="33"/>
        <v>29653984870.087975</v>
      </c>
      <c r="I85" s="27">
        <f t="shared" si="33"/>
        <v>29562354056.839405</v>
      </c>
      <c r="J85" s="27">
        <f t="shared" si="33"/>
        <v>29456520829.315918</v>
      </c>
      <c r="K85" s="27">
        <f>L76</f>
        <v>0</v>
      </c>
      <c r="L85" s="27" t="str">
        <f>M76</f>
        <v xml:space="preserve"> </v>
      </c>
    </row>
    <row r="86" spans="1:12" s="1" customFormat="1" ht="18" customHeight="1" x14ac:dyDescent="0.2">
      <c r="A86" s="1" t="s">
        <v>60</v>
      </c>
      <c r="B86" s="27">
        <f>C28</f>
        <v>23980866720</v>
      </c>
      <c r="C86" s="27">
        <f t="shared" ref="C86:L86" si="34">D28</f>
        <v>21561572376.669231</v>
      </c>
      <c r="D86" s="27">
        <f t="shared" si="34"/>
        <v>19382029673.218296</v>
      </c>
      <c r="E86" s="27">
        <f t="shared" si="34"/>
        <v>17418277430.673409</v>
      </c>
      <c r="F86" s="27">
        <f t="shared" si="34"/>
        <v>15648984077.459892</v>
      </c>
      <c r="G86" s="27">
        <f t="shared" si="34"/>
        <v>14054709788.028299</v>
      </c>
      <c r="H86" s="27">
        <f t="shared" si="34"/>
        <v>12618165321.628668</v>
      </c>
      <c r="I86" s="27">
        <f t="shared" si="34"/>
        <v>11323819323.302792</v>
      </c>
      <c r="J86" s="27">
        <f t="shared" si="34"/>
        <v>10157615475.360588</v>
      </c>
      <c r="K86" s="27">
        <f t="shared" si="34"/>
        <v>0</v>
      </c>
      <c r="L86" s="27">
        <f t="shared" si="34"/>
        <v>0</v>
      </c>
    </row>
    <row r="87" spans="1:12" s="1" customFormat="1" ht="18" customHeight="1" x14ac:dyDescent="0.2">
      <c r="A87" s="34" t="s">
        <v>61</v>
      </c>
      <c r="B87" s="37">
        <f>(B86/B85)*B84</f>
        <v>8621436.8225381915</v>
      </c>
      <c r="C87" s="37">
        <f t="shared" ref="C87:J87" si="35">(C86/C85)*C84</f>
        <v>33949433.385260135</v>
      </c>
      <c r="D87" s="37">
        <f t="shared" si="35"/>
        <v>50154895.956229538</v>
      </c>
      <c r="E87" s="37">
        <f t="shared" si="35"/>
        <v>58406909.734327249</v>
      </c>
      <c r="F87" s="37">
        <f t="shared" si="35"/>
        <v>59992019.555116147</v>
      </c>
      <c r="G87" s="37">
        <f t="shared" si="35"/>
        <v>55798776.242253013</v>
      </c>
      <c r="H87" s="37">
        <f t="shared" si="35"/>
        <v>46833811.132497862</v>
      </c>
      <c r="I87" s="37">
        <f t="shared" si="35"/>
        <v>34026018.683866017</v>
      </c>
      <c r="J87" s="37">
        <f t="shared" si="35"/>
        <v>18120331.321951501</v>
      </c>
      <c r="K87" s="37">
        <v>0</v>
      </c>
      <c r="L87" s="37">
        <v>0</v>
      </c>
    </row>
    <row r="88" spans="1:12" s="1" customFormat="1" x14ac:dyDescent="0.2">
      <c r="A88" s="1" t="s">
        <v>46</v>
      </c>
      <c r="B88" s="27">
        <f>B87</f>
        <v>8621436.8225381915</v>
      </c>
      <c r="C88" s="27">
        <f>C87-B87</f>
        <v>25327996.562721945</v>
      </c>
      <c r="D88" s="27">
        <f t="shared" ref="D88:K88" si="36">D87-C87</f>
        <v>16205462.570969403</v>
      </c>
      <c r="E88" s="27">
        <f t="shared" si="36"/>
        <v>8252013.7780977115</v>
      </c>
      <c r="F88" s="27">
        <f t="shared" si="36"/>
        <v>1585109.8207888976</v>
      </c>
      <c r="G88" s="27">
        <f t="shared" si="36"/>
        <v>-4193243.3128631338</v>
      </c>
      <c r="H88" s="27">
        <f t="shared" si="36"/>
        <v>-8964965.109755151</v>
      </c>
      <c r="I88" s="27">
        <f t="shared" si="36"/>
        <v>-12807792.448631845</v>
      </c>
      <c r="J88" s="27">
        <f t="shared" si="36"/>
        <v>-15905687.361914515</v>
      </c>
      <c r="K88" s="27">
        <f t="shared" si="36"/>
        <v>-18120331.321951501</v>
      </c>
      <c r="L88" s="27" t="s">
        <v>14</v>
      </c>
    </row>
    <row r="89" spans="1:12" s="1" customFormat="1" ht="18" customHeight="1" x14ac:dyDescent="0.2">
      <c r="B89" s="27"/>
      <c r="C89" s="27"/>
      <c r="D89" s="27"/>
      <c r="E89" s="27"/>
      <c r="F89" s="27"/>
      <c r="G89" s="27"/>
      <c r="H89" s="27"/>
      <c r="I89" s="27"/>
      <c r="J89" s="27"/>
      <c r="K89" s="27"/>
    </row>
    <row r="90" spans="1:12" s="1" customFormat="1" ht="18" customHeight="1" x14ac:dyDescent="0.2">
      <c r="A90" s="1" t="s">
        <v>48</v>
      </c>
      <c r="B90" s="36">
        <v>1</v>
      </c>
      <c r="C90" s="36">
        <f>B90+1</f>
        <v>2</v>
      </c>
      <c r="D90" s="36">
        <f>C90+1</f>
        <v>3</v>
      </c>
      <c r="E90" s="36">
        <f t="shared" ref="E90:L90" si="37">D90+1</f>
        <v>4</v>
      </c>
      <c r="F90" s="36">
        <f t="shared" si="37"/>
        <v>5</v>
      </c>
      <c r="G90" s="36">
        <f t="shared" si="37"/>
        <v>6</v>
      </c>
      <c r="H90" s="36">
        <f t="shared" si="37"/>
        <v>7</v>
      </c>
      <c r="I90" s="36">
        <f t="shared" si="37"/>
        <v>8</v>
      </c>
      <c r="J90" s="36">
        <v>9</v>
      </c>
      <c r="K90" s="36">
        <f t="shared" si="37"/>
        <v>10</v>
      </c>
      <c r="L90" s="36">
        <f t="shared" si="37"/>
        <v>11</v>
      </c>
    </row>
    <row r="91" spans="1:12" s="1" customFormat="1" ht="18" customHeight="1" x14ac:dyDescent="0.2">
      <c r="A91" s="1" t="s">
        <v>23</v>
      </c>
      <c r="B91" s="28">
        <f>$B$21*B36</f>
        <v>4783320.0000000009</v>
      </c>
      <c r="C91" s="28">
        <f t="shared" ref="C91:L91" si="38">$B$21*C36</f>
        <v>4712815.8512812806</v>
      </c>
      <c r="D91" s="28">
        <f t="shared" si="38"/>
        <v>5196770.1742248181</v>
      </c>
      <c r="E91" s="28">
        <f t="shared" si="38"/>
        <v>5677616.7162351822</v>
      </c>
      <c r="F91" s="28">
        <f t="shared" si="38"/>
        <v>6103468.9213725477</v>
      </c>
      <c r="G91" s="28">
        <f t="shared" si="38"/>
        <v>6527973.7079123938</v>
      </c>
      <c r="H91" s="28">
        <f t="shared" si="38"/>
        <v>6905219.465956185</v>
      </c>
      <c r="I91" s="28">
        <f t="shared" si="38"/>
        <v>7228770.2584465612</v>
      </c>
      <c r="J91" s="28">
        <f t="shared" si="38"/>
        <v>7515981.2470944095</v>
      </c>
      <c r="K91" s="28">
        <f t="shared" si="38"/>
        <v>7721209.8274405971</v>
      </c>
      <c r="L91" s="28">
        <f t="shared" si="38"/>
        <v>0</v>
      </c>
    </row>
    <row r="92" spans="1:12" s="1" customFormat="1" ht="18" customHeight="1" x14ac:dyDescent="0.2">
      <c r="A92" s="1" t="s">
        <v>24</v>
      </c>
      <c r="B92" s="28">
        <f>B91</f>
        <v>4783320.0000000009</v>
      </c>
      <c r="C92" s="28">
        <f>C91-B91</f>
        <v>-70504.148718720302</v>
      </c>
      <c r="D92" s="28">
        <f t="shared" ref="D92:L92" si="39">D91-C91</f>
        <v>483954.3229435375</v>
      </c>
      <c r="E92" s="28">
        <f t="shared" si="39"/>
        <v>480846.54201036412</v>
      </c>
      <c r="F92" s="28">
        <f t="shared" si="39"/>
        <v>425852.2051373655</v>
      </c>
      <c r="G92" s="28">
        <f t="shared" si="39"/>
        <v>424504.7865398461</v>
      </c>
      <c r="H92" s="28">
        <f t="shared" si="39"/>
        <v>377245.75804379117</v>
      </c>
      <c r="I92" s="28">
        <f t="shared" si="39"/>
        <v>323550.79249037616</v>
      </c>
      <c r="J92" s="28">
        <f t="shared" si="39"/>
        <v>287210.98864784837</v>
      </c>
      <c r="K92" s="28">
        <f t="shared" si="39"/>
        <v>205228.58034618758</v>
      </c>
      <c r="L92" s="28">
        <f t="shared" si="39"/>
        <v>-7721209.8274405971</v>
      </c>
    </row>
    <row r="93" spans="1:12" s="1" customFormat="1" ht="18" customHeight="1" x14ac:dyDescent="0.2">
      <c r="A93" s="1" t="s">
        <v>25</v>
      </c>
      <c r="B93" s="11">
        <f>B91*$B$5*(1-$B$12)</f>
        <v>162489.38040000002</v>
      </c>
      <c r="C93" s="11">
        <f t="shared" ref="C93:K93" si="40">C91*$B$5*(1-$B$12)</f>
        <v>160094.35446802509</v>
      </c>
      <c r="D93" s="11">
        <f t="shared" si="40"/>
        <v>176534.28281841706</v>
      </c>
      <c r="E93" s="11">
        <f t="shared" si="40"/>
        <v>192868.63985050912</v>
      </c>
      <c r="F93" s="11">
        <f t="shared" si="40"/>
        <v>207334.83925902547</v>
      </c>
      <c r="G93" s="11">
        <f t="shared" si="40"/>
        <v>221755.26685778401</v>
      </c>
      <c r="H93" s="11">
        <f t="shared" si="40"/>
        <v>234570.30525853159</v>
      </c>
      <c r="I93" s="11">
        <f t="shared" si="40"/>
        <v>245561.32567942969</v>
      </c>
      <c r="J93" s="11">
        <f t="shared" si="40"/>
        <v>255317.88296379708</v>
      </c>
      <c r="K93" s="11">
        <f t="shared" si="40"/>
        <v>262289.49783815705</v>
      </c>
      <c r="L93" s="11" t="s">
        <v>14</v>
      </c>
    </row>
    <row r="94" spans="1:12" s="1" customFormat="1" ht="20" customHeight="1" x14ac:dyDescent="0.2"/>
    <row r="95" spans="1:12" s="1" customFormat="1" x14ac:dyDescent="0.2"/>
    <row r="96" spans="1:12" s="1" customFormat="1" x14ac:dyDescent="0.2">
      <c r="A96" s="34" t="s">
        <v>78</v>
      </c>
      <c r="B96" s="7" t="s">
        <v>70</v>
      </c>
      <c r="C96" s="2"/>
    </row>
    <row r="97" spans="1:13" s="1" customFormat="1" x14ac:dyDescent="0.2"/>
    <row r="98" spans="1:13" s="1" customFormat="1" x14ac:dyDescent="0.2"/>
    <row r="99" spans="1:13" s="1" customFormat="1" x14ac:dyDescent="0.2">
      <c r="A99" s="1" t="s">
        <v>0</v>
      </c>
      <c r="B99" s="31">
        <v>1</v>
      </c>
      <c r="C99" s="31">
        <v>2</v>
      </c>
      <c r="D99" s="31">
        <v>3</v>
      </c>
      <c r="E99" s="31">
        <v>4</v>
      </c>
      <c r="F99" s="31">
        <v>5</v>
      </c>
      <c r="G99" s="31">
        <v>6</v>
      </c>
      <c r="H99" s="31">
        <v>7</v>
      </c>
      <c r="I99" s="31">
        <v>8</v>
      </c>
      <c r="J99" s="31">
        <v>9</v>
      </c>
      <c r="K99" s="31">
        <v>10</v>
      </c>
    </row>
    <row r="100" spans="1:13" s="1" customFormat="1" x14ac:dyDescent="0.2">
      <c r="A100" s="1" t="s">
        <v>69</v>
      </c>
      <c r="B100" s="14">
        <v>1</v>
      </c>
      <c r="F100" s="7" t="s">
        <v>14</v>
      </c>
      <c r="G100" s="7" t="s">
        <v>70</v>
      </c>
      <c r="K100" s="7" t="s">
        <v>14</v>
      </c>
      <c r="L100" s="7" t="s">
        <v>70</v>
      </c>
      <c r="M100" s="7" t="s">
        <v>70</v>
      </c>
    </row>
    <row r="101" spans="1:13" s="1" customFormat="1" ht="16" x14ac:dyDescent="0.2">
      <c r="A101" s="38" t="s">
        <v>87</v>
      </c>
      <c r="B101" s="1">
        <v>7.9722000000000007E-4</v>
      </c>
      <c r="C101" s="1">
        <v>9.8262000000000002E-4</v>
      </c>
      <c r="D101" s="1">
        <v>1.2051E-3</v>
      </c>
      <c r="E101" s="1">
        <v>1.46466E-3</v>
      </c>
      <c r="F101" s="1">
        <v>1.7520300000000001E-3</v>
      </c>
      <c r="G101" s="1">
        <v>2.0857499999999999E-3</v>
      </c>
      <c r="H101" s="1">
        <v>2.4565500000000001E-3</v>
      </c>
      <c r="I101" s="1">
        <v>2.8644299999999998E-3</v>
      </c>
      <c r="J101" s="1">
        <v>3.3186600000000006E-3</v>
      </c>
      <c r="K101" s="1">
        <v>3.8006999999999997E-3</v>
      </c>
    </row>
    <row r="107" spans="1:13" x14ac:dyDescent="0.2">
      <c r="A107" t="s">
        <v>90</v>
      </c>
    </row>
    <row r="108" spans="1:13" x14ac:dyDescent="0.2">
      <c r="B108" t="s">
        <v>52</v>
      </c>
      <c r="C108" s="44">
        <f>B56</f>
        <v>1.0702838289553656</v>
      </c>
    </row>
    <row r="109" spans="1:13" x14ac:dyDescent="0.2">
      <c r="B109" s="43">
        <f>3%</f>
        <v>0.03</v>
      </c>
      <c r="C109" s="44">
        <f t="dataTable" ref="C109:C115" dt2D="0" dtr="0" r1="B5" ca="1"/>
        <v>1.01996690613315</v>
      </c>
    </row>
    <row r="110" spans="1:13" x14ac:dyDescent="0.2">
      <c r="B110" s="43">
        <v>3.5000000000000003E-2</v>
      </c>
      <c r="C110" s="44">
        <v>1.0393595380278033</v>
      </c>
    </row>
    <row r="111" spans="1:13" x14ac:dyDescent="0.2">
      <c r="B111" s="43">
        <v>0.04</v>
      </c>
      <c r="C111" s="44">
        <v>1.0587004606646291</v>
      </c>
    </row>
    <row r="112" spans="1:13" x14ac:dyDescent="0.2">
      <c r="B112" s="43">
        <v>4.4999999999999998E-2</v>
      </c>
      <c r="C112" s="44">
        <v>1.0779983381049347</v>
      </c>
    </row>
    <row r="113" spans="1:3" x14ac:dyDescent="0.2">
      <c r="B113" s="43">
        <v>0.05</v>
      </c>
      <c r="C113" s="44">
        <v>1.097261116890254</v>
      </c>
    </row>
    <row r="114" spans="1:3" x14ac:dyDescent="0.2">
      <c r="B114" s="43">
        <v>5.5E-2</v>
      </c>
      <c r="C114" s="44">
        <v>1.1164961111502487</v>
      </c>
    </row>
    <row r="115" spans="1:3" x14ac:dyDescent="0.2">
      <c r="B115" s="43">
        <v>0.06</v>
      </c>
      <c r="C115" s="44">
        <v>1.1357100753950466</v>
      </c>
    </row>
    <row r="116" spans="1:3" x14ac:dyDescent="0.2">
      <c r="B116" s="43"/>
    </row>
    <row r="118" spans="1:3" x14ac:dyDescent="0.2">
      <c r="A118" t="s">
        <v>91</v>
      </c>
      <c r="B118" t="s">
        <v>92</v>
      </c>
      <c r="C118" s="44">
        <f>B56</f>
        <v>1.0702838289553656</v>
      </c>
    </row>
    <row r="119" spans="1:3" x14ac:dyDescent="0.2">
      <c r="B119" s="44">
        <v>5.0000000000000001E-4</v>
      </c>
      <c r="C119" s="44">
        <f t="dataTable" ref="C119:C124" dt2D="0" dtr="0" r1="B20"/>
        <v>2.2477399281937682</v>
      </c>
    </row>
    <row r="120" spans="1:3" x14ac:dyDescent="0.2">
      <c r="B120" s="44">
        <v>5.9999999999999995E-4</v>
      </c>
      <c r="C120" s="44">
        <v>1.6723135572522088</v>
      </c>
    </row>
    <row r="121" spans="1:3" x14ac:dyDescent="0.2">
      <c r="B121" s="44">
        <v>6.9999999999999999E-4</v>
      </c>
      <c r="C121" s="44">
        <v>1.3128348254401789</v>
      </c>
    </row>
    <row r="122" spans="1:3" x14ac:dyDescent="0.2">
      <c r="B122" s="44">
        <f>0.08%</f>
        <v>8.0000000000000004E-4</v>
      </c>
      <c r="C122" s="44">
        <v>1.0643965542203397</v>
      </c>
    </row>
    <row r="123" spans="1:3" x14ac:dyDescent="0.2">
      <c r="B123" s="44">
        <f>0.09%</f>
        <v>8.9999999999999998E-4</v>
      </c>
      <c r="C123" s="44">
        <v>0.88057513341394511</v>
      </c>
    </row>
    <row r="124" spans="1:3" x14ac:dyDescent="0.2">
      <c r="B124" s="44">
        <v>1E-3</v>
      </c>
      <c r="C124" s="44">
        <v>0.73760770279039156</v>
      </c>
    </row>
    <row r="126" spans="1:3" x14ac:dyDescent="0.2">
      <c r="A126" t="s">
        <v>93</v>
      </c>
      <c r="B126" s="44" t="s">
        <v>94</v>
      </c>
      <c r="C126" s="44">
        <f>B56</f>
        <v>1.0702838289553656</v>
      </c>
    </row>
    <row r="127" spans="1:3" x14ac:dyDescent="0.2">
      <c r="B127" s="44">
        <v>2.5000000000000001E-2</v>
      </c>
      <c r="C127" s="44">
        <f t="dataTable" ref="C127:C132" dt2D="0" dtr="0" r1="C16" ca="1"/>
        <v>-5.309753354120017E-2</v>
      </c>
    </row>
    <row r="128" spans="1:3" x14ac:dyDescent="0.2">
      <c r="B128" s="44">
        <v>0.05</v>
      </c>
      <c r="C128" s="44">
        <v>-9.0209163700584294E-2</v>
      </c>
    </row>
    <row r="129" spans="1:8" x14ac:dyDescent="0.2">
      <c r="B129" s="44">
        <v>7.4999999999999997E-2</v>
      </c>
      <c r="C129" s="44">
        <v>1.0824012590850995</v>
      </c>
    </row>
    <row r="130" spans="1:8" x14ac:dyDescent="0.2">
      <c r="B130" s="44">
        <v>0.1</v>
      </c>
      <c r="C130" s="44">
        <v>1.0702838289553656</v>
      </c>
    </row>
    <row r="131" spans="1:8" x14ac:dyDescent="0.2">
      <c r="B131" s="44">
        <v>0.125</v>
      </c>
      <c r="C131" s="44">
        <v>1.0579234891958844</v>
      </c>
    </row>
    <row r="132" spans="1:8" x14ac:dyDescent="0.2">
      <c r="B132" s="44">
        <v>0.15</v>
      </c>
      <c r="C132" s="44">
        <v>1.0453358197554206</v>
      </c>
    </row>
    <row r="134" spans="1:8" x14ac:dyDescent="0.2">
      <c r="A134" t="s">
        <v>96</v>
      </c>
      <c r="B134" s="43"/>
    </row>
    <row r="135" spans="1:8" x14ac:dyDescent="0.2">
      <c r="B135" s="43">
        <f>B56</f>
        <v>1.0702838289553656</v>
      </c>
      <c r="C135" s="43">
        <v>2.5000000000000001E-2</v>
      </c>
      <c r="D135" s="43">
        <v>0.05</v>
      </c>
      <c r="E135" s="43">
        <v>7.4999999999999997E-2</v>
      </c>
      <c r="F135" s="43">
        <v>0.1</v>
      </c>
      <c r="G135" s="43">
        <v>0.125</v>
      </c>
      <c r="H135" s="43">
        <v>0.15</v>
      </c>
    </row>
    <row r="136" spans="1:8" x14ac:dyDescent="0.2">
      <c r="B136" s="43">
        <f>3%</f>
        <v>0.03</v>
      </c>
      <c r="C136" s="44">
        <f t="dataTable" ref="C136:H142" dt2D="1" dtr="1" r1="C16" r2="B5" ca="1"/>
        <v>-2.7901160282132631E-2</v>
      </c>
      <c r="D136" s="44">
        <v>-6.5583111226175328E-2</v>
      </c>
      <c r="E136" s="44">
        <v>-0.10339015781294891</v>
      </c>
      <c r="F136" s="44">
        <v>1.01996690613315</v>
      </c>
      <c r="G136" s="44">
        <v>1.0082998467711488</v>
      </c>
      <c r="H136" s="44">
        <v>0.99636137088443033</v>
      </c>
    </row>
    <row r="137" spans="1:8" x14ac:dyDescent="0.2">
      <c r="B137" s="43">
        <v>3.5000000000000003E-2</v>
      </c>
      <c r="C137" s="44">
        <v>-3.7666535991540795E-2</v>
      </c>
      <c r="D137" s="44">
        <v>-7.5101602943536738E-2</v>
      </c>
      <c r="E137" s="44">
        <v>-0.11272461374372811</v>
      </c>
      <c r="F137" s="44">
        <v>1.0393595380278033</v>
      </c>
      <c r="G137" s="44">
        <v>1.0274145814314646</v>
      </c>
      <c r="H137" s="44">
        <v>1.015216413256522</v>
      </c>
    </row>
    <row r="138" spans="1:8" x14ac:dyDescent="0.2">
      <c r="B138" s="43">
        <v>0.04</v>
      </c>
      <c r="C138" s="44">
        <v>-4.7334775344678781E-2</v>
      </c>
      <c r="D138" s="44">
        <v>-8.4557434942010623E-2</v>
      </c>
      <c r="E138" s="44">
        <v>-0.12203317938882585</v>
      </c>
      <c r="F138" s="44">
        <v>1.0587004606646291</v>
      </c>
      <c r="G138" s="44">
        <v>1.0464919102730446</v>
      </c>
      <c r="H138" s="44">
        <v>1.0340467554057362</v>
      </c>
    </row>
    <row r="139" spans="1:8" x14ac:dyDescent="0.2">
      <c r="B139" s="43">
        <v>4.4999999999999998E-2</v>
      </c>
      <c r="C139" s="44">
        <v>-5.6926101059252998E-2</v>
      </c>
      <c r="D139" s="44">
        <v>-9.3970566338513195E-2</v>
      </c>
      <c r="E139" s="44">
        <v>1.0902209565584324</v>
      </c>
      <c r="F139" s="44">
        <v>1.0779983381049347</v>
      </c>
      <c r="G139" s="44">
        <v>1.0655393123954315</v>
      </c>
      <c r="H139" s="44">
        <v>1.0528588750182131</v>
      </c>
    </row>
    <row r="140" spans="1:8" x14ac:dyDescent="0.2">
      <c r="B140" s="43">
        <v>0.05</v>
      </c>
      <c r="C140" s="44">
        <v>-6.6460168669219333E-2</v>
      </c>
      <c r="D140" s="44">
        <v>-0.10336097587992765</v>
      </c>
      <c r="E140" s="44">
        <v>1.109737415074358</v>
      </c>
      <c r="F140" s="44">
        <v>1.097261116890254</v>
      </c>
      <c r="G140" s="44">
        <v>1.0845636830632888</v>
      </c>
      <c r="H140" s="44">
        <v>1.0716587735226342</v>
      </c>
    </row>
    <row r="141" spans="1:8" x14ac:dyDescent="0.2">
      <c r="B141" s="43">
        <v>5.5E-2</v>
      </c>
      <c r="C141" s="44">
        <v>-7.5956389133632451E-2</v>
      </c>
      <c r="D141" s="44">
        <v>-0.11274901873648069</v>
      </c>
      <c r="E141" s="44">
        <v>1.1292136794091512</v>
      </c>
      <c r="F141" s="44">
        <v>1.1164961111502487</v>
      </c>
      <c r="G141" s="44">
        <v>1.1035713999435059</v>
      </c>
      <c r="H141" s="44">
        <v>1.090452027848142</v>
      </c>
    </row>
    <row r="142" spans="1:8" x14ac:dyDescent="0.2">
      <c r="B142" s="43">
        <v>0.06</v>
      </c>
      <c r="C142" s="44">
        <v>-8.5434251653841886E-2</v>
      </c>
      <c r="D142" s="44">
        <v>-0.12215581613313853</v>
      </c>
      <c r="E142" s="44">
        <v>1.1486574815499422</v>
      </c>
      <c r="F142" s="44">
        <v>1.1357100753950466</v>
      </c>
      <c r="G142" s="44">
        <v>1.1225683801921025</v>
      </c>
      <c r="H142" s="44">
        <v>1.1092438353511969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STAT YRT</vt:lpstr>
      <vt:lpstr>YRT - Unprotected</vt:lpstr>
      <vt:lpstr>STAT Level Premium</vt:lpstr>
      <vt:lpstr>Level - Unprotected</vt:lpstr>
      <vt:lpstr>'STAT Level Premium'!Print_Area</vt:lpstr>
      <vt:lpstr>'STAT YRT'!Print_Area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</dc:creator>
  <cp:lastModifiedBy>Chengyi Xu</cp:lastModifiedBy>
  <cp:lastPrinted>2015-10-26T00:49:02Z</cp:lastPrinted>
  <dcterms:created xsi:type="dcterms:W3CDTF">2009-09-07T17:06:36Z</dcterms:created>
  <dcterms:modified xsi:type="dcterms:W3CDTF">2023-03-10T20:23:43Z</dcterms:modified>
</cp:coreProperties>
</file>