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Sheet1!$J$5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Sheet1!$U$27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M9" i="1" l="1"/>
  <c r="P22" i="1"/>
  <c r="P23" i="1"/>
  <c r="P24" i="1"/>
  <c r="P25" i="1"/>
  <c r="P26" i="1"/>
  <c r="P21" i="1"/>
  <c r="P15" i="1"/>
  <c r="P16" i="1"/>
  <c r="P17" i="1"/>
  <c r="P14" i="1"/>
  <c r="P10" i="1"/>
  <c r="P9" i="1"/>
  <c r="M22" i="1"/>
  <c r="M21" i="1" s="1"/>
  <c r="M26" i="1"/>
  <c r="M25" i="1" s="1"/>
  <c r="M24" i="1" s="1"/>
  <c r="M23" i="1" s="1"/>
  <c r="M15" i="1"/>
  <c r="M14" i="1" s="1"/>
  <c r="M17" i="1"/>
  <c r="M16" i="1" s="1"/>
  <c r="M10" i="1"/>
  <c r="H25" i="1"/>
  <c r="N21" i="1"/>
  <c r="N22" i="1"/>
  <c r="N26" i="1"/>
  <c r="N25" i="1"/>
  <c r="N24" i="1"/>
  <c r="N23" i="1"/>
  <c r="Q9" i="1"/>
  <c r="Q14" i="1" s="1"/>
  <c r="Q21" i="1" s="1"/>
  <c r="N15" i="1"/>
  <c r="N16" i="1"/>
  <c r="N17" i="1"/>
  <c r="N14" i="1"/>
  <c r="N10" i="1"/>
  <c r="N9" i="1"/>
  <c r="I22" i="1"/>
  <c r="I23" i="1"/>
  <c r="I24" i="1"/>
  <c r="I25" i="1"/>
  <c r="I26" i="1"/>
  <c r="I21" i="1"/>
  <c r="H22" i="1"/>
  <c r="H23" i="1"/>
  <c r="H24" i="1"/>
  <c r="H26" i="1"/>
  <c r="H21" i="1"/>
  <c r="I14" i="1"/>
  <c r="H14" i="1"/>
  <c r="F26" i="1"/>
  <c r="F22" i="1"/>
  <c r="F23" i="1"/>
  <c r="F24" i="1"/>
  <c r="F25" i="1"/>
  <c r="F21" i="1"/>
  <c r="F17" i="1"/>
  <c r="I17" i="1" s="1"/>
  <c r="F15" i="1"/>
  <c r="I15" i="1" s="1"/>
  <c r="F16" i="1"/>
  <c r="I16" i="1" s="1"/>
  <c r="F14" i="1"/>
  <c r="F9" i="1"/>
  <c r="H9" i="1" s="1"/>
  <c r="F10" i="1"/>
  <c r="I10" i="1" s="1"/>
  <c r="R9" i="1" l="1"/>
  <c r="R14" i="1" s="1"/>
  <c r="R21" i="1" s="1"/>
  <c r="Q10" i="1"/>
  <c r="R10" i="1" s="1"/>
  <c r="R15" i="1" s="1"/>
  <c r="R22" i="1" s="1"/>
  <c r="O26" i="1"/>
  <c r="O16" i="1"/>
  <c r="O17" i="1"/>
  <c r="O10" i="1"/>
  <c r="O9" i="1"/>
  <c r="H11" i="1"/>
  <c r="H17" i="1"/>
  <c r="H16" i="1"/>
  <c r="H10" i="1"/>
  <c r="H15" i="1"/>
  <c r="I9" i="1"/>
  <c r="I11" i="1" s="1"/>
  <c r="H27" i="1"/>
  <c r="I27" i="1"/>
  <c r="I18" i="1"/>
  <c r="H18" i="1"/>
  <c r="Q15" i="1" l="1"/>
  <c r="Q16" i="1" s="1"/>
  <c r="S10" i="1"/>
  <c r="Q22" i="1"/>
  <c r="O14" i="1"/>
  <c r="S14" i="1" s="1"/>
  <c r="O15" i="1"/>
  <c r="S15" i="1" s="1"/>
  <c r="S9" i="1"/>
  <c r="S11" i="1" s="1"/>
  <c r="U11" i="1" s="1"/>
  <c r="O25" i="1"/>
  <c r="J27" i="1"/>
  <c r="J18" i="1"/>
  <c r="J11" i="1"/>
  <c r="Q23" i="1" l="1"/>
  <c r="Q17" i="1"/>
  <c r="R16" i="1"/>
  <c r="O24" i="1"/>
  <c r="S16" i="1" l="1"/>
  <c r="R23" i="1"/>
  <c r="R17" i="1"/>
  <c r="Q24" i="1"/>
  <c r="Q25" i="1" s="1"/>
  <c r="O23" i="1"/>
  <c r="S23" i="1" l="1"/>
  <c r="R25" i="1"/>
  <c r="S25" i="1" s="1"/>
  <c r="Q26" i="1"/>
  <c r="R26" i="1" s="1"/>
  <c r="S26" i="1" s="1"/>
  <c r="S17" i="1"/>
  <c r="S18" i="1" s="1"/>
  <c r="U18" i="1" s="1"/>
  <c r="R24" i="1"/>
  <c r="S24" i="1" s="1"/>
  <c r="O21" i="1"/>
  <c r="S21" i="1" s="1"/>
  <c r="O22" i="1"/>
  <c r="S22" i="1" s="1"/>
  <c r="S27" i="1" l="1"/>
  <c r="U27" i="1" s="1"/>
</calcChain>
</file>

<file path=xl/sharedStrings.xml><?xml version="1.0" encoding="utf-8"?>
<sst xmlns="http://schemas.openxmlformats.org/spreadsheetml/2006/main" count="40" uniqueCount="36">
  <si>
    <t>One-year bond</t>
  </si>
  <si>
    <t>Time</t>
  </si>
  <si>
    <t>Cash Flow</t>
  </si>
  <si>
    <t>Two-Year Bond</t>
  </si>
  <si>
    <t>Three-Year Bond</t>
  </si>
  <si>
    <t>Recovery</t>
  </si>
  <si>
    <t>lambda_1</t>
  </si>
  <si>
    <t>lambda_2</t>
  </si>
  <si>
    <t>lambda_3</t>
  </si>
  <si>
    <t>Total</t>
  </si>
  <si>
    <t>Bond</t>
  </si>
  <si>
    <t>Value</t>
  </si>
  <si>
    <t>Example 24.2</t>
  </si>
  <si>
    <t>Yield on one-year bond</t>
  </si>
  <si>
    <t>Yield on two-year bond</t>
  </si>
  <si>
    <t>Yield on three-year bond</t>
  </si>
  <si>
    <t>Risk-free rate</t>
  </si>
  <si>
    <t>Coupon</t>
  </si>
  <si>
    <t>Trial Values</t>
  </si>
  <si>
    <t>Bond Value</t>
  </si>
  <si>
    <t>if Riskless</t>
  </si>
  <si>
    <t>Cost of</t>
  </si>
  <si>
    <t>Defaults</t>
  </si>
  <si>
    <t>No-Default</t>
  </si>
  <si>
    <t>if Default</t>
  </si>
  <si>
    <t>Default</t>
  </si>
  <si>
    <t>Loss if</t>
  </si>
  <si>
    <t>PV of</t>
  </si>
  <si>
    <t>Loss</t>
  </si>
  <si>
    <t>Prob of</t>
  </si>
  <si>
    <t>Expected</t>
  </si>
  <si>
    <t>Difference</t>
  </si>
  <si>
    <t>recovery</t>
  </si>
  <si>
    <t>Survival</t>
  </si>
  <si>
    <t xml:space="preserve">Prob of </t>
  </si>
  <si>
    <t xml:space="preserve">Default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</si>
</sst>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topLeftCell="J7" workbookViewId="0">
      <selection activeCell="AA19" sqref="AA19"/>
    </sheetView>
  </sheetViews>
  <sheetFormatPr defaultRowHeight="15" x14ac:dyDescent="0.25"/>
  <cols>
    <col min="5" max="5" width="9.140625" style="8"/>
    <col min="6" max="6" width="13.7109375" customWidth="1"/>
    <col min="8" max="8" width="10.28515625" customWidth="1"/>
    <col min="9" max="9" width="15.7109375" customWidth="1"/>
    <col min="10" max="10" width="16" customWidth="1"/>
    <col min="13" max="13" width="12.140625" customWidth="1"/>
    <col min="14" max="14" width="10.5703125" customWidth="1"/>
    <col min="15" max="15" width="11.7109375" customWidth="1"/>
    <col min="17" max="18" width="9.140625" style="6"/>
  </cols>
  <sheetData>
    <row r="1" spans="1:21" x14ac:dyDescent="0.25">
      <c r="A1" s="1" t="s">
        <v>12</v>
      </c>
    </row>
    <row r="2" spans="1:21" x14ac:dyDescent="0.25">
      <c r="A2" t="s">
        <v>13</v>
      </c>
      <c r="D2" s="2">
        <v>6.5000000000000002E-2</v>
      </c>
      <c r="F2" t="s">
        <v>16</v>
      </c>
      <c r="G2" s="2">
        <v>0.05</v>
      </c>
      <c r="J2" s="3" t="s">
        <v>18</v>
      </c>
    </row>
    <row r="3" spans="1:21" x14ac:dyDescent="0.25">
      <c r="A3" t="s">
        <v>14</v>
      </c>
      <c r="D3" s="2">
        <v>6.8000000000000005E-2</v>
      </c>
      <c r="F3" t="s">
        <v>17</v>
      </c>
      <c r="G3">
        <v>8</v>
      </c>
      <c r="I3" t="s">
        <v>6</v>
      </c>
      <c r="J3" s="6">
        <v>2.457533087902412E-2</v>
      </c>
    </row>
    <row r="4" spans="1:21" x14ac:dyDescent="0.25">
      <c r="A4" t="s">
        <v>15</v>
      </c>
      <c r="D4" s="2">
        <v>6.9500000000000006E-2</v>
      </c>
      <c r="F4" t="s">
        <v>32</v>
      </c>
      <c r="G4">
        <v>40</v>
      </c>
      <c r="I4" t="s">
        <v>7</v>
      </c>
      <c r="J4" s="6">
        <v>3.4757779761473845E-2</v>
      </c>
    </row>
    <row r="5" spans="1:21" x14ac:dyDescent="0.25">
      <c r="I5" t="s">
        <v>8</v>
      </c>
      <c r="J5" s="6">
        <v>3.7351228131967666E-2</v>
      </c>
    </row>
    <row r="7" spans="1:21" x14ac:dyDescent="0.25">
      <c r="H7" s="5" t="s">
        <v>10</v>
      </c>
      <c r="I7" s="5" t="s">
        <v>19</v>
      </c>
      <c r="J7" s="5" t="s">
        <v>21</v>
      </c>
      <c r="L7" s="5" t="s">
        <v>35</v>
      </c>
      <c r="M7" s="5" t="s">
        <v>23</v>
      </c>
      <c r="N7" s="3" t="s">
        <v>5</v>
      </c>
      <c r="O7" s="5" t="s">
        <v>26</v>
      </c>
      <c r="P7" s="5" t="s">
        <v>27</v>
      </c>
      <c r="Q7" s="7" t="s">
        <v>34</v>
      </c>
      <c r="R7" s="7" t="s">
        <v>29</v>
      </c>
      <c r="S7" s="5" t="s">
        <v>30</v>
      </c>
    </row>
    <row r="8" spans="1:21" x14ac:dyDescent="0.25">
      <c r="E8" s="9" t="s">
        <v>1</v>
      </c>
      <c r="F8" s="3" t="s">
        <v>2</v>
      </c>
      <c r="H8" s="5" t="s">
        <v>11</v>
      </c>
      <c r="I8" s="5" t="s">
        <v>20</v>
      </c>
      <c r="J8" s="5" t="s">
        <v>22</v>
      </c>
      <c r="L8" s="5" t="s">
        <v>1</v>
      </c>
      <c r="M8" s="5" t="s">
        <v>11</v>
      </c>
      <c r="N8" s="3" t="s">
        <v>24</v>
      </c>
      <c r="O8" s="5" t="s">
        <v>25</v>
      </c>
      <c r="P8" s="5" t="s">
        <v>28</v>
      </c>
      <c r="Q8" s="7" t="s">
        <v>33</v>
      </c>
      <c r="R8" s="7" t="s">
        <v>25</v>
      </c>
      <c r="S8" s="5" t="s">
        <v>28</v>
      </c>
      <c r="U8" s="5" t="s">
        <v>31</v>
      </c>
    </row>
    <row r="9" spans="1:21" x14ac:dyDescent="0.25">
      <c r="C9" s="1" t="s">
        <v>0</v>
      </c>
      <c r="E9" s="8">
        <v>0.5</v>
      </c>
      <c r="F9">
        <f>$G$3/2</f>
        <v>4</v>
      </c>
      <c r="H9" s="4">
        <f>F9*EXP(-E9*$D$2)</f>
        <v>3.8720897993252241</v>
      </c>
      <c r="I9" s="4">
        <f>F9*EXP(-E9*$G$2)</f>
        <v>3.9012396481133305</v>
      </c>
      <c r="J9" s="4"/>
      <c r="L9">
        <v>0.25</v>
      </c>
      <c r="M9" s="4">
        <f>($G$3/2)*EXP(-$G$2*0.25)+M10*EXP(-$G$2*(L10-L9))</f>
        <v>104.12253064494098</v>
      </c>
      <c r="N9" s="4">
        <f>$G$4</f>
        <v>40</v>
      </c>
      <c r="O9" s="4">
        <f>M9-N9</f>
        <v>64.12253064494098</v>
      </c>
      <c r="P9" s="4">
        <f>O9*EXP(-$G$2*L9)</f>
        <v>63.325987776432321</v>
      </c>
      <c r="Q9" s="6">
        <f>EXP(-$J$3*E9)</f>
        <v>0.98778751965662215</v>
      </c>
      <c r="R9" s="6">
        <f>1-Q9</f>
        <v>1.2212480343377852E-2</v>
      </c>
      <c r="S9" s="4">
        <f>P9*R9</f>
        <v>0.77336738094466584</v>
      </c>
    </row>
    <row r="10" spans="1:21" x14ac:dyDescent="0.25">
      <c r="E10" s="8">
        <v>1</v>
      </c>
      <c r="F10">
        <f>100+G3/2</f>
        <v>104</v>
      </c>
      <c r="H10" s="4">
        <f>F10*EXP(-E10*$D$2)</f>
        <v>97.455016191249953</v>
      </c>
      <c r="I10" s="4">
        <f>F10*EXP(-E10*$G$2)</f>
        <v>98.927860148074259</v>
      </c>
      <c r="J10" s="4"/>
      <c r="L10">
        <v>0.75</v>
      </c>
      <c r="M10" s="4">
        <f>(100+$G$3/2)*EXP(-$G$2*0.25)</f>
        <v>102.70809125136367</v>
      </c>
      <c r="N10" s="4">
        <f>$G$4</f>
        <v>40</v>
      </c>
      <c r="O10" s="4">
        <f>M10-N10</f>
        <v>62.708091251363669</v>
      </c>
      <c r="P10" s="4">
        <f>O10*EXP(-$G$2*L10)</f>
        <v>60.400083439241392</v>
      </c>
      <c r="Q10" s="6">
        <f>Q9*EXP(-$J$3*(E10-E9))</f>
        <v>0.97572418398938165</v>
      </c>
      <c r="R10" s="6">
        <f>Q9-Q10</f>
        <v>1.2063335667240493E-2</v>
      </c>
      <c r="S10" s="4">
        <f>P10*R10</f>
        <v>0.72862648085690251</v>
      </c>
    </row>
    <row r="11" spans="1:21" x14ac:dyDescent="0.25">
      <c r="E11" s="10" t="s">
        <v>9</v>
      </c>
      <c r="H11" s="4">
        <f>SUM(H9:H10)</f>
        <v>101.32710599057518</v>
      </c>
      <c r="I11" s="4">
        <f>SUM(I9:I10)</f>
        <v>102.82909979618759</v>
      </c>
      <c r="J11" s="4">
        <f>I11-H11</f>
        <v>1.5019938056124147</v>
      </c>
      <c r="M11" s="4"/>
      <c r="N11" s="4"/>
      <c r="O11" s="4"/>
      <c r="P11" s="4"/>
      <c r="S11" s="4">
        <f>S9+S10</f>
        <v>1.5019938618015685</v>
      </c>
      <c r="U11" s="4">
        <f>S11-J11</f>
        <v>5.6189153774255374E-8</v>
      </c>
    </row>
    <row r="14" spans="1:21" x14ac:dyDescent="0.25">
      <c r="C14" s="1" t="s">
        <v>3</v>
      </c>
      <c r="E14" s="8">
        <v>0.5</v>
      </c>
      <c r="F14">
        <f>$G$3/2</f>
        <v>4</v>
      </c>
      <c r="H14" s="4">
        <f>F14*EXP(-E14*$D$3)</f>
        <v>3.8662860185500265</v>
      </c>
      <c r="I14" s="4">
        <f>F14*EXP(-E14*$G$2)</f>
        <v>3.9012396481133305</v>
      </c>
      <c r="J14" s="4"/>
      <c r="L14">
        <v>0.25</v>
      </c>
      <c r="M14" s="4">
        <f t="shared" ref="M14:M15" si="0">($G$3/2)*EXP(-$G$2*0.25)+M15*EXP(-$G$2*(L15-L14))</f>
        <v>106.84750377580396</v>
      </c>
      <c r="N14">
        <f>$G$4</f>
        <v>40</v>
      </c>
      <c r="O14" s="4">
        <f>M14-N14</f>
        <v>66.847503775803958</v>
      </c>
      <c r="P14" s="4">
        <f>O14*EXP(-$G$2*L14)</f>
        <v>66.017110747414904</v>
      </c>
      <c r="Q14" s="6">
        <f>Q9</f>
        <v>0.98778751965662215</v>
      </c>
      <c r="R14" s="6">
        <f>R9</f>
        <v>1.2212480343377852E-2</v>
      </c>
      <c r="S14" s="4">
        <f>P14*R14</f>
        <v>0.80623266732940324</v>
      </c>
    </row>
    <row r="15" spans="1:21" x14ac:dyDescent="0.25">
      <c r="E15" s="8">
        <v>1</v>
      </c>
      <c r="F15">
        <f t="shared" ref="F15:F16" si="1">$G$3/2</f>
        <v>4</v>
      </c>
      <c r="H15" s="4">
        <f t="shared" ref="H15:H17" si="2">F15*EXP(-E15*$D$3)</f>
        <v>3.7370418943088541</v>
      </c>
      <c r="I15" s="4">
        <f t="shared" ref="I15:I17" si="3">F15*EXP(-E15*$G$2)</f>
        <v>3.8049176980028561</v>
      </c>
      <c r="J15" s="4"/>
      <c r="L15">
        <v>0.75</v>
      </c>
      <c r="M15" s="4">
        <f t="shared" si="0"/>
        <v>105.50204740546027</v>
      </c>
      <c r="N15">
        <f t="shared" ref="N15:N17" si="4">$G$4</f>
        <v>40</v>
      </c>
      <c r="O15" s="4">
        <f t="shared" ref="O15:O17" si="5">M15-N15</f>
        <v>65.502047405460274</v>
      </c>
      <c r="P15" s="4">
        <f t="shared" ref="P15:P17" si="6">O15*EXP(-$G$2*L15)</f>
        <v>63.091206410223975</v>
      </c>
      <c r="Q15" s="6">
        <f>Q10</f>
        <v>0.97572418398938165</v>
      </c>
      <c r="R15" s="6">
        <f>R10</f>
        <v>1.2063335667240493E-2</v>
      </c>
      <c r="S15" s="4">
        <f t="shared" ref="S15:S17" si="7">P15*R15</f>
        <v>0.76109040057768695</v>
      </c>
    </row>
    <row r="16" spans="1:21" x14ac:dyDescent="0.25">
      <c r="E16" s="8">
        <v>1.5</v>
      </c>
      <c r="F16">
        <f t="shared" si="1"/>
        <v>4</v>
      </c>
      <c r="H16" s="4">
        <f t="shared" si="2"/>
        <v>3.6121182066755071</v>
      </c>
      <c r="I16" s="4">
        <f t="shared" si="3"/>
        <v>3.7109739453142114</v>
      </c>
      <c r="J16" s="4"/>
      <c r="L16">
        <v>1.25</v>
      </c>
      <c r="M16" s="4">
        <f>($G$3/2)*EXP(-$G$2*0.25)+M17*EXP(-$G$2*(L17-L16))</f>
        <v>104.12253064494098</v>
      </c>
      <c r="N16">
        <f t="shared" si="4"/>
        <v>40</v>
      </c>
      <c r="O16" s="4">
        <f t="shared" si="5"/>
        <v>64.12253064494098</v>
      </c>
      <c r="P16" s="4">
        <f t="shared" si="6"/>
        <v>60.237542908514968</v>
      </c>
      <c r="Q16" s="6">
        <f>Q15*EXP(-$J$4*(E16-E15))</f>
        <v>0.95891367790731297</v>
      </c>
      <c r="R16" s="6">
        <f>Q15-Q16</f>
        <v>1.6810506082068688E-2</v>
      </c>
      <c r="S16" s="4">
        <f t="shared" si="7"/>
        <v>1.0126235814324644</v>
      </c>
    </row>
    <row r="17" spans="3:21" x14ac:dyDescent="0.25">
      <c r="E17" s="8">
        <v>2</v>
      </c>
      <c r="F17">
        <f>100+G3/2</f>
        <v>104</v>
      </c>
      <c r="H17" s="4">
        <f t="shared" si="2"/>
        <v>90.775633778826801</v>
      </c>
      <c r="I17" s="4">
        <f t="shared" si="3"/>
        <v>94.103091475739788</v>
      </c>
      <c r="J17" s="4"/>
      <c r="L17">
        <v>1.75</v>
      </c>
      <c r="M17" s="4">
        <f>(100+$G$3/2)*EXP(-$G$2*0.25)</f>
        <v>102.70809125136367</v>
      </c>
      <c r="N17">
        <f t="shared" si="4"/>
        <v>40</v>
      </c>
      <c r="O17" s="4">
        <f t="shared" si="5"/>
        <v>62.708091251363669</v>
      </c>
      <c r="P17" s="4">
        <f t="shared" si="6"/>
        <v>57.45433660970469</v>
      </c>
      <c r="Q17" s="6">
        <f>Q16*EXP(-$J$4*(E17-E16))</f>
        <v>0.94239279579826074</v>
      </c>
      <c r="R17" s="6">
        <f>Q16-Q17</f>
        <v>1.6520882109052226E-2</v>
      </c>
      <c r="S17" s="4">
        <f t="shared" si="7"/>
        <v>0.9491963217827345</v>
      </c>
    </row>
    <row r="18" spans="3:21" x14ac:dyDescent="0.25">
      <c r="H18" s="4">
        <f>SUM(H14:H17)</f>
        <v>101.99107989836119</v>
      </c>
      <c r="I18" s="4">
        <f>SUM(I14:I17)</f>
        <v>105.52022276717018</v>
      </c>
      <c r="J18" s="4">
        <f>I18-H18</f>
        <v>3.5291428688089894</v>
      </c>
      <c r="S18" s="4">
        <f>SUM(S14:S17)</f>
        <v>3.529142971122289</v>
      </c>
      <c r="U18" s="4">
        <f>S18-J18</f>
        <v>1.0231329961030156E-7</v>
      </c>
    </row>
    <row r="21" spans="3:21" x14ac:dyDescent="0.25">
      <c r="C21" s="1" t="s">
        <v>4</v>
      </c>
      <c r="E21" s="8">
        <v>0.5</v>
      </c>
      <c r="F21">
        <f>$G$3/2</f>
        <v>4</v>
      </c>
      <c r="H21" s="4">
        <f>F21*EXP(-E21*$D$4)</f>
        <v>3.8633873911572594</v>
      </c>
      <c r="I21" s="4">
        <f>F21*EXP(-E21*$G$2)</f>
        <v>3.9012396481133305</v>
      </c>
      <c r="J21" s="4"/>
      <c r="L21">
        <v>0.25</v>
      </c>
      <c r="M21" s="4">
        <f t="shared" ref="M21:M24" si="8">($G$3/2)*EXP(-$G$2*0.25)+M22*EXP(-$G$2*(L22-L21))</f>
        <v>109.43957839885466</v>
      </c>
      <c r="N21">
        <f t="shared" ref="N21:N22" si="9">$G$4</f>
        <v>40</v>
      </c>
      <c r="O21" s="4">
        <f t="shared" ref="O21:O22" si="10">M21-N21</f>
        <v>69.439578398854664</v>
      </c>
      <c r="P21" s="4">
        <f>O21*EXP(-$G$2*L21)</f>
        <v>68.576986102363335</v>
      </c>
      <c r="Q21" s="6">
        <f>Q14</f>
        <v>0.98778751965662215</v>
      </c>
      <c r="R21" s="6">
        <f>R14</f>
        <v>1.2212480343377852E-2</v>
      </c>
      <c r="S21" s="4">
        <f>P21*R21</f>
        <v>0.83749509478320838</v>
      </c>
    </row>
    <row r="22" spans="3:21" x14ac:dyDescent="0.25">
      <c r="E22" s="8">
        <v>1</v>
      </c>
      <c r="F22">
        <f t="shared" ref="F22:F25" si="11">$G$3/2</f>
        <v>4</v>
      </c>
      <c r="H22" s="4">
        <f t="shared" ref="H22:H26" si="12">F22*EXP(-E22*$D$4)</f>
        <v>3.7314405335382239</v>
      </c>
      <c r="I22" s="4">
        <f t="shared" ref="I22:I26" si="13">F22*EXP(-E22*$G$2)</f>
        <v>3.8049176980028561</v>
      </c>
      <c r="J22" s="4"/>
      <c r="L22">
        <v>0.75</v>
      </c>
      <c r="M22" s="4">
        <f t="shared" si="8"/>
        <v>108.15974071000181</v>
      </c>
      <c r="N22">
        <f t="shared" si="9"/>
        <v>40</v>
      </c>
      <c r="O22" s="4">
        <f t="shared" si="10"/>
        <v>68.159740710001813</v>
      </c>
      <c r="P22" s="4">
        <f t="shared" ref="P22:P26" si="14">O22*EXP(-$G$2*L22)</f>
        <v>65.651081765172393</v>
      </c>
      <c r="Q22" s="6">
        <f t="shared" ref="Q22:R22" si="15">Q15</f>
        <v>0.97572418398938165</v>
      </c>
      <c r="R22" s="6">
        <f t="shared" si="15"/>
        <v>1.2063335667240493E-2</v>
      </c>
      <c r="S22" s="4">
        <f t="shared" ref="S22:S26" si="16">P22*R22</f>
        <v>0.79197103625072607</v>
      </c>
    </row>
    <row r="23" spans="3:21" x14ac:dyDescent="0.25">
      <c r="E23" s="8">
        <v>1.5</v>
      </c>
      <c r="F23">
        <f t="shared" si="11"/>
        <v>4</v>
      </c>
      <c r="H23" s="4">
        <f t="shared" si="12"/>
        <v>3.6040000770311731</v>
      </c>
      <c r="I23" s="4">
        <f t="shared" si="13"/>
        <v>3.7109739453142114</v>
      </c>
      <c r="J23" s="4"/>
      <c r="L23">
        <v>1.25</v>
      </c>
      <c r="M23" s="4">
        <f t="shared" si="8"/>
        <v>106.84750377580396</v>
      </c>
      <c r="N23">
        <f>$G$4</f>
        <v>40</v>
      </c>
      <c r="O23" s="4">
        <f>M23-N23</f>
        <v>66.847503775803958</v>
      </c>
      <c r="P23" s="4">
        <f t="shared" si="14"/>
        <v>62.797418263463385</v>
      </c>
      <c r="Q23" s="6">
        <f t="shared" ref="Q23:R23" si="17">Q16</f>
        <v>0.95891367790731297</v>
      </c>
      <c r="R23" s="6">
        <f t="shared" si="17"/>
        <v>1.6810506082068688E-2</v>
      </c>
      <c r="S23" s="4">
        <f t="shared" si="16"/>
        <v>1.0556563816561626</v>
      </c>
    </row>
    <row r="24" spans="3:21" x14ac:dyDescent="0.25">
      <c r="E24" s="8">
        <v>2</v>
      </c>
      <c r="F24">
        <f t="shared" si="11"/>
        <v>4</v>
      </c>
      <c r="H24" s="4">
        <f t="shared" si="12"/>
        <v>3.4809121138330061</v>
      </c>
      <c r="I24" s="4">
        <f t="shared" si="13"/>
        <v>3.6193496721438381</v>
      </c>
      <c r="J24" s="4"/>
      <c r="L24">
        <v>1.75</v>
      </c>
      <c r="M24" s="4">
        <f t="shared" si="8"/>
        <v>105.50204740546027</v>
      </c>
      <c r="N24">
        <f t="shared" ref="N24:N26" si="18">$G$4</f>
        <v>40</v>
      </c>
      <c r="O24" s="4">
        <f t="shared" ref="O24:O26" si="19">M24-N24</f>
        <v>65.502047405460274</v>
      </c>
      <c r="P24" s="4">
        <f t="shared" si="14"/>
        <v>60.014211964653107</v>
      </c>
      <c r="Q24" s="6">
        <f t="shared" ref="Q24:R24" si="20">Q17</f>
        <v>0.94239279579826074</v>
      </c>
      <c r="R24" s="6">
        <f t="shared" si="20"/>
        <v>1.6520882109052226E-2</v>
      </c>
      <c r="S24" s="4">
        <f t="shared" si="16"/>
        <v>0.99148772073570557</v>
      </c>
    </row>
    <row r="25" spans="3:21" x14ac:dyDescent="0.25">
      <c r="E25" s="8">
        <v>2.5</v>
      </c>
      <c r="F25">
        <f t="shared" si="11"/>
        <v>4</v>
      </c>
      <c r="H25" s="4">
        <f>F25*EXP(-E25*$D$4)</f>
        <v>3.36202799257725</v>
      </c>
      <c r="I25" s="4">
        <f t="shared" si="13"/>
        <v>3.5299876103383818</v>
      </c>
      <c r="J25" s="4"/>
      <c r="L25">
        <v>2.25</v>
      </c>
      <c r="M25" s="4">
        <f>($G$3/2)*EXP(-$G$2*0.25)+M26*EXP(-$G$2*(L26-L25))</f>
        <v>104.12253064494098</v>
      </c>
      <c r="N25">
        <f t="shared" si="18"/>
        <v>40</v>
      </c>
      <c r="O25" s="4">
        <f t="shared" si="19"/>
        <v>64.12253064494098</v>
      </c>
      <c r="P25" s="4">
        <f t="shared" si="14"/>
        <v>57.299723274203757</v>
      </c>
      <c r="Q25" s="6">
        <f>Q24*EXP(-$J$5*(E25-E24))</f>
        <v>0.92495635653561592</v>
      </c>
      <c r="R25" s="6">
        <f>Q24-Q25</f>
        <v>1.7436439262644821E-2</v>
      </c>
      <c r="S25" s="4">
        <f t="shared" si="16"/>
        <v>0.99910314463700967</v>
      </c>
    </row>
    <row r="26" spans="3:21" x14ac:dyDescent="0.25">
      <c r="E26" s="8">
        <v>3</v>
      </c>
      <c r="F26">
        <f>100+G3/2</f>
        <v>104</v>
      </c>
      <c r="H26" s="4">
        <f t="shared" si="12"/>
        <v>84.427307609064542</v>
      </c>
      <c r="I26" s="4">
        <f t="shared" si="13"/>
        <v>89.513629548206012</v>
      </c>
      <c r="J26" s="4"/>
      <c r="L26">
        <v>2.75</v>
      </c>
      <c r="M26" s="4">
        <f>(100+$G$3/2)*EXP(-$G$2*0.25)</f>
        <v>102.70809125136367</v>
      </c>
      <c r="N26">
        <f t="shared" si="18"/>
        <v>40</v>
      </c>
      <c r="O26" s="4">
        <f t="shared" si="19"/>
        <v>62.708091251363669</v>
      </c>
      <c r="P26" s="4">
        <f t="shared" si="14"/>
        <v>54.652255548319694</v>
      </c>
      <c r="Q26" s="6">
        <f>Q25*EXP(-$J$5*(E26-E25))</f>
        <v>0.90784253159633543</v>
      </c>
      <c r="R26" s="6">
        <f>Q25-Q26</f>
        <v>1.7113824939280486E-2</v>
      </c>
      <c r="S26" s="4">
        <f t="shared" si="16"/>
        <v>0.93530913399076387</v>
      </c>
    </row>
    <row r="27" spans="3:21" x14ac:dyDescent="0.25">
      <c r="H27" s="4">
        <f>SUM(H21:H26)</f>
        <v>102.46907571720146</v>
      </c>
      <c r="I27" s="4">
        <f>SUM(I21:I26)</f>
        <v>108.08009812211863</v>
      </c>
      <c r="J27" s="4">
        <f>I27-H27</f>
        <v>5.6110224049171649</v>
      </c>
      <c r="S27" s="4">
        <f>SUM(S21:S26)</f>
        <v>5.6110225120535757</v>
      </c>
      <c r="U27" s="4">
        <f>S27-J27</f>
        <v>1.0713641085402514E-7</v>
      </c>
    </row>
  </sheetData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</dc:creator>
  <cp:lastModifiedBy>Hull</cp:lastModifiedBy>
  <cp:lastPrinted>2013-07-31T18:58:55Z</cp:lastPrinted>
  <dcterms:created xsi:type="dcterms:W3CDTF">2013-07-31T13:08:03Z</dcterms:created>
  <dcterms:modified xsi:type="dcterms:W3CDTF">2014-02-06T18:12:15Z</dcterms:modified>
</cp:coreProperties>
</file>