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chenjw\Documents\git_store\polysql\总部工作流简讯\"/>
    </mc:Choice>
  </mc:AlternateContent>
  <xr:revisionPtr revIDLastSave="0" documentId="13_ncr:1_{EBBCBD7A-32D8-4B2D-AE8F-F04A14B4D371}" xr6:coauthVersionLast="47" xr6:coauthVersionMax="47" xr10:uidLastSave="{00000000-0000-0000-0000-000000000000}"/>
  <bookViews>
    <workbookView xWindow="-28920" yWindow="-2400" windowWidth="29040" windowHeight="15720" xr2:uid="{BD339EC7-9D1A-4841-A323-7861F112BAE1}"/>
  </bookViews>
  <sheets>
    <sheet name="1.1 赛道C-待转化资源" sheetId="1" r:id="rId1"/>
  </sheets>
  <definedNames>
    <definedName name="_xlnm._FilterDatabase" localSheetId="0" hidden="1">'1.1 赛道C-待转化资源'!$A$1:$AM$67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66" i="1" l="1"/>
  <c r="Q66" i="1"/>
  <c r="L66" i="1"/>
  <c r="Q65" i="1"/>
  <c r="L65" i="1"/>
  <c r="Q64" i="1"/>
  <c r="L64" i="1"/>
  <c r="AE63" i="1"/>
  <c r="O63" i="1"/>
  <c r="K63" i="1"/>
  <c r="L63" i="1" s="1"/>
  <c r="Q62" i="1"/>
  <c r="L62" i="1"/>
  <c r="Q61" i="1"/>
  <c r="L61" i="1"/>
  <c r="Q60" i="1"/>
  <c r="L60" i="1"/>
  <c r="Q59" i="1"/>
  <c r="P59" i="1"/>
  <c r="L59" i="1"/>
  <c r="K59" i="1"/>
  <c r="Q58" i="1"/>
  <c r="L58" i="1"/>
  <c r="Q57" i="1"/>
  <c r="K57" i="1"/>
  <c r="L57" i="1" s="1"/>
  <c r="Q56" i="1"/>
  <c r="L56" i="1"/>
  <c r="Q55" i="1"/>
  <c r="L55" i="1"/>
  <c r="Q54" i="1"/>
  <c r="L54" i="1"/>
  <c r="Q53" i="1"/>
  <c r="L53" i="1"/>
  <c r="Q52" i="1"/>
  <c r="L52" i="1"/>
  <c r="Q51" i="1"/>
  <c r="L51" i="1"/>
  <c r="AF50" i="1"/>
  <c r="Q50" i="1"/>
  <c r="L50" i="1"/>
  <c r="K50" i="1"/>
  <c r="O49" i="1"/>
  <c r="Q49" i="1" s="1"/>
  <c r="L49" i="1"/>
  <c r="K49" i="1"/>
  <c r="P49" i="1" s="1"/>
  <c r="L48" i="1"/>
  <c r="O48" i="1" s="1"/>
  <c r="K48" i="1"/>
  <c r="Q47" i="1"/>
  <c r="L47" i="1"/>
  <c r="Q46" i="1"/>
  <c r="L46" i="1"/>
  <c r="AF46" i="1" s="1"/>
  <c r="K46" i="1"/>
  <c r="O45" i="1"/>
  <c r="AE45" i="1" s="1"/>
  <c r="L45" i="1"/>
  <c r="P44" i="1"/>
  <c r="O44" i="1"/>
  <c r="Q44" i="1" s="1"/>
  <c r="L44" i="1"/>
  <c r="Q43" i="1"/>
  <c r="L43" i="1"/>
  <c r="Q42" i="1"/>
  <c r="L42" i="1"/>
  <c r="AE41" i="1"/>
  <c r="AD41" i="1"/>
  <c r="P41" i="1"/>
  <c r="O41" i="1"/>
  <c r="Q41" i="1" s="1"/>
  <c r="L41" i="1"/>
  <c r="Q40" i="1"/>
  <c r="L40" i="1"/>
  <c r="Q39" i="1"/>
  <c r="L39" i="1"/>
  <c r="Q38" i="1"/>
  <c r="L38" i="1"/>
  <c r="K38" i="1"/>
  <c r="O37" i="1"/>
  <c r="AD37" i="1" s="1"/>
  <c r="L37" i="1"/>
  <c r="Q36" i="1"/>
  <c r="L36" i="1"/>
  <c r="Q35" i="1"/>
  <c r="L35" i="1"/>
  <c r="P34" i="1"/>
  <c r="Q34" i="1" s="1"/>
  <c r="L34" i="1"/>
  <c r="AD33" i="1"/>
  <c r="AE33" i="1" s="1"/>
  <c r="O33" i="1"/>
  <c r="P33" i="1" s="1"/>
  <c r="L33" i="1"/>
  <c r="Q32" i="1"/>
  <c r="L32" i="1"/>
  <c r="Q31" i="1"/>
  <c r="L31" i="1"/>
  <c r="Q30" i="1"/>
  <c r="L30" i="1"/>
  <c r="Q29" i="1"/>
  <c r="L29" i="1"/>
  <c r="Q28" i="1"/>
  <c r="L28" i="1"/>
  <c r="Q27" i="1"/>
  <c r="L27" i="1"/>
  <c r="K27" i="1"/>
  <c r="Q26" i="1"/>
  <c r="L26" i="1"/>
  <c r="Q25" i="1"/>
  <c r="L25" i="1"/>
  <c r="Q24" i="1"/>
  <c r="P24" i="1"/>
  <c r="L24" i="1"/>
  <c r="K24" i="1"/>
  <c r="Q23" i="1"/>
  <c r="L23" i="1"/>
  <c r="Q22" i="1"/>
  <c r="L22" i="1"/>
  <c r="Q21" i="1"/>
  <c r="L21" i="1"/>
  <c r="Q20" i="1"/>
  <c r="L20" i="1"/>
  <c r="Q19" i="1"/>
  <c r="L19" i="1"/>
  <c r="Q18" i="1"/>
  <c r="L18" i="1"/>
  <c r="Q17" i="1"/>
  <c r="L17" i="1"/>
  <c r="K17" i="1"/>
  <c r="Q16" i="1"/>
  <c r="L16" i="1"/>
  <c r="Q15" i="1"/>
  <c r="L15" i="1"/>
  <c r="Q14" i="1"/>
  <c r="L14" i="1"/>
  <c r="Q13" i="1"/>
  <c r="L13" i="1"/>
  <c r="Q12" i="1"/>
  <c r="L12" i="1"/>
  <c r="Q11" i="1"/>
  <c r="L11" i="1"/>
  <c r="Q10" i="1"/>
  <c r="L10" i="1"/>
  <c r="Q9" i="1"/>
  <c r="L9" i="1"/>
  <c r="Q8" i="1"/>
  <c r="L8" i="1"/>
  <c r="Q7" i="1"/>
  <c r="L7" i="1"/>
  <c r="Q6" i="1"/>
  <c r="L6" i="1"/>
  <c r="Q5" i="1"/>
  <c r="L5" i="1"/>
  <c r="Q4" i="1"/>
  <c r="L4" i="1"/>
  <c r="Q3" i="1"/>
  <c r="L3" i="1"/>
  <c r="Q2" i="1"/>
  <c r="L2" i="1"/>
  <c r="P45" i="1" l="1"/>
  <c r="Q45" i="1" s="1"/>
  <c r="Q33" i="1"/>
  <c r="AF41" i="1"/>
  <c r="P37" i="1"/>
  <c r="Q37" i="1" s="1"/>
  <c r="AF63" i="1"/>
  <c r="P63" i="1"/>
  <c r="Q63" i="1" s="1"/>
  <c r="Q48" i="1"/>
  <c r="P48" i="1"/>
  <c r="AF33" i="1"/>
  <c r="AD4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Unknown User</author>
    <author>Poly</author>
  </authors>
  <commentList>
    <comment ref="M16" authorId="0" shapeId="0" xr:uid="{34029B29-361B-4A2D-B335-A26E2D314601}">
      <text>
        <r>
          <rPr>
            <sz val="9"/>
            <rFont val="宋体"/>
            <family val="3"/>
            <charset val="134"/>
          </rPr>
          <t>韩昱堃Kermit:
实际不具备25年转化签约条件</t>
        </r>
      </text>
    </comment>
    <comment ref="L34" authorId="1" shapeId="0" xr:uid="{24220B21-CE8F-4105-92D2-5257772BE521}">
      <text>
        <r>
          <rPr>
            <b/>
            <sz val="9"/>
            <rFont val="宋体"/>
            <family val="3"/>
            <charset val="134"/>
          </rPr>
          <t>Poly:</t>
        </r>
        <r>
          <rPr>
            <sz val="9"/>
            <rFont val="宋体"/>
            <family val="3"/>
            <charset val="134"/>
          </rPr>
          <t xml:space="preserve">
项目未收回实际投入7亿元（2.5亿对价+5.5亿借款-1亿利息），并有2.64亿法拍投入资金合计9.64亿元
【主要问题】该项目为保利里城与厦门当代合作开发，由于商改住政策收紧、市场下行、合作纠纷等问题出现逾期交付。由于小业主起诉要求退房，目前项目公司资产遭法院查封，部分房产已被司法拍卖。
【风险分析】1. 项目公司资产遭法拍的问题无法解决，导致股东剩余权益持续折损；4. 项目存在违规加建、涉诉等诸多问题，市场价值明显下降，难以找到接盘方；</t>
        </r>
      </text>
    </comment>
    <comment ref="L35" authorId="1" shapeId="0" xr:uid="{6454D3A1-3C62-4AA6-8DCA-4D774013F06A}">
      <text>
        <r>
          <rPr>
            <b/>
            <sz val="9"/>
            <rFont val="宋体"/>
            <family val="3"/>
            <charset val="134"/>
          </rPr>
          <t>Poly:</t>
        </r>
        <r>
          <rPr>
            <sz val="9"/>
            <rFont val="宋体"/>
            <family val="3"/>
            <charset val="134"/>
          </rPr>
          <t xml:space="preserve">
【挂图问题】地块三、地块五由我司于2020年10月和2021年4月分别收购获取，政府2021年10月发布晋政文(2021)296号，划定科任水库管理红线及保护蓝线，并规定红线内不得建设建筑物构筑物，其中水库保护蓝线与地块三用地红线大面积重叠、水库管理红线与地块五用地红线大面积重叠。项目公司于2022年通过镇政府发文给晋江市水利局申请调整水库管理红线，该问题到目前仍未给予解决。
【解决思路】第一时间给政府发文说明地块历史沿革，与水利、自规、市政府领导积极沟通，目前取得政府口头同意换地并确定意向地块，正在推进政府相关流程</t>
        </r>
      </text>
    </comment>
    <comment ref="L36" authorId="1" shapeId="0" xr:uid="{3462B399-F646-46C3-A91B-FA9E90FB00FC}">
      <text>
        <r>
          <rPr>
            <b/>
            <sz val="9"/>
            <rFont val="宋体"/>
            <family val="3"/>
            <charset val="134"/>
          </rPr>
          <t>Poly:</t>
        </r>
        <r>
          <rPr>
            <sz val="9"/>
            <rFont val="宋体"/>
            <family val="3"/>
            <charset val="134"/>
          </rPr>
          <t xml:space="preserve">
2023年10月，项目二期启动报建，区自然资源局收件审核后告知二期大部分用地位于仙公山自然资源保护区红线内，停止了方案的审批，后续相关部门现场踏勘，并确认红线占压事项，导致项目前期款项我司权益投入0.31亿元已投资未落实。
2024年5月中旬，房管局以仙公山自然资源保护区红线占压一期6#、7#、8#楼为由通知项目公司暂停销售上述楼栋，且同步停止了上述楼栋的网签备案
拟推动二期用地退换地，实现路径为，与政府签订回购框架协议，政府回购用地后，用对应回购款进行新用地的置换。目前已与政府签订回购框架协议，正在推动签订正式协议，并明确置换新地块指标情况。
同步推动一期7号楼进行政府回购，实现路径为，与政府签订回购协议，对9号楼整栋楼进行回购，并同步完成规划调整，保障项目其余楼栋正常竣工交付。</t>
        </r>
      </text>
    </comment>
    <comment ref="J41" authorId="1" shapeId="0" xr:uid="{C5EFA887-7FFE-4DC1-8568-C832664DD3BA}">
      <text>
        <r>
          <rPr>
            <b/>
            <sz val="26"/>
            <rFont val="宋体"/>
            <family val="3"/>
            <charset val="134"/>
          </rPr>
          <t>我司股东投入+合作方股东投入+全部贷款</t>
        </r>
      </text>
    </comment>
    <comment ref="K41" authorId="1" shapeId="0" xr:uid="{0115898B-E059-45A9-A02A-E959DD679ED0}">
      <text>
        <r>
          <rPr>
            <b/>
            <sz val="26"/>
            <rFont val="宋体"/>
            <family val="3"/>
            <charset val="134"/>
          </rPr>
          <t>Poly:</t>
        </r>
        <r>
          <rPr>
            <sz val="26"/>
            <rFont val="宋体"/>
            <family val="3"/>
            <charset val="134"/>
          </rPr>
          <t xml:space="preserve">
我司股东投入+全部贷款</t>
        </r>
      </text>
    </comment>
    <comment ref="K44" authorId="1" shapeId="0" xr:uid="{1ED8248E-F596-4125-823E-08A05AFB9D2C}">
      <text>
        <r>
          <rPr>
            <b/>
            <sz val="26"/>
            <rFont val="宋体"/>
            <family val="3"/>
            <charset val="134"/>
          </rPr>
          <t>Poly:</t>
        </r>
        <r>
          <rPr>
            <sz val="26"/>
            <rFont val="宋体"/>
            <family val="3"/>
            <charset val="134"/>
          </rPr>
          <t xml:space="preserve">
我司股东投入及支付溢价</t>
        </r>
      </text>
    </comment>
    <comment ref="AH65" authorId="1" shapeId="0" xr:uid="{1E5FDFD0-248B-4C1C-85BB-6257B5459175}">
      <text>
        <r>
          <rPr>
            <b/>
            <sz val="9"/>
            <rFont val="宋体"/>
            <family val="3"/>
            <charset val="134"/>
          </rPr>
          <t>Poly:</t>
        </r>
        <r>
          <rPr>
            <sz val="9"/>
            <rFont val="宋体"/>
            <family val="3"/>
            <charset val="134"/>
          </rPr>
          <t xml:space="preserve">
占压资金为我司权益地块合作地价，目前土地分证需要先征得龙元总包诉讼查封、已建别墅签约登记业主同意，然后协调政府重新划定红线拆分、出具规划条件、办理产权登记。该项工作24年已经启动，但龙元案件法官不同意解除土地查封，导致目前陷入停滞，因需要大量协调工作，预计本年难以盘活</t>
        </r>
      </text>
    </comment>
  </commentList>
</comments>
</file>

<file path=xl/sharedStrings.xml><?xml version="1.0" encoding="utf-8"?>
<sst xmlns="http://schemas.openxmlformats.org/spreadsheetml/2006/main" count="932" uniqueCount="464">
  <si>
    <t>序号</t>
  </si>
  <si>
    <t>公司</t>
  </si>
  <si>
    <t>是否并表</t>
  </si>
  <si>
    <t>项目代码</t>
  </si>
  <si>
    <t>挂图问题类型</t>
  </si>
  <si>
    <t>项目名称</t>
  </si>
  <si>
    <t>问题说明</t>
  </si>
  <si>
    <t>全口径占压资金（万元）</t>
  </si>
  <si>
    <t>权益占压资金（万元）</t>
  </si>
  <si>
    <t>并表口径占压资金（万元）</t>
  </si>
  <si>
    <t>是否建议纳入年度任务书</t>
  </si>
  <si>
    <t>2025年计划完成的重要节点或目标</t>
  </si>
  <si>
    <t>对应盘活资金
（全口径，万元）</t>
  </si>
  <si>
    <t>对应盘活资金（权益口径，万元）</t>
  </si>
  <si>
    <t>对应盘活资金（并表口径，万元）</t>
  </si>
  <si>
    <t>25年预计供货时间</t>
  </si>
  <si>
    <t>25年预计签约
（亿元）</t>
  </si>
  <si>
    <t>是否已在2025年1月2日版本中铺排签约</t>
  </si>
  <si>
    <t>26年预计盘活资金（全口径，万元）</t>
  </si>
  <si>
    <t>27年预计盘活资金（全口径，万元）</t>
  </si>
  <si>
    <t>28年及以后盘活资金（全口径，万元）</t>
  </si>
  <si>
    <t>推进及盘活思路</t>
  </si>
  <si>
    <t>上月工作进展</t>
  </si>
  <si>
    <t>本月工作进展</t>
  </si>
  <si>
    <t>预计本季度工作计划是否按节点达成</t>
  </si>
  <si>
    <t>未按节点达成事项</t>
  </si>
  <si>
    <t>盘活资金比例
（低于应盘活比例70%，推送预警）</t>
  </si>
  <si>
    <t>华南</t>
  </si>
  <si>
    <t>广东公司</t>
  </si>
  <si>
    <t>我司并表</t>
  </si>
  <si>
    <t>已投资未落实</t>
  </si>
  <si>
    <t>1、项目因剩余留守户及产权注销问题导致融资区开发受限；
2、今年以来，项目在领导带领下通过依法动迁及协议动迁“双轮驱动”加快解决留守户问题，并且积极沟通相关部门，研究依嘱托注销的具体操作路径，待拆除最后留守户后根据路径实施产权注销工作。</t>
  </si>
  <si>
    <t>是</t>
  </si>
  <si>
    <t>力争2025年1季度化解融资区留守户影响，实现融资区动工；
2025年4季度①完成产权注销及福兴公司股权转让；②在方案稳定的情况下，办理国土证、预售证，争取实现融资区首开预售；③争取化解复建区留守户影响，实现复建区剩余物业动工。</t>
  </si>
  <si>
    <t>化解融资区留守户影响，实现融资区具备全面动工条件</t>
  </si>
  <si>
    <t>-</t>
  </si>
  <si>
    <t>①完成产权注销及福兴公司股转；②办理国土证、预售证，争取实现融资区首开预售；③争取化解复建区留守户影响，实现复建区剩余物业动工</t>
  </si>
  <si>
    <t>否</t>
  </si>
  <si>
    <t>都不并表</t>
  </si>
  <si>
    <t>44GZ2</t>
  </si>
  <si>
    <t>项目占压我司资金14.36亿元，但用地一直未能转化</t>
  </si>
  <si>
    <t>一季度完成诉讼律所聘请，本年内完成诉前事实准备并进入一审程序。</t>
  </si>
  <si>
    <t>完成诉讼律所聘请
同步发函中船集团</t>
  </si>
  <si>
    <t>完成诉前事实准备并进入一审程序</t>
  </si>
  <si>
    <t>44GZ5</t>
  </si>
  <si>
    <t>增城区中新村项目</t>
  </si>
  <si>
    <t>1、项目因住建部防止大拆大建等政策影响，原于2021年3月已过区更领会的实施方案批复延后至2023年6月批复，导致供地节点延后。
2、项目参考黄埔区经验未批先拆，临迁费远超预期。
3、合作方资金不足，未能按股比同股同投</t>
  </si>
  <si>
    <t>1、获取2024年12月底区政府会议纪要，明确政府组织村民表决转做地模式及与项目公司解除合作关系，区属国企为做地主体承接；
2、协助政府推动村民表决通过，与村签订解除协议；
3、村民表决通过后，推动政府核算我司前期投入，按最大限度报广州市城中村改造指挥部审批，争取按现金返还或地票方式明确，与做地主体（或政府）签订相关返还协议；
4、解决项目股权问题，与合作方沟通前期超投违约金及资金返还至项目公司后的分配等问题。</t>
  </si>
  <si>
    <t>取得增城区政府同意转模式会议纪要
启动前期投入核定相关工作</t>
  </si>
  <si>
    <t>一、完成村民表决与项目公司退出；二、核定前期投入并明确返还方式</t>
  </si>
  <si>
    <t>已投入10.79亿中，预估符合市成本管理办法的费用6.77亿，超出额度的4.02亿按政策无法返还。
需做地主体获取国家专项借款批复后方可返还我司。</t>
  </si>
  <si>
    <t>开发受限</t>
  </si>
  <si>
    <t>广州市番禺区黄金海岸项目</t>
  </si>
  <si>
    <t xml:space="preserve">地块紧邻珠江后航道，涉及信访、巡查及环保督查等因素，原址无法开发，需采用土地置换方式实现盘活，暂未实现首期置换用地落地。
</t>
  </si>
  <si>
    <t>2025年2季度与合作方就土地置换模式及双方合作模式达成一致意见。
2025年12月底争取完成首期用地置换。</t>
  </si>
  <si>
    <t>1、与合作方达成一致
2、与番禺区土发签订框架协议，锁定置换模式</t>
  </si>
  <si>
    <t>争取完成首期用地置换。</t>
  </si>
  <si>
    <t>待定</t>
  </si>
  <si>
    <t>44GZ30</t>
  </si>
  <si>
    <t>塘头村</t>
  </si>
  <si>
    <t xml:space="preserve">项目为我司跟进旧村改造项目，前期已投入7.53亿元，已取得改造实施方案批复，尚未获取融资区土地。
</t>
  </si>
  <si>
    <t>2025年一季度：实现复建区首期开工，预计总计容面积15万方。2025年二季度：完成合作企业招商
2025年三季度：完成融资区首期供地。2025年四季度，完成融资区首期开工</t>
  </si>
  <si>
    <t>1、与合作方签订合作协议
2、实现复建区首期开工</t>
  </si>
  <si>
    <t>完成合作企业招商</t>
  </si>
  <si>
    <t>完成融资区首期供地</t>
  </si>
  <si>
    <t>完成融资区首期开工，争取销售</t>
  </si>
  <si>
    <t>44GZ21</t>
  </si>
  <si>
    <t>三东村项目</t>
  </si>
  <si>
    <t>旧村改造项目转化中，前期已投入资金，融资区尚未供地。</t>
  </si>
  <si>
    <t>2025年严控项目资金投入，与政府及合作方积极沟通，就项目退出达成一致意见</t>
  </si>
  <si>
    <t>就项目退出与政府、村方及合作方达成原则一致</t>
  </si>
  <si>
    <t>启动项目已投成本审计及认定工作</t>
  </si>
  <si>
    <t>44GZ20</t>
  </si>
  <si>
    <t>红卫村</t>
  </si>
  <si>
    <t xml:space="preserve">红卫项目地处海珠区南中轴上，2023年被政府纳入南中轴“做地”范围，根据政府做地模式要求，需要全村统一补偿标准，回迁住宅不得采取二次分配，导致后续动拆迁风险较大，同时，针对地价评估及融资区商住比方面，与我司预期仍有一定差距。
</t>
  </si>
  <si>
    <t>44GZ3</t>
  </si>
  <si>
    <t>广州柯木塱村项目</t>
  </si>
  <si>
    <t>旧村改造项目转化中，前期已投入资金（3亿均为保证金），尚未融资区供地。</t>
  </si>
  <si>
    <t>2025年全额收回3亿保证金</t>
  </si>
  <si>
    <t>全额收回3亿保证金</t>
  </si>
  <si>
    <t>44GZ6</t>
  </si>
  <si>
    <t>渔沙坦项目</t>
  </si>
  <si>
    <t>问题由来：我司拟退出该项目。
截至24年11月进展：已与村方签订合作意向终止协议。</t>
  </si>
  <si>
    <t>2025年2季度实现项目公司注销。</t>
  </si>
  <si>
    <t>完成项目公司清算注销</t>
  </si>
  <si>
    <t>广州鱼珠项目剩余地块</t>
  </si>
  <si>
    <t>鱼珠物流基地有三期用地，目前只出让了035地块（一期），还有二期、三期未供地</t>
  </si>
  <si>
    <t>2025年实现控规调整及全部平房签约，完成032地块供地。
2025年，争取九沙动迁签约累计90%，尽可能完成全部签约以及国有单位的补偿谈判。</t>
  </si>
  <si>
    <t>完成剩余平房签约</t>
  </si>
  <si>
    <t>完成控规调整及国有无主地认定、确认4800元/平的地价，完成032地块供地</t>
  </si>
  <si>
    <t>广州从化温泉村项目</t>
  </si>
  <si>
    <t>因一期3区与王文彬队工程款争议问题，一期10区富利与燕翔劳务纠纷问题，导致项目停工。</t>
  </si>
  <si>
    <t>1、项目3区于12月前发回原一审重审程序中，出具重新鉴定结果及一审判决。</t>
  </si>
  <si>
    <t>出具重新鉴定结果及一审判决</t>
  </si>
  <si>
    <t>44GZ11</t>
  </si>
  <si>
    <t>广州三滘村项目（含留用地）</t>
  </si>
  <si>
    <t>旧改项目转化中，前期已投入资金，尚未融资区供地。</t>
  </si>
  <si>
    <t>已退出项目，收回前期投入，建议删除</t>
  </si>
  <si>
    <t>44GZ19</t>
  </si>
  <si>
    <t>广州黄埔村留用地项目</t>
  </si>
  <si>
    <t>留用地项目转化中，已投入费用均为保证金，尚未供地。</t>
  </si>
  <si>
    <t>地块位于琶洲中二区，规划为商办用地，拟根据市场情况及南驰方情况推动项目</t>
  </si>
  <si>
    <t>根据市场情况及南驰方情况推动项目</t>
  </si>
  <si>
    <t>44GZ10</t>
  </si>
  <si>
    <t>广州东风村项目（含留用地）</t>
  </si>
  <si>
    <t>湾区公司</t>
  </si>
  <si>
    <t>宜华资产包（汕头宜华城C地块五、六期）</t>
  </si>
  <si>
    <t>1、挂图原因：收购宜华资产包时宜华方未如实披露项目公司负债情况，宜华城项目公司存在多宗作为连带担保责任人的债务，该类债务可能会影响合作资产部分的开发、建设及安全（被查封）。同时项目公司开发的非合作资产（如新豪湾项目）烂尾成为当地政府重点关注的“维稳楼盘”，政府、小业主要求项目公司承担法律责任。
2、2024年推进情况：
①新豪湾一期已竣工备案交付；
②新豪湾二期土地债务和解已与招商平安协调，项目已获取预售证并完成在建工程抵押，目前正在推动网签备案工作；
③已协调汕头市自然资源局形成宜华城DEG地块规划调整方案，近期召开专项会议研讨。</t>
  </si>
  <si>
    <t>一、连带担保债务和解工作方面：
（争取项）与广州晨鸣签订框架和解协议，2025年9月；
（争取项）完成10 套别墅房产证办理，2025年12月。
二、宜华城DE 地块调规工作
纳入城市开发边界，2025年12月。
三、宜华城DE 地块拆赔工作
（争取项）粤东城际穿越地块征拆赔偿方案确认，25年12月；
（争取项）推动DE 地块控规修编初步方向定稿待落地开，25年12月。
四、宜华城C 地块六期盘活
解决土地闲置认定问题，25年6月；
(争取项)探索土地单独剥离到新项目公司方案，25年12月。
五、宜华城六期贷款工作
贷款展期方案确定，24年12月；
贷款展期方案审批，25年1月。
六、新豪湾B区竣备交付
完成项目竣备交付，25年12月</t>
  </si>
  <si>
    <t>1月，六期贷款展期方案审批；2月，连带债务担保和解，完成债务线下三方谈判；3月，DE地块完成开发边界调整方案；3月，完成新豪湾B区第一批网签备案手续；</t>
  </si>
  <si>
    <t>（争取项）25年6月，完成粤东城际穿越地块征拆赔偿方案确认；
25年6月，解决土地闲置认定问题；</t>
  </si>
  <si>
    <t>（争取项）25年9月，与广州晨鸣签订框架和解协；</t>
  </si>
  <si>
    <t>（争取项）25年12月，连带担保债务和解方面，完成10 套别墅房产证办理；
（争取项）25年12月，推动DE 地块控规修编初步方向定稿待落地开。
25年12月，完成新豪湾B区项目竣备交付。</t>
  </si>
  <si>
    <t>项目因或有债务风险及我司底层资产保值需要，暂未铺排签约。</t>
  </si>
  <si>
    <t>暂无供货</t>
  </si>
  <si>
    <t>整体思路：通过推动新豪湾B区交付，化解社会稳定风险；同步完善资产包风险处置方案并着力推动两个连带担保债务削债。
1、新豪湾B区：招平协议已签字盖章，监管账户、承诺函、政府会议纪要等已完成，预计8月15日获取预售证，缓解了市政府，我司及业主的维稳投诉压力；
2、债务削减：完善了杜日利和广州晨鸣两个削债初步方案并线上沟通，待资产包汇报时整体汇报；
3、DE地块调规：与市自然资源局推荐的总规编制单位广州市城市规划勘测设计研究院有限公司对接，初步拟定DEG地块纳入开发边界、调规思路等，本周进一步明确合作方案和商务条款。</t>
  </si>
  <si>
    <t>海南公司</t>
  </si>
  <si>
    <t>宜华资产包（海口台达国际项目）</t>
  </si>
  <si>
    <t>项目存在非合作资产负债，导致合作资产部分需进行代垫，主要有：
（1）39套别墅抵押后销售问题：宜华将39套别墅抵押给华融后，又将其中的12套别墅销售，华融已起诉台达公司要求以39套别墅为限承担担保责任，同时小业主要求台达公司返还购房款及赔偿相应损失。
（2）高尔夫会员赔偿：因部分住宅地块（04、05、16-1）被高尔夫占用，不允许报建及动工，为实现后续住宅用地开发，项目已于2021年退出高尔夫，并启动对会员赔付工作。
（3）拖欠人工类费用：因宜华拖欠非合作资产员工工资，导致员工集中上访及投诉，政府要求我司必须妥善处理。
（4）欠税：非合作资产已完成清算，存在欠缴税金。
截止2024年底，非合作资产垫付金额整体可控。</t>
  </si>
  <si>
    <t>严控非合作资产垫付，确保垫付金额不超3.12亿并争取进一步降低，目前已支付1.78亿，2025年支出控制在0.48亿内，其中抵押别墅处理0.36亿，高尔夫赔偿0.09亿，税金0.02亿。具体：
（1）39套别墅问题的解决不超过1.38亿：目前法院判决华融对39处抵押别墅具有优先权，华融已提出强制执行申请，法院已正式启动抵押物拍卖程序，将于2025年2月17日开始拍卖。根据当前拍卖公告，关于我司应承担的税费，由买方先行垫付，再申请法院从拍卖款中退回。我司将重点协调法院根据拍卖公告执行，避免我司承担33套拍卖别墅税费，降低公司损失。（2）高尔夫会员赔偿的解决不超过1.12亿：目前新增的非带地会员的正常退赔已经停止办理，后续妥善解决带地会员诉讼及批量的会员诉讼，降低退赔费用。针对100张会员证的批量退赔，目前尚未进一步要求退赔或起诉，后续若起诉，在正常退赔方案之下，通过协商解决或诉讼策略的设置，尽量争取较低的赔偿金额。（3）人工费用垫付不超过0.16亿：根据公司、临时工、政府签订的三方补偿协议，经协商政府及临时工，按每人1500元/季度支付临时工补偿款至终老。（4）非合作资产欠税不超过0.32亿：对于一期可税前抵扣的依据不齐全的情况，一是联合股东宜华，应补尽补；二是需避免对外披露，等待自然度过5年检查期（2025年12月以后），若在此之前被税务局检查争取引导不检查所得税事项。</t>
  </si>
  <si>
    <t>按管控思路做好过程管控，严控非合作资产垫付，一季度支付金额控制在192万内。</t>
  </si>
  <si>
    <t>按管控思路做好过程管控，严控非合作资产垫付，一季度支付金额控制在1030万内。</t>
  </si>
  <si>
    <t>按管控思路做好过程管控，严控非合作资产垫付，一季度支付金额控制在2317万内。</t>
  </si>
  <si>
    <t>按管控思路做好过程管控，严控非合作资产垫付，一季度支付金额控制在1261万内。</t>
  </si>
  <si>
    <t>高尔夫和旅馆用地未占压资金，为做大宜华资产包，增加安全垫，海南公司积极推进旅馆及高尔夫用地盘活。寻求增量贡献，不建议考核。
2021年-2024年期间，我司曾积极尝试各种盘活方式，包括调规商品住宅、安居房开发，协调政府调规后有偿收回用地，并分析转产业用地开发可行性等，但受限市场持续下行，项目位于市场有效边界外，当前盘活开发价值不高，暂未实现突破。
2025年拟寻求引入合适的产业资源方，并尽可能少量投入，先将用地占住经营起来，避免用地到期被政府收回。后续具体结合市场变化，积极尝试，寻求切实可行的盘活方式。</t>
  </si>
  <si>
    <t>非合作资产垫付金额拟诉讼解决，不在挂图盘活范畴</t>
  </si>
  <si>
    <t>汕尾金町湾三期</t>
  </si>
  <si>
    <t>1、挂图原因：项目因政府原因未移交土地，我司已经交齐地价，需要通过开发建设收回资金。
2、2023年推进情况：初步和政府完成土地置换路径确认，框架协议双方审核中</t>
  </si>
  <si>
    <t>2025年3月前完成置换方案谈判；
2025年6月前完成政府会议纪要出具；
2025年9月前完成处置方案上报；
2025年12月前完成原地块收储，以及至少一宗置换地块的摘牌（以政府挂牌时间为准）。</t>
  </si>
  <si>
    <t>完成置换方案谈判</t>
  </si>
  <si>
    <t>完成政府会议纪要出具</t>
  </si>
  <si>
    <t>完成处置方案上报</t>
  </si>
  <si>
    <t>完成原地块收储，以及至少一宗置换地块的摘牌（以政府挂牌时间为准）。
权益口径盘活约13.4亿元。</t>
  </si>
  <si>
    <t>拟盘活地块暂无25年供货需要</t>
  </si>
  <si>
    <t>暂不认定，待实际完成换地后予以认定</t>
  </si>
  <si>
    <t>东莞麻涌镇中成项目</t>
  </si>
  <si>
    <t>1、挂图原因：项目地处非核心镇区，当地市场下行，项目预期收益下降
2、2023年推进情况：
①上半年已按任务完成项目挂牌准备，但因市场下行，暂缓项目
①下半年通过多次与政府谈判，协助政府完成规划方案、补偿方案等调整工作。
②组织协调各级政府研究政府主导收储工改工思路，并取的镇街、区级、市局相关部门理解与支持，并承诺进一步向市领导进行汇报推进。
③通过研判政府推进政策，向村集体解读工改工利益模式，舒缓集体对暂缓工改产融转变为政府主导工改工的抵抗情绪，协助政府完成社会稳定。
④推进政府收储中成公司宿舍地块，目前已推动政府发出征地函件并完成测绘评估等工作，预计收储金额为2000万元</t>
  </si>
  <si>
    <t>2025年3月前完成整租方案上报；
2025年5月前完成出租协议签署，并回收相应租金。</t>
  </si>
  <si>
    <t>完成整租方案上报</t>
  </si>
  <si>
    <t>完成出租协议签署，并回收相应租金
盘活约75万元权益口径。</t>
  </si>
  <si>
    <t>暂无</t>
  </si>
  <si>
    <t>惠州悠山美地</t>
  </si>
  <si>
    <t>挂图原因：项目25年因土增税清算，或将面临刚兑风险，年内重点控制项目风险敞口不扩大；
处置策略：
1、工抵化债:对可能发生社会性事件的单位优先以项目车位、商铺等进行工抵化解，重点单位谈判被动工抵;以时间换空间；
2、应诉尽诉:适时诉讼以追偿我司本金及应得收益:
3、税务风险监控:在保持项目现状的基础上，沟通税局，延缓税务清算时间。</t>
  </si>
  <si>
    <t>全年以控制风险敞口不扩大为主要工作目标：
1、 税局沟通上，项目土增清算已达时点，需要强化政府税局沟通，建立长效机制，延缓清算时点；工抵上，以时间换空间，维持项目现状，避免工抵签约导致土增清算；
2、债务化解上：项目地上优质资产抵押至湾区公司后，维持现状暂不转移，避免触发土增清算，项目剩余资产无法覆盖项目债务风险，需强化监控及长效机制，被动防御，以谈判维持项目现状，避免挤兑事件发生导致刺破风险；
3、本金回收上：加快推进追偿合作方注册资本金仲裁程序落地，完善我司本金回收敞口风险化解。</t>
  </si>
  <si>
    <t>完成项目风险处置方案上报</t>
  </si>
  <si>
    <t>建立监控及沟通长效机制，保证项目风险敞口不扩大</t>
  </si>
  <si>
    <t>重点推进项目税务沟通及诉讼事宜</t>
  </si>
  <si>
    <t>年内项目整体风险敞口不扩大</t>
  </si>
  <si>
    <t>暂未铺排签约，项目存在合作争议等问题，且剩余产品为商办等难销业态，释放亏损预计较大。</t>
  </si>
  <si>
    <t>无供货要求</t>
  </si>
  <si>
    <t>1、以地块二、三为融资主体，项目地上住宅3.49万方作为抵押，通过项目董事会决议向保利财务公司融资4.08亿。通过抵押权的设置，实现对住宅资产的控制，增加供应商诉讼后，执行地上住宅进行债务偿还的难度，引导供应商接受我司的商铺工抵方案，最大程度在不触发土增税清算的情况下控制公司资产。
2、通过谈判、诉讼等方式推进合作方完成注册资本金补缴，并以合作方补缴注册资本金1.08亿偿还财务公司融资。
3、与合作方进行退出谈判，在退出前进行地上住宅产成品的实质转移。
4、积极探讨与合作方就新项目通过收取代建管理费方式合作增补利润缺口。</t>
  </si>
  <si>
    <t>河源阅江台</t>
  </si>
  <si>
    <t>1、挂图原因：项目由我司勾地获取，项目土地出让时，地块内部未完成拆迁清表，项目土地合同约定政府须于2022年8月8日前交付用地并达到“三通一平”的条件，但在合同约定截止日期，政府未能完成全部土地的交付义务，已发生实质性违约。根据土地合同约定，若政府延期交地超60日，即超过2022年10月8日，我司有权解除出让合同，且可主张政府双倍返还定金及已支付的其余土地款并赔偿损失。截止2023年11月，北地块分摊地价、契税等共计2.065亿元，按出让时银行贷款基准利率4.75%计算，产生利息约2000万，在不计算政府违约金的情况下，则地块土地成本共计约2.27亿。
2、2023年推进情况：已发函要求政府加快推进拆迁交地及退换地，并积极与河源市自然资源局、江东新区政府、分管的副市长等主要部门及领导人进行沟通，表达了土地置换的诉求及沟通操作路径。经过政府储备地块的盘查，明确了源城区地块为置换目标地块，并按“先收储，后出让”的置换路径沟通推进，后续拟推动高层对接，进一步明确置换意向，落实目标地块的规划调整，签署框架协议，明确置换细节。</t>
  </si>
  <si>
    <t xml:space="preserve">2024年阶段成果：【置换地调规】完成控规调整批前公示，并通过专家委员会审议，完成规委会审批前所有前置工作；【北地块收回】完成土地合同解除协议拟定，并通过区用地会审议；【地价缴纳与收回】已明确资金流转路线，并完成资金共管协议拟定。
2025年1月完成土地收回审批工作，达到签署土地合同解除协议的条件；
2025年3月完成收储协议签署完成是土地收回，新置换地块立项上报；
2025年4月完成置换地块挂牌
2025年5月完成新置换地块摘牌（以政府挂牌时间为准）；
2025年6月完成新置换地块国土合同签署，支付土地款，收回原北地块地价，共管资金进入共管账户；
2025年9月完成新置换地块周边道路代建或配建的落地实施；
</t>
  </si>
  <si>
    <t>完成收储协议签署及新置换地块立项上报</t>
  </si>
  <si>
    <t>完成新置换地块挂牌、摘牌（以政府挂牌时间为准），原地价收回。
盘活约2亿元权益口径。</t>
  </si>
  <si>
    <t>完成周边道路配建或代建的实施落地</t>
  </si>
  <si>
    <t>项目整体（已开发尾货）在25年可以签约，项目需当前拟盘活部分暂未铺排签约</t>
  </si>
  <si>
    <t>揭阳大都汇项目</t>
  </si>
  <si>
    <t>目前已对三个拟解决方案路径进行尝试，并梳理优劣。
1、土地置换，优势：已咨询市自然资源局，兰州市目前无先例，但有政策依据，落实则彻底解决1817地块问题，且有一定概率置换到更优质地块；
劣势：彭家坪板块内政府储备地块涉及拆迁或商业变性，沟通难度大。
2、拆迁交付，优势：仅需解决拆迁单一问题，不涉及复杂流程；
劣势：政府无动力、无实力投入资金解决，我司已六次向政府发函催办，均未落实解决。
3、诉讼，优势：法理优势在我方，胜诉可倒逼政府做土地置换。
劣势：实操难度大，牵一发而动全身，后续政企关系负面影响难以评估。</t>
  </si>
  <si>
    <t>2025年6月前完成调规方案谈判，明确处置方案；
2025年9月前完成处置方案上报；
2025年12月前完成新规公示，并完成国土合同补充协议签署。</t>
  </si>
  <si>
    <t>完成调规方案谈判</t>
  </si>
  <si>
    <t>完成调规方案谈判，明确处置方案</t>
  </si>
  <si>
    <t>完成新规公示，并完成国土合同补充协议签署
盘活约9671万元权益口径。</t>
  </si>
  <si>
    <t>项目整体（含一期~三期等）满足25年货量需求，项目盘活商业地块在25年未铺排签约。</t>
  </si>
  <si>
    <t>商业地块暂无新增供货需求</t>
  </si>
  <si>
    <t>深圳保利青谷项目</t>
  </si>
  <si>
    <t>1、挂图原因：此部分资金占压，前置条件有两个，一是海鲜街拆迁完成，二是三期用地为溪涌小学，需完成签约搬离（原为新建学校解决溪涌小学安置，24年调整为直接赔偿搬离，不另建学校安置），预计2025年完成海鲜街拆迁签约及小学签约并获取实施主体资格批复，考虑小学搬离需支付赔偿款较大（预计1亿），故按学校先签约配合获取实施主体资格但不搬离方向先推进，待后续视情况再完成搬离并签订三期国土合同。
2、2024年推进情况：1、24年海鲜街新增2户无产权户签约，剩余7户未签，近期主要积极沟通2户业主赔偿条件，力争签约；新增签约每户仅支付少量签约奖励（每户15万），待全部签约完成后再支付赔偿款，减少资金占压保障资金安全；2、完成三期物业权利人核实公示申报材料准备并报溪涌社区，因村集体24年过渡费未支付目前卡点为村不配合盖章导致申报暂缓；3、学校改为直接赔偿方式搬离而不用新建学校安置，当前主要与教育局沟通赔偿条件及支付节点。</t>
  </si>
  <si>
    <t xml:space="preserve">2025年3月30日前完成三期物业权利人核实公示；
2025年5月30日前完成海鲜街3户有产权户签约；
2025年6月30日前完成海鲜街4户无产权户签约；
2025年12月31日前完成海鲜街拆赔协议签署。
</t>
  </si>
  <si>
    <t>1、完成三期物业权利人核实公示
2、完成海鲜街1户无产权户签约（刘耀芳）
3、完成海鲜街2户有产权户签约（黄天禄、巫建勇）</t>
  </si>
  <si>
    <t xml:space="preserve">1、完成海鲜街3户无产权户签约（王快发、邓道明、谢剑水）
2、完成海鲜街1户有产权户签约（杨振明）
</t>
  </si>
  <si>
    <t>2025年12月31日前完成海鲜街拆赔协议签署。</t>
  </si>
  <si>
    <t>项目一期在25年可以签约，二期、三期不能签约</t>
  </si>
  <si>
    <t>三期暂无新增供货需求</t>
  </si>
  <si>
    <t>整体思路：同步推进三期海鲜街拆迁、推动学校拆迁补偿协议签约作为实施主体确认前置条件：
（1）三期海鲜街拆迁：2024年完成共计剩余9户海鲜街待拆迁业主签约；
（2）学校拆迁补偿协议：明确学校单方造价、付款节奏等协议主要内容，并完成拆迁补偿协议签约；
（3）实施主体确认：区域更新部门确认实施主体。</t>
  </si>
  <si>
    <t>三期占压资金主要是海鲜街拆迁款（33户业主），共计1543万，由股东方（富怡诚公司）代项目公司支付，项目公司目前对三期海鲜街拆迁未实际支付款项。</t>
  </si>
  <si>
    <t>华南公司</t>
  </si>
  <si>
    <t>湛江水上运动中心</t>
  </si>
  <si>
    <t>二三四期填海问题未解决导致资金占压，货值无法盘活
二期（占压1.81亿元）：目前省航运就二期超填部分与我司意见基本达成一致，要求12月完成超填海域验收工作。
三期（0.68亿元）：政府已完成收储，按收储协议，本年收回补偿款1.16亿元。
四期（5.94亿元）：海域已完成部委备案，实现用海合法化，本年重点推动政府收储及明确解决路径。</t>
  </si>
  <si>
    <t>1、二期：启动围填海验收工作，年内完成海域转国土后续办理。
2、三期：2025年6月推动政府返还收储补偿款及成本返还款，共计1.16亿元。
3、四期：2025年8月推动政府明确四期规划，12月前推动政府收储及后续解决路径。</t>
  </si>
  <si>
    <t>二期：明确验收路径及要求。
三期：与政府确认本年支付资金计划。
四期：推动政府召开会议研究规划。</t>
  </si>
  <si>
    <t>二期：验收资料入件，召开专家评审会议。
三期：收回1.16亿元。
四期：推动政府明确四期解决路径。</t>
  </si>
  <si>
    <t>二期：取得验收通过。
四期：完成规划调整。</t>
  </si>
  <si>
    <t>二期：完成海域转国土。
四期：政府确认收储，并按解决方案启动相关工作。</t>
  </si>
  <si>
    <t>/</t>
  </si>
  <si>
    <t>1、本年预计通过换地盘活三期商业地块，预计25年收回全口径收储对价1.15亿元
2、后续推动政府明确四期（烂尾）规划明确及解决路径（政府收回或置换）</t>
  </si>
  <si>
    <t>茂名新屋地四期</t>
  </si>
  <si>
    <t>由于地块位置较差，开发存在亏损风险
未确认最终解决方案，目前该地块因政府明确不同意退换地，公司内部决策暂缓开工，已申请国土延期开发</t>
  </si>
  <si>
    <t>1、催熟地块，满足开工条件，研判开工；</t>
  </si>
  <si>
    <t>旧改聚龙</t>
  </si>
  <si>
    <t>佛山南海聚龙南北村</t>
  </si>
  <si>
    <t>由于项目存在亏损风险，因此考虑沟通政府调整地块规划或者政府主导做地我司退出
目前与政府沟通纳入做地计划，准备找政府获取书面文件或相关证明材料，同步也在沟通政府调规</t>
  </si>
  <si>
    <t>1、12月30日前完成与政府签订协议，落实项目推进的具体方案，促成项目盘活</t>
  </si>
  <si>
    <t>12月30日前完成与政府签订协议，落实项目推进的具体方案，促成项目盘活</t>
  </si>
  <si>
    <t>1、与政府落实我司退出项目后，直接调规、或国资进入后再调规的具体路径；
2、我司退出项目公司同时，签订已投入资金返还协议，落实资金盘活</t>
  </si>
  <si>
    <t>佛山保利梦工场</t>
  </si>
  <si>
    <t>项目为商改住+以租代售，继续销售面临巨大监管风险，且该类型产品实际无市场机会。</t>
  </si>
  <si>
    <t>1、6月前完成股权挂牌转让、并收回诚意金
2、12月前收回首笔回购款</t>
  </si>
  <si>
    <t>6月前完成股权挂牌转让、并收回诚意金</t>
  </si>
  <si>
    <t>12月前收回首笔回购款</t>
  </si>
  <si>
    <t>已明确由政府按全口径2.8亿对价收购项目公司。</t>
  </si>
  <si>
    <t>韶关大都会</t>
  </si>
  <si>
    <t>5#地已交齐地价，但13#楼位置未拆迁导致无法开发，占压资金600万，3号地为商业性质，开发存在亏损风险，9#也因为未拆迁无法开发
目前3号地方案已过三重一大，按照集团投资工作统筹安排，计划24年完成3号地立项，与政府签署退地协议及拿地，政府明确签署3号地兜底协议后才会启动5.9号地块拆迁工作</t>
  </si>
  <si>
    <t>1、2025年10月推动完成政府村民附着物拆迁协议签订
2、2025年12月前完成中悦13#拆迁</t>
  </si>
  <si>
    <t>10月推动完成政府村民附着物拆迁协议签订，12月前完成中悦13#拆迁</t>
  </si>
  <si>
    <t>不涉及</t>
  </si>
  <si>
    <t>政府拆迁需支出成本较高，动力不足，拟捆绑我司未缴纳地价的9号地后续处置方案一起解决。</t>
  </si>
  <si>
    <t>粤中公司</t>
  </si>
  <si>
    <t>珠海保利华南总部大厦</t>
  </si>
  <si>
    <t>2、前置监管条件未达成（因未能落实产业导入责任，导致政府拒绝核发预售证）</t>
  </si>
  <si>
    <t>1、通过项目形象完工，全力配合横琴政府，实现项目销售受限突围，目前20%自由销售部分取证不再受限，并且已于2024年6月获取1.15万平米预售证
2、对于40%限制限售对象部分，经过长期沟通，横琴已出新政，大幅度放松销售对象限制，大部分企业可满足要求
3、项目T2栋1.9万平米通过长分期整售方式销售，目前客户已缴纳订金500万元</t>
  </si>
  <si>
    <t>1、通过项目形象完工，全力配合横琴政府，实现项目销售受限突围，目前20%自由销售部分取证不再受限，并且已于2024年6月获取1.15万平米预售证
2、对于40%限制限售对象部分，经过长期沟通，横琴已出新政，大幅度放松销售对象限制，大部分企业可满足要求
3、项目T2栋1.9万平米通过长分期整售方式销售，目前客户已缴纳订金500万元，但客户诉求为15年分期，资金收回效率不高，因此2025年预计需要退回订金。</t>
  </si>
  <si>
    <t>云南公司</t>
  </si>
  <si>
    <t>西双版纳保利曼湖</t>
  </si>
  <si>
    <t>一、挂图原因
受风景名胜区规划影响，部分用地无法开发；9号地受拆迁影响，无法动工。
二、解决思路
1、风景名胜受限地块推进完成调规工作；
2、9号地要求政府尽快启动拆迁；或进行退地。
三、进展情况
已协调云南省自然资源厅于上半年将调规事项上报国家林业和草原局，目前审核中，待批复。</t>
  </si>
  <si>
    <t>2025年前完成退地，按8折出让金收回退地款</t>
  </si>
  <si>
    <t>签订土地收储协议</t>
  </si>
  <si>
    <t>收回退地款</t>
  </si>
  <si>
    <t xml:space="preserve">否 </t>
  </si>
  <si>
    <t>1、受风景名胜区及城镇开发边界范围影响地块，因当地政府财政困难，经与政府相关部门沟通，初步达成解决思路为置换土地，当前西双版纳嘎洒产业集聚区管委会正在梳理土地信息提供给我司。
2、拟进一步与管委会确认退地方案及金额，尽快确定权益。</t>
  </si>
  <si>
    <t>1、受风景名胜区及城镇开发边界范围影响地块，积极公关与辖区管委会就退地方向达成一致意见（预计为土地出让金的5-8折）
2、争取2025年前协调政府以专项债的方式现金返还退地款。</t>
  </si>
  <si>
    <t>昆明保利和光屿湖</t>
  </si>
  <si>
    <t>一、挂图原因：受文物贝丘遗址影响，部分用地无法开发
二、解决思路：开展退地工作，并且削减受限区域用地对应的外挂
三、截止23年底进展：
1、已完成：遗址勘测定界及我司扩大退地范围的勘测定界，就占压到的部分七期，沟通全部退地。就我司提出的申请已召开专家会，原则上同意扩大贝丘遗址保护范围（将七期纳入）。
2、正对接政府启动退地工作。</t>
  </si>
  <si>
    <t>1、2025年3月30日前与签订正式收储协议、明确土地回收金额。
2、纳入政府专项债，年内收回退地出让金。</t>
  </si>
  <si>
    <t>签订收储协议</t>
  </si>
  <si>
    <t>通过提供五期商品房进行回迁安置为契机推动政府进行开发受限地块重新收储工作，实现项目公司退地及收回资金。
已与政府达成一致意见，政府同意收储，且将收储范围扩大锁定为91亩。目前因我方还未完成相关流程，未能正式签订；预计24年可与政府签订退地协议及进行收储，但目前政府财政紧张，预计为挂账式收储，24年无法实质性收回资金；预计收储后纳入政府25年财政计划，25年收回资金。</t>
  </si>
  <si>
    <t>通过提供五期商品房进行回迁安置为契机推动政府进行开发受限地块重新收储工作，实现项目公司退地及收回资金。
已与政府达成一致意见，政府同意收储，且将收储范围扩大锁定为91亩。24年11月已完成与区政府的退地协议签订；但目前政府财政紧张，预计为挂账式收储，24年无法实质性收回资金；预计收储后纳入政府25年财政计划，争取25年收回资金。</t>
  </si>
  <si>
    <t>华东二组</t>
  </si>
  <si>
    <t>福建公司</t>
  </si>
  <si>
    <t>福州三江理想城</t>
  </si>
  <si>
    <t>工程质量问题及负面舆论</t>
  </si>
  <si>
    <t>1、完成全项目拆除，启动重建工作，且不发生重大舆情；
2、争取以过渡费置换的方式减免安置房逾期交付的违约金。</t>
  </si>
  <si>
    <t>无</t>
  </si>
  <si>
    <t>——</t>
  </si>
  <si>
    <t>项目计划25年完成拆除并启动重建，26年提起股东诉讼维护我司利益，后续通过项目再销售盘活资金。</t>
  </si>
  <si>
    <t>住宅按照1.1万元/平单价估计，车位1.5万元/个，重建后可售货值预计4.40亿。现场工程进度预计2026年达预售进度，但是销售时机、销售流速、售后资金是否可盘活不可控。</t>
  </si>
  <si>
    <t>长乐阅江台</t>
  </si>
  <si>
    <t>因拆迁问题，导致03号地目前无法按期交地。项目开发受阻。</t>
  </si>
  <si>
    <t>2025年12月前完成地价款20%回笼。</t>
  </si>
  <si>
    <t>完成地价款20%回笼</t>
  </si>
  <si>
    <t>项目占压地价10.15亿，拟沟通政府在5年内返还地价10.15亿（预计每年20%）</t>
  </si>
  <si>
    <t>海西公司</t>
  </si>
  <si>
    <t>我司不并表</t>
  </si>
  <si>
    <t>lc2505</t>
  </si>
  <si>
    <t>厦门环岛路</t>
  </si>
  <si>
    <t>项目未收回实际投入7亿元（2.5亿对价+5.5亿借款-1亿利息），并有2.64亿法拍投入资金合计9.64亿元
【主要问题】该项目为保利里城与厦门当代合作开发，由于商改住政策收紧、市场下行、合作纠纷等问题出现逾期交付。由于小业主起诉要求退房，目前项目公司资产遭法院查封，部分房产已被司法拍卖。
【风险分析】1. 项目公司资产遭法拍的问题无法解决，导致股东剩余权益持续折损；2. 项目存在违规加建、涉诉等诸多问题，市场价值明显下降，难以找到接盘方；</t>
  </si>
  <si>
    <t>1、2025年12月前与总部沟通形成项目处置路径：考虑通过项目破产清算或破产重整途径盘活项目。
2、争取2025年12月前实现法拍竞得房源二次销售，争取实现签约2亿元。</t>
  </si>
  <si>
    <t>法拍房销售2.0亿，我司权益40%</t>
  </si>
  <si>
    <t xml:space="preserve">（1）尝试与合作方洽谈，移交物业管理权，推动项目A1地块完工至交付条件。
（2）可以以股东名义起诉项目公司归还5.5亿股东借款及利息，尽可能在在项目公司破产前按比例参与剩余资产法拍分配，理想状态下可以挽回部分损失。但诉讼时间预计在一年左右，且可能导致其他债权债务人申请进入破产程序，进去破产清算分配。
(2)若与合作方交涉无果，以项目公司名义发函解除物业前介合同，若物业不予配合则通过诉讼解除，预计诉讼周期6~12个月。
（3）若与合作方交涉无果，考虑以起诉、全体业主投票、起诉等方式解除前期物业服务合同，预计诉讼周期一年左右。
（4）若起诉项目公司后，项目公司进入破产程序，剩余资产移交至破产管理人，可推进出清物业，正常进入项目。
(5)联合A1地块业主按面积比例出资完成剩余园林工程建设，达交付条件。
（6)对占有法拍房源进行二次销售，计划2025年完成2亿签约，收回部分法拍投入。
</t>
  </si>
  <si>
    <t>1、项目未收回实际投入7亿元（2.5亿对价+5.5亿借款-1亿利息），并有2.64亿法拍投入资金合计9.64亿元
2、目前项目开发停滞，濒临资不抵债状态。项目历史情况复杂，较难盘活，考虑通过法律途径，以破产重整方式盘活项目，具体路径需要与总部详细沟通，明确是否执行推进。
3、2025年争取实现法拍竞得房源销售2亿元，收回部分法拍投入资金。</t>
  </si>
  <si>
    <t>6212、6215</t>
  </si>
  <si>
    <t>永隆地块三、地块五</t>
  </si>
  <si>
    <t>【挂图问题】地块三、地块五由我司于2020年10月和2021年4月分别收购获取，政府2021年10月发布晋政文(2021)296号，划定科任水库管理红线及保护蓝线，并规定红线内不得建设建筑物构筑物，其中水库保护蓝线与地块三用地红线大面积重叠、水库管理红线与地块五用地红线大面积重叠。项目公司于2021年通过镇政府发文给晋江市水利局申请调整水库管理红线，该问题到目前仍未给予解决。
【解决思路】第一时间给政府发文说明地块历史沿革，与水利、自规、市政府领导积极沟通，目前取得政府口头同意换地并确定意向地块，正在推进政府相关流程</t>
  </si>
  <si>
    <t>2025年6月，签订退地协议，约定新获取置换地块缴齐地价款后，返还退地款；
2025年9月，完成置换用地获取，6个月内缴齐地价款；
2025年12月，收回地块三、地块五返还地价款0.855亿，剩余部分于2026年收回。</t>
  </si>
  <si>
    <t>签订退地协议，约定新获取置换地块缴齐地价款后，返还退地款；</t>
  </si>
  <si>
    <t>完成置换用地获取，6个月内缴齐地价款；</t>
  </si>
  <si>
    <t>收回地块三、地块五返还地价款0.855亿，剩余部分于2026年收回。</t>
  </si>
  <si>
    <t>项目拟做退换地处理，目前在取得口头同意的情况下，跟进落实政府后续流程，特别是自规局退地流程，争取在本年签订退换地协议</t>
  </si>
  <si>
    <t>合作方并表</t>
  </si>
  <si>
    <t>6214、6216</t>
  </si>
  <si>
    <t>和光悦湖</t>
  </si>
  <si>
    <t>2023年10月，项目二期启动报建，区自然资源局收件审核后告知二期大部分用地位于仙公山自然资源保护区红线内，停止了方案的审批，后续相关部门现场踏勘，并确认红线占压事项，导致项目前期款项我司权益投入0.31亿元已投资未落实。
2024年5月中旬，房管局以仙公山自然资源保护区红线占压一期6#、7#、8#楼为由通知项目公司暂停销售上述楼栋，且同步停止了上述楼栋的网签备案
拟推动二期用地退换地，实现路径为，与政府签订回购框架协议，政府回购用地后，用对应回购款进行新用地的置换。目前已与政府签订回购框架协议，正在推动签订正式协议，并明确置换新地块指标情况。
同步推动一期7号楼进行政府回购，实现路径为，与政府签订回购协议，对7号楼整栋楼进行回购，并同步完成规划调整，保障项目其余楼栋正常竣工交付。</t>
  </si>
  <si>
    <t>一、2025年12月与政府签订正式回购和光悦湖一期7号楼的协议，预计总额0.57亿，并于2025年收回回购款0.17亿，尾款于2026年收齐。
二、和光悦湖二期退还地计划：
2025年6月，签订正式协议，约定新获取置换地块缴齐地价款后，返还退地款；
2025年9月，完成置换用地获取，6个月内缴齐地价款；
2025年12月，收回和光悦湖二期返还地价款0.372亿，剩余部分于2026年收回。</t>
  </si>
  <si>
    <t>签订正式协议，约定新获取置换地块缴齐地价款后，返还退地款；</t>
  </si>
  <si>
    <t>1、收回和光悦湖二期返还地价款0.372亿，剩余部分于2026年收回。
2、2025年12月与政府签订正式回购和光悦湖一期7号楼的协议，预计总额0.57亿，并于2025年收回回购款0.17亿，尾款于2026年收齐。</t>
  </si>
  <si>
    <t>1、项目二期与一期7号楼已与政府签订回购框架协议，争取明年1季度完成正式协议拟定。
2、项目二期后续拟作退换地处理，目前与政府进行意向地块的勾兑，已与政府签订回购框架协议，争取明年1季度可完成正式协议拟定。</t>
  </si>
  <si>
    <t>江苏公司</t>
  </si>
  <si>
    <t>7206、7207、7209</t>
  </si>
  <si>
    <t>徐州茅村项目</t>
  </si>
  <si>
    <t>5号地通过已发生成本同等价值置换股权实现换地，换地标的为大学路地块。</t>
  </si>
  <si>
    <t>2025年完成茅村5号地剩余5%股权转出。通过打包换地盘活50%资金。</t>
  </si>
  <si>
    <t>完成茅村5号地剩余5%股权转出。通过打包换地盘活50%资金。</t>
  </si>
  <si>
    <t>2026年完成茅粗5号地剩余5%股权转出作。</t>
  </si>
  <si>
    <t>东北公司</t>
  </si>
  <si>
    <t>营口香槟花园</t>
  </si>
  <si>
    <t>项目部分用地存在“净地未净”问题，地上存在18户待拆迁民宅，占地面积4.21万，对应占压地价0.67亿。目前已通过仲裁方式明确政府支付我司0.24亿补偿款用于解决拆迁问题，目前已全部收回，其中0.14亿，用于完成一组团拆迁，对应解决占压资金0.35亿；剩余0.10亿用于剩余拆迁工作，目前剩余2户未完成拆迁。</t>
  </si>
  <si>
    <t>1、已于2024年12月收回全部政府补偿0.24亿，剩余2户未完成补偿拆迁，占压资金0.14亿。
2、持续与政府沟通推进，力争2025年内明确解决方案。</t>
  </si>
  <si>
    <t>与政府相关部门积极沟通，明确处理方案。</t>
  </si>
  <si>
    <t>1、开发受限部分：六期一组团拆迁工作已完成，年底前计划解决全部拆迁。
2、仲裁款部分：政府土地补偿仲裁判决0.24亿，目前政府已支付0.14亿，待收回0.10亿已纳入营口专项债，计划年底前全部收回用于解决剩余拆迁补偿问题。</t>
  </si>
  <si>
    <t>3302</t>
  </si>
  <si>
    <t>西山林语扩征地</t>
  </si>
  <si>
    <t>2011年计划该宗地作为西山林语项目二期，协同政府出资4500万元完成了征地批复。后续受林地、规划等政策调整未能实现如期挂牌，导致项目前期款项投入的4500万元已投资未落实。
拟推动项目用地熟化，返还土地前期一级整理成本，进而收回已投资资金。目前该项目正在协同自然资源局、区政府推动项目挂牌前期工作，现已完成：《勘测定界》、《土地权属、地质灾害、林地等查询》、《正式商请办理项目收储意见和规划条件的函》、《净空审核意见的复函》、《收储意见》、规划道路《用地预审及选址意见书》批复等前期工作。目前正在办理《林地可行性研究报告》省林厅审批，地块规划条件、片区控详规优化、出让方案已通过三委会审议。道路收储、道路林地等工作同步推进中，预计25年6月前具备挂牌条件。</t>
  </si>
  <si>
    <t>1、地块林地征转批复于3月31日前完成；
2、地块宗地挂牌于6月30日前完成。</t>
  </si>
  <si>
    <t>1、预计2025年上半年土地具备挂牌出让条件。2、预计2025年政府土地出让金入账后返还前期投入款。</t>
  </si>
  <si>
    <t>苏州公司</t>
  </si>
  <si>
    <t>昆山九方城四期</t>
  </si>
  <si>
    <t>【当前进展】
  1.A7地块原地价2300元/平（占地），折计容930元/平，政府认为地价过低，要求按当前市场价格补地价。经我司沟通，初步同意按原地价出让我司，土地权属确认归属我司。
   2.原规划方案指标住宅5.4万方、商业3.1万方，商业占比高、住宅排布方案差，效益不佳。经与昆山市领导沟通，初步同意指标调整为住宅5.4万方、办公0.7万方（政府回购）。
   3.已于23年9月完成一户拆迁协议签订，剩余1户预计24年年底完成。
   4.A5地块政府要求建设百货商场、5年内不可分割销售，经营压力大。当前已与政府达成初步意向，待A7地块拆迁完毕后，可进行退地处理。政府退回本金，并给予一定利息补偿，具体下一步商谈。</t>
  </si>
  <si>
    <t>1、2025年10月实现首开</t>
  </si>
  <si>
    <t>5月31日，完成最后一户拆迁，签订土地补充协议</t>
  </si>
  <si>
    <t>7月15日前，获取建规证，完成总包公开招标；
7月25日前，获取大区施工证；
9月25日前，首开货量区达预售形象进度；
9月30日前，获取首张预售证</t>
  </si>
  <si>
    <t>国庆首开</t>
  </si>
  <si>
    <t>1、项目预计25年一季度完成拆迁，预计25年可实现开盘销售。A5商业部分待拆迁完成，同步退地。
2、加强政府沟通，持续与关键人对接。已联系昆山市长、昆山高新区管委会主任、周市镇书记、拆迁户所在村支书等，形成合力加快拆迁。
3、借助国务院“517”政策利好，已正式发函昆山高新区管委会，加快事项解决。</t>
  </si>
  <si>
    <t>西部</t>
  </si>
  <si>
    <t>陕西公司</t>
  </si>
  <si>
    <t>61XA3</t>
  </si>
  <si>
    <t>西安雁塔区青龙寺组团改造项目</t>
  </si>
  <si>
    <t>挂图原因：
旧改项目，一级投入资金及提供担保贷款，开发用地尚未转化；
截止23年底进展：
①规划：国土空间规划通过市政府审批，首期开发用地规划用地已公示；已完成道路红线更新，和用地实测。
②安置：铁一村安置方案已获取初审章，并正在进行外审。现场土方和桩基施工中。</t>
  </si>
  <si>
    <t>1、首期开发用地南区DK7-1、南区DK8地块，计划于25年一季度摘地；
2、二期开发用地北区DK6计划三季度摘地</t>
  </si>
  <si>
    <t>首期用地摘地</t>
  </si>
  <si>
    <t>二期用地摘地</t>
  </si>
  <si>
    <t xml:space="preserve">
1、25年可完成首期地块南区DK7-1摘地、DK8地块摘地，争取完成二期曲江置换地块摘地；
2、26年可完成，三期北区DK5-1摘地、四期北区DK5-2摘地，
2、27年可完成五期北区DK7\DK8摘地、南区DK6摘地；
3、预计28年及以后获取北区DK6,最后三宗商业地块北区DK1\DK2\DK3，根据项目现金流情况放在最后获取。</t>
  </si>
  <si>
    <t>61XA2</t>
  </si>
  <si>
    <t>西安航天基地北里王项目</t>
  </si>
  <si>
    <t>挂图原因：
旧改项目，一级投入资金及提供担保贷款，开发用地已部分转化，仍有剩余开发用地未转化；
截止23年底进展：
已完成现场全部拆迁，二期用地DK6供地方案已报市局，待审批后挂牌,二期用地东半侧已完成清表及文勘。</t>
  </si>
  <si>
    <t>三期地块计划于25年10月竞得（根据以销定产情况调整）</t>
  </si>
  <si>
    <t>三期DK8摘地</t>
  </si>
  <si>
    <t>1、三期地块根据二期销售情况，以销定产铺排挂地时间，预计三期DK8可在25年6月达到挂地条件。</t>
  </si>
  <si>
    <t>西安保利和光尘樾</t>
  </si>
  <si>
    <t>该项目与保利国际广场（超高层商办物业）在摘地时为捆绑带条件出让，是沣东的招商引资项目，我司国际广场项目建设缓慢，政府扣押了3.98亿住宅监管资金，现我司与政府洽谈，在沣东高新融合片区获取住宅地块，政府释放监管资金用于缴纳新地块出让金。</t>
  </si>
  <si>
    <t>剩余监管资金要求与国际广场建设进度挂钩，25年与政府推动国际广场降容，重新调整规划方案</t>
  </si>
  <si>
    <t>1、剩余0.48亿仍需与国际广场项目建设进度挂钩，根据我司建设进度释放。</t>
  </si>
  <si>
    <t>61XA1</t>
  </si>
  <si>
    <t>西安长安区鱼包头村项目</t>
  </si>
  <si>
    <t>挂图原因：
旧改项目，一级投入占压资金，部分开发用地已转化，仍有部分开发用地未转化。
截止23年底进展：
首期、二期用地已摘地，首期地块正常销售，首期用地应返还资金已全部返还，</t>
  </si>
  <si>
    <t>DK1南剩余的15亩地块摘牌，于DK1南进行合宗，调整规划</t>
  </si>
  <si>
    <t>15亩地块摘牌，主要是为了与DK1北合宗规划</t>
  </si>
  <si>
    <t>1、DK1南受文物影响，仅剩余15亩地块可开发，需完善分宗审批，预计25年上半年可完成该15亩地块挂牌。
2、预计25年可完成三期地块DK3征地及规划条件重新核提,达到挂地条件，完成摘地；
2、四期地块DK1南因存在文物不可开发，拟与政府洽谈置换地块，预计在25年完成置换手续，26年新地块完成挂牌。</t>
  </si>
  <si>
    <t>四川公司</t>
  </si>
  <si>
    <t>成都中环广场</t>
  </si>
  <si>
    <t>因项目周边有零星地块，成华区政府要求结合零星地块整体规划、整体打造，以促进区域形象提升和城市功能完善，其中F地块须整合周边零星4亩土地，A/B/D需与周边零星土地置换为规整形象（整合置换后均有利于提升项目展示面和商业价值），导致暂无法启动建设。</t>
  </si>
  <si>
    <t>1、F地块于8月完成土地整合；
2、F地块住宅于12月实现开盘销售。</t>
  </si>
  <si>
    <t>1、与成华棚改签订土地整理相关协议</t>
  </si>
  <si>
    <t>1、F宗地土地整合事宜完成区土规会上会，并上报至市规自局签批，完成F宗地土地整合</t>
  </si>
  <si>
    <t>1、F宗地住宅实现开盘销售</t>
  </si>
  <si>
    <t>推进思路：当前与棚改公司、合作方共同确认了ABD宗地收储、F宗地整合的方案，并已汇报区委区政府主要领导。由于收储主体和路径存在一定政策障碍，目前同步推进先行完成F宗地整合进行开发，后续ABD收回收储时解决原拆迁成本过高问题。
最新进展：
1、成华区安排区规自局、棚改到市土储中心沟通收储政策路径。
2、与市土储沟通后，市土储有意用土储债直接收储ABD+地块②，收储后F地块从市土储整合地块②。目前市土储内部研判中。
3、F宗地先行整合方案和条件与成华区、成华棚改公司沟通中。
当前卡点：
1、收储主体、政策路径未确定，需进一步沟通。
后续计划：
拟按上述思路推进，待整合事项前期手续完备、收储事项路径打通确认方案可行后，正式上报保利发展控股集团审批。</t>
  </si>
  <si>
    <t>本年完成整合，后续根据开发销售进度回收对应资金</t>
  </si>
  <si>
    <t>成都云上</t>
  </si>
  <si>
    <t>项目2024年余货充足，对正常开发销售暂无影响。
受限价、市场因素影响，项目已开发物业现金流无法平衡未开发的商办物业，1、3号商业地块计容12.4万平(其中12.3万平需自持)暂未开工；5号住宅地块由于政府求与商业同步建设，暂未开发。</t>
  </si>
  <si>
    <t>1、暂缓1、3号地块开发。1、3号地块为纯商业，可售仅8%，其余物业均为自持，预计除地价外直投9.2亿，投入产出比低，暂缓开发。
2、推动5号地块与产业条件脱钩。5号地块为住宅地块，区政府明确要求住宅用地5号地块须与1、3号地块同步开发，导致5号地块开发受限，2025年推动5号地块与产业脱钩相关事宜</t>
  </si>
  <si>
    <t>1、3号地块持续以销定产。</t>
  </si>
  <si>
    <t>1、地块1/3/5因不能满足销售限制条件，暂未开发，后续拟与与区政府协商通过退换地思路，重新获取土地开发。</t>
  </si>
  <si>
    <t>成都保利国际广场</t>
  </si>
  <si>
    <t>我司以空军限高为由主动延缓开发。目前太平寺军用机场新址已建成但尚未搬迁，待正式搬迁后即启动项目报规。</t>
  </si>
  <si>
    <t>延缓开发</t>
  </si>
  <si>
    <t>持续延缓开发</t>
  </si>
  <si>
    <t>1、写字楼政府要求修建地标性超高层建筑，但因太平寺军用机场限高影响（空军限高202米，民航限高为272米），始终未能突破，写字楼部分暂无法报规。目前太平寺军用机场新址已建成但尚未搬迁，进度不可控，待正式搬迁后即启动项目报规。</t>
  </si>
  <si>
    <t>甘肃公司</t>
  </si>
  <si>
    <t>兰州大都汇项目1817住宅地块</t>
  </si>
  <si>
    <t>2025年12月31日完成兰州大都汇项目1817部分土地置换</t>
  </si>
  <si>
    <t>确认部分地块置换事宜</t>
  </si>
  <si>
    <t xml:space="preserve">积极套用现有政策，积极与市、区政府沟通，推进土地收回事宜。
</t>
  </si>
  <si>
    <t>重庆公司</t>
  </si>
  <si>
    <t>中央雲璟</t>
  </si>
  <si>
    <t xml:space="preserve">  项目 2018年6月获取,共11个地块，其中11号地块用地面积1.77万㎡，东南侧紧邻小二型水库（麻雀沟水库)。2018年，区水利管理中心对麻雀沟水库管理范围备案，该管理范围与地块重叠0.78万㎡，占该地块用地面积的44.29%。但在土地出让前后未对外公示该管理范围，用地条件函上未做相关约定，直至2022年9月(拿地后4年)方告知项目团队。
  受麻雀沟水库管理范围影响，11号地块可建设用地面积由原有的17659.8㎡降低至9839.09㎡，致使意向规划方案由6栋洋房变更为2栋小高层，容积率损失约1万㎡，货值折损约1.5亿元。
  截止23年底公司与市规划局，城市管理局，市土储就土地置换意向进行了沟通，市土储回复在完成置换手续后提供可置换地块。12月13日公司已完成与第三方咨询公司合作协议审批流程；12月中旬确定区城管委对用地红线与大坝保护线交叉的事实，书面明确了保护线内不得动土、修建建筑，第一次由政府职能部门明确了用地红线被间接侵占的事实。
  截止2024年11月市规划和市土储已明确将首先11号地块与临近C138-1地块进行置换，因C138-1地块大于11号地块，需要对C138-1进行切割。</t>
  </si>
  <si>
    <t>2025年10月31日前完成土地合同修订</t>
  </si>
  <si>
    <t>通过置换地沟通政府新增拓展可能性</t>
  </si>
  <si>
    <t>明确按原指标置换或增量指标置换</t>
  </si>
  <si>
    <t>完成土地评估，启动国土合同修订。</t>
  </si>
  <si>
    <t>完成新用地许可证的换发</t>
  </si>
  <si>
    <t>不供货</t>
  </si>
  <si>
    <t>事项进展：当前占压为项目11号地块受水库管控线影响无法开发；目前市规资局召开专题会研究，同意按照“等面积等规模”与临近C138-1地块进行置换；因C138-1地块大于我司11号地块，需要对C138-1地块土地进行切割划界，市土地储备中心同意置换土地划界方案。
下一步工作计划：计划2025年10月31日前完成土地合同修订。</t>
  </si>
  <si>
    <t>11号地块可售楼面价10388元/平（按占地面积分摊），预估开发直投5000元/平，费用2000元/平，售价13000元/平，重庆公司研判开发项目将体现亏损，建议先置换，暂不开发</t>
  </si>
  <si>
    <t>中部</t>
  </si>
  <si>
    <t>河南公司</t>
  </si>
  <si>
    <t>41ZZ3</t>
  </si>
  <si>
    <t>郑州三村项目</t>
  </si>
  <si>
    <t>背景：
部分用地未转化，因高额配资成本和一级包干价，合作方剩余权益被击穿、后续无投资能力，且我司出现超投。因项目前期拆迁投入资金较大，土地转化根据销售及现金流铺排计划适时调整，土地转化速度放缓。
进展：
已上报风险处置方案。</t>
  </si>
  <si>
    <t>1、4月30日前落实刘庄业主可入学杓袁小学事宜；
2、12月31日前完成刘庄6号地高压入地</t>
  </si>
  <si>
    <t>落实刘庄业主可入学杓袁小学事宜</t>
  </si>
  <si>
    <t>完成刘庄6号地高压入地</t>
  </si>
  <si>
    <t>41ZZ5</t>
  </si>
  <si>
    <t>郑州郭闫庄项目</t>
  </si>
  <si>
    <t>背景：
因参改范围调整、土地出让金返还政策调整、安置量调整等变化导致项目一级成本增加，项目收益与立项存在较大偏差。
进展：
项目停滞，与政府沟通项目化解方案。</t>
  </si>
  <si>
    <t>12月31日前获取旮旯王地块</t>
  </si>
  <si>
    <t>完成原土地证注销</t>
  </si>
  <si>
    <t>完成土地收储</t>
  </si>
  <si>
    <t>获取旮旯王地块</t>
  </si>
  <si>
    <t>3806、3815、3824</t>
  </si>
  <si>
    <t>郑州保利文化广场项目</t>
  </si>
  <si>
    <t>背景：
项目四期用地现规划为商住用地，商业兼容比例为50%，因商办市场下行，我司通过商改住将四期用地调整为住宅用地，四期已发生拆迁补偿款占压资金。
进展：
已获取商改住批复，控规编制已完成。</t>
  </si>
  <si>
    <t>10月31日前完成四期北厂区用地分割、拆迁、收储</t>
  </si>
  <si>
    <t>完成森隆兽药拆迁</t>
  </si>
  <si>
    <t>完成北厂区用地分割、收储</t>
  </si>
  <si>
    <t>建议压任务要求文广四期年内完成收储且挂牌出让</t>
  </si>
  <si>
    <t>洛阳市老城区保利林语溪项目</t>
  </si>
  <si>
    <t>背景：
2020年4月2日，洛阳市城乡规划委员会审议通过《翠云峰森林公园提升规划方案》中公园的南入口广场、洛阳古城驿道、印象洛阳回廊均在我司项目用地范围内，占压了项目部分建设用地，导致项目证照无法正常获取。
进展：
已获取可建设部分约占地面积1万方的预售证；不可建设部分持续推进征收补偿。</t>
  </si>
  <si>
    <t>拉通洛阳堂悦项目调规和补地事宜，确定土地补偿方案</t>
  </si>
  <si>
    <t>拉通市区两级政府达成初步处置方案</t>
  </si>
  <si>
    <t>建议压任务至25年内收回占压资金
堂悦69号地目前未售住宅4.45万方/3.34亿，考虑以销定产，建议68号地调规与相邻69号地销售相结合，另外考虑到洛阳调规的实际困难程度，因此争取2025年12月前完成</t>
  </si>
  <si>
    <t>湖北公司</t>
  </si>
  <si>
    <t>武汉圆梦城项目</t>
  </si>
  <si>
    <t>2023年初已与新洲区土地储备领导对接并沟通项目拆迁事宜，现区土储领导再次变更对项目具体情况不了解，提出要求了解拆迁区域的具体房屋数量、建筑面积，占地面积后，再行结合红岭村梳理的各项拆迁数据进行整体评估测算。
保利圆梦城项目所在地行政区域调整拟由新洲区阳逻开发区调整至长江新城区域，鉴于上述综合情况需重新报区领导审议。</t>
  </si>
  <si>
    <t>武汉卓刀泉二包项目</t>
  </si>
  <si>
    <t>【 挂图作战问题说明】
K3地块完成不动产权证办理，合作方合泉盛向项目公司林岸置业交地
【解决思路】
目前已获取用地储备货值充足，从以销定产角度，K3地块未拆迁完毕且未支付合作价款对于项目现金流情况有利，不存在影响项目运营的开发受限问题。</t>
  </si>
  <si>
    <t>湖南公司</t>
  </si>
  <si>
    <t>长沙保利花园三期</t>
  </si>
  <si>
    <t>项目获取时间早，二期西侧地块因权属问题导致红线不规则无法开发而长期搁置。目前因相邻的省总工会拟开发，并且由市领导指示城发集团协调处理，本地块拟与省总工会地块等面积置换，地块达到开发条件后进行建设。</t>
  </si>
  <si>
    <t>6月30日前完成退地或10月30日完成换地并启动开发</t>
  </si>
  <si>
    <t>完成退地</t>
  </si>
  <si>
    <t>北方</t>
  </si>
  <si>
    <t>北京公司</t>
  </si>
  <si>
    <t>熙悦新语</t>
  </si>
  <si>
    <t>根据对项目区域周边的市场调查结果分析，目前魏善庄区域无新房、存量成交，项目以北紧靠南六环二手房价格2.8-3.6万元/㎡不等，如按政府要求售价29000元/㎡的价格以共产房方式启动申购，仍会遭遇销售难、去化慢问题，进而影响项目周边市场和再投资建设。
目前正积极与政府沟通，推动项目转商。</t>
  </si>
  <si>
    <t>1、2025年9月30日前完成转商；
2、2025年12月30日开盘；</t>
  </si>
  <si>
    <t>完成转商</t>
  </si>
  <si>
    <t>开盘</t>
  </si>
  <si>
    <t>天津公司</t>
  </si>
  <si>
    <t>7501.1；7502；7503</t>
  </si>
  <si>
    <t>秦皇岛</t>
  </si>
  <si>
    <t>1.由来：股东双方长期合作理念分歧，导致项目开发进展缓慢，销售业绩不佳；
2.进展：我司当前介入项目管控，对项目进行盘点和梳理，拟尽快退出。</t>
  </si>
  <si>
    <t>1、将观潮所有未售产成品过户至我司名下，抵偿我司前期投入。
2、完成北交所挂牌股权，实现正式退出。
3、物业、文旅公司同步完成退出工作。</t>
  </si>
  <si>
    <t>签订退出协议</t>
  </si>
  <si>
    <t>资产过户至我司名下</t>
  </si>
  <si>
    <t>完成北交所挂牌股权，实现正式退出</t>
  </si>
  <si>
    <t>股权退出，收回资金</t>
  </si>
  <si>
    <t>河北公司</t>
  </si>
  <si>
    <t>石家庄保晋南街项目</t>
  </si>
  <si>
    <t>项目2-6#地已获取，1、7#地尚未获取，占压权益资金2.44亿元。保晋南街1号地块铁路征收工作尚未完成,7号地为商办用地市场冷淡。
【目前进展】1#地已于2024年7月获取，7#地商办调规。</t>
  </si>
  <si>
    <t>①25年3月通过市规委会，4月完成商改住调规审批。
②25年8月完成土地征收组卷，9月召开土地储备会并挂牌公示。
③25年10月竞拍获取地块，当年达到预售条件并开盘实现签约1亿。
④12月底前返还一级占压资金。</t>
  </si>
  <si>
    <t>完成商改住规划调整审批</t>
  </si>
  <si>
    <t>土地挂牌</t>
  </si>
  <si>
    <t>项目获取并收回一级资金</t>
  </si>
  <si>
    <t>石家庄南铜冶旧村项目</t>
  </si>
  <si>
    <t>加快去化，以销定产，暂缓后续用地获取，并加强与鹿泉区政府沟通换地事宜。南铜冶待获取地块107亩地块拟置换至临二环新地块104 亩,进而收回我司前期投资1.32亿元。
【目前进展】已与政府达成初步换地方案。</t>
  </si>
  <si>
    <t>①25年4月30日与铜冶镇政府、鹿泉区城投、南铜冶村委会签订协议；
②25年6月取得片区征收计划批复，8月获取冀政转征函，完成土地征收；
③25年10月地块挂牌出让，11月获取地块；
④25年12月底前返还一级占压资金。</t>
  </si>
  <si>
    <t>签订土地置换协议</t>
  </si>
  <si>
    <t>完成土地征收</t>
  </si>
  <si>
    <t>土地获取收回一级占压资金</t>
  </si>
  <si>
    <t>石家庄东良政项目</t>
  </si>
  <si>
    <t>2016年11月10日，河北保利房地产开发有限公司与石家庄丽景房地产开发集团有限公司签订《石家庄市东良政项目合作框架协议》锁定本项目。因合作方内部利益纠纷等问题地块未能完成挂牌，目前项目所处区域市场情况大幅低于立项预期，故我司申请退出石家庄市东良政项目合作，拟正式函致合作方解除东良政项目相关协议并做账务处理，实现合作定金4849.86万元的返还工作</t>
  </si>
  <si>
    <t>因该项目与沧州保利花园项目合作争议须一揽子解决，目前预计2025年12月底前与合作方初步达成东良政项目合作解除意向</t>
  </si>
  <si>
    <t>石家庄鹿泉区名人山庄</t>
  </si>
  <si>
    <t>获取该项目规划方案批复，同时现场具备开工条件。</t>
  </si>
  <si>
    <t>因该项目资不抵债，且市场以大幅下滑，不具备开发逻辑，目前计划转为诉讼逻辑，已实现投资收回。</t>
  </si>
  <si>
    <t>山西公司</t>
  </si>
  <si>
    <t>太原水峪村项目</t>
  </si>
  <si>
    <t>水峪项目可售建面约49万平，2019年至今我司陆续获取23.66万平，累计支付拆迁补偿款及回迁房建设款10亿元，占压资金4.1亿元。二期用地目前已完成农转、征地、收储手续，正在进行首批地（中地块59亩）供地手续审批。</t>
  </si>
  <si>
    <t>2025年一季度获取二期首批地（中地块59亩）</t>
  </si>
  <si>
    <t>预计【一季度末-二季度中上旬】获取中地块</t>
  </si>
  <si>
    <t>项目已具备挂牌条件，因合作方原因暂未获取，子公司申请予以今年按完成盘活认定</t>
  </si>
  <si>
    <t>如3月底前获取，力争年底封顶开盘</t>
  </si>
  <si>
    <t>太原长兴项目</t>
  </si>
  <si>
    <t>项目红线北侧有4栋现状住宅楼，受项目日照影响，在土地获取前，政府承诺解决，而实际未能及时解决，导致项目方案无法推进。公司积极争取，最终在暂缓建设北侧2栋住宅楼、可开发南侧住宅楼的前提下，实现项目首开盘。截止12月底，项目销售情况良好</t>
  </si>
  <si>
    <t>25年推动政府支付4000万保证金，作为推动政府解决日照影响之抓手。</t>
  </si>
  <si>
    <t>完成4000万保证金收回</t>
  </si>
  <si>
    <t>山东公司</t>
  </si>
  <si>
    <t>青岛市胶州市少海项目</t>
  </si>
  <si>
    <t>主要问题:
8#涉及政府遗留问题解决，9#涉及片区控规调整
解决思路：
1、8#地块随政府遗留问题推进；
2、9#地块公司内部论证开发和在建工程转让，确定后续推进方向</t>
  </si>
  <si>
    <t>计划25年12月完成8#地块分证</t>
  </si>
  <si>
    <t>D2地块土地获取</t>
  </si>
  <si>
    <t>完成土地出让金清算及收回</t>
  </si>
  <si>
    <t>正在和政府研究8#地块土地分证，如能办理预计25年可以实现正常开发</t>
  </si>
  <si>
    <t>该项工作24年已经启动，但龙元案件法官不同意解除土地查封，导致目前陷入停滞，因需要大量协调工作，预计本年难以盘活</t>
  </si>
  <si>
    <t>109JN1</t>
  </si>
  <si>
    <t>济宁市邹城市工业文化创意产业园项目</t>
  </si>
  <si>
    <t>2020年12月获取A-F地块预申请竞买资格，并缴纳预申请保证金1.8亿元；截止23年底已获取D1住宅及F公园地块，释放预申请保证金0.24亿元，剩余预申请保证金1.56亿元待释放。
D1地块已售罄，F公园地块已投入0.8亿元，建成部分正在准备移交工作。
D2地块已初步具备挂地条件，待与政府谈定挂地方案及后续保证转换等问题后，推动政府挂地。</t>
  </si>
  <si>
    <t>收回全部占压资金6000万</t>
  </si>
  <si>
    <t>1、已成立工作专班，以公园部分移交为契机，与政府沟通按照D2地块释放土地款60%以上的预申请保证金（至少3618.7万元），争取年内获取D2地块，释放部分预申请保证金。公园移交方面，目前政府正在进行公园建设成本审计工作。协调多方资源，加强政府沟通力度，推进D2地块挂地等相关事宜。
2、已就调换地块、调规、退还全部预申请保证金等事宜多次与政府沟通，鉴于政府财政紧张等问题，均无法实现。争取2025年退还保障房占压的预申请保证金6000万，争取2026年通过获取D3地块或直接退还，解决剩余预申请保证金占压问题。</t>
  </si>
  <si>
    <t>D2地块1.06亿，按预申请保证金比例为30%，目前计划按不低于55%收回，暂定金额6000万。后期计划逐步盘活土地收回。</t>
  </si>
  <si>
    <t>石家庄市裕华区二十里铺西地块</t>
  </si>
  <si>
    <t>区域</t>
    <phoneticPr fontId="2" type="noConversion"/>
  </si>
  <si>
    <t>是否可以在25年签约</t>
    <phoneticPr fontId="2" type="noConversion"/>
  </si>
  <si>
    <t>备注</t>
    <phoneticPr fontId="2" type="noConversion"/>
  </si>
  <si>
    <t>广州冼村项目</t>
    <phoneticPr fontId="2" type="noConversion"/>
  </si>
  <si>
    <t>文冲船厂旧改项目</t>
    <phoneticPr fontId="2" type="noConversion"/>
  </si>
  <si>
    <t>一季度节点1</t>
    <phoneticPr fontId="2" type="noConversion"/>
  </si>
  <si>
    <t>一季度盘活资金(并表口径)</t>
    <phoneticPr fontId="2" type="noConversion"/>
  </si>
  <si>
    <t>二季度节点2</t>
    <phoneticPr fontId="2" type="noConversion"/>
  </si>
  <si>
    <t>二季度盘活资金(并表口径)</t>
    <phoneticPr fontId="2" type="noConversion"/>
  </si>
  <si>
    <t>三季度节点3</t>
    <phoneticPr fontId="2" type="noConversion"/>
  </si>
  <si>
    <t>三季度盘活资金(并表口径)</t>
    <phoneticPr fontId="2" type="noConversion"/>
  </si>
  <si>
    <t>四季度盘活资金(并表口径)</t>
    <phoneticPr fontId="2" type="noConversion"/>
  </si>
  <si>
    <t>四季度节点4</t>
    <phoneticPr fontId="2" type="noConversion"/>
  </si>
  <si>
    <t>我司股比</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</si>
</sst>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_);[Red]\(0\)"/>
    <numFmt numFmtId="177" formatCode="0.00_ "/>
    <numFmt numFmtId="178" formatCode="0.0%"/>
    <numFmt numFmtId="179" formatCode="0_ "/>
    <numFmt numFmtId="180" formatCode="[$-F400]h:mm:ss\ AM/PM"/>
    <numFmt numFmtId="181" formatCode="yyyy&quot;年&quot;m&quot;月&quot;;@"/>
  </numFmts>
  <fonts count="18" x14ac:knownFonts="1">
    <font>
      <sz val="11"/>
      <color theme="1"/>
      <name val="微软雅黑"/>
      <family val="2"/>
      <charset val="134"/>
    </font>
    <font>
      <sz val="11"/>
      <color theme="1"/>
      <name val="等线"/>
      <family val="3"/>
      <charset val="134"/>
      <scheme val="minor"/>
    </font>
    <font>
      <sz val="9"/>
      <name val="微软雅黑"/>
      <family val="2"/>
      <charset val="134"/>
    </font>
    <font>
      <sz val="11"/>
      <color indexed="8"/>
      <name val="等线"/>
      <family val="3"/>
      <charset val="134"/>
      <scheme val="minor"/>
    </font>
    <font>
      <sz val="11"/>
      <color indexed="8"/>
      <name val="宋体"/>
      <family val="3"/>
      <charset val="134"/>
    </font>
    <font>
      <sz val="9"/>
      <name val="宋体"/>
      <family val="3"/>
      <charset val="134"/>
    </font>
    <font>
      <b/>
      <sz val="9"/>
      <name val="宋体"/>
      <family val="3"/>
      <charset val="134"/>
    </font>
    <font>
      <b/>
      <sz val="26"/>
      <name val="宋体"/>
      <family val="3"/>
      <charset val="134"/>
    </font>
    <font>
      <sz val="26"/>
      <name val="宋体"/>
      <family val="3"/>
      <charset val="134"/>
    </font>
    <font>
      <b/>
      <sz val="14"/>
      <name val="宋体"/>
      <family val="3"/>
      <charset val="134"/>
    </font>
    <font>
      <b/>
      <sz val="14"/>
      <color theme="1"/>
      <name val="宋体"/>
      <family val="3"/>
      <charset val="134"/>
    </font>
    <font>
      <sz val="14"/>
      <color rgb="FF000000"/>
      <name val="宋体"/>
      <family val="3"/>
      <charset val="134"/>
    </font>
    <font>
      <b/>
      <sz val="14"/>
      <color rgb="FF000000"/>
      <name val="宋体"/>
      <family val="3"/>
      <charset val="134"/>
    </font>
    <font>
      <sz val="14"/>
      <color theme="1"/>
      <name val="宋体"/>
      <family val="3"/>
      <charset val="134"/>
    </font>
    <font>
      <sz val="14"/>
      <color indexed="8"/>
      <name val="宋体"/>
      <family val="3"/>
      <charset val="134"/>
    </font>
    <font>
      <sz val="14"/>
      <color theme="1"/>
      <name val="等线"/>
      <family val="3"/>
      <charset val="134"/>
      <scheme val="minor"/>
    </font>
    <font>
      <sz val="14"/>
      <color rgb="FFC00000"/>
      <name val="宋体"/>
      <family val="3"/>
      <charset val="134"/>
    </font>
    <font>
      <b/>
      <sz val="14"/>
      <color theme="1"/>
      <name val="黑体"/>
      <family val="3"/>
      <charset val="134"/>
    </font>
  </fonts>
  <fills count="7">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7">
    <xf numFmtId="0" fontId="0" fillId="0" borderId="0">
      <alignment vertical="center"/>
    </xf>
    <xf numFmtId="0" fontId="1" fillId="0" borderId="0"/>
    <xf numFmtId="0" fontId="3" fillId="0" borderId="0">
      <alignment vertical="center"/>
    </xf>
    <xf numFmtId="0" fontId="4" fillId="0" borderId="0"/>
    <xf numFmtId="0" fontId="1" fillId="0" borderId="0"/>
    <xf numFmtId="0" fontId="4" fillId="0" borderId="0"/>
    <xf numFmtId="180" fontId="3" fillId="0" borderId="0">
      <alignment vertical="center"/>
    </xf>
  </cellStyleXfs>
  <cellXfs count="119">
    <xf numFmtId="0" fontId="0" fillId="0" borderId="0" xfId="0">
      <alignment vertical="center"/>
    </xf>
    <xf numFmtId="0" fontId="9" fillId="2" borderId="1" xfId="1" applyFont="1" applyFill="1" applyBorder="1" applyAlignment="1" applyProtection="1">
      <alignment horizontal="center" vertical="center" wrapText="1"/>
      <protection locked="0"/>
    </xf>
    <xf numFmtId="2" fontId="9" fillId="2" borderId="1" xfId="1" applyNumberFormat="1" applyFont="1" applyFill="1" applyBorder="1" applyAlignment="1" applyProtection="1">
      <alignment horizontal="center" vertical="center" wrapText="1"/>
      <protection locked="0"/>
    </xf>
    <xf numFmtId="2" fontId="9" fillId="2" borderId="3" xfId="1" applyNumberFormat="1" applyFont="1" applyFill="1" applyBorder="1" applyAlignment="1" applyProtection="1">
      <alignment horizontal="center" vertical="center" wrapText="1"/>
      <protection locked="0"/>
    </xf>
    <xf numFmtId="2" fontId="10" fillId="2" borderId="2" xfId="1" applyNumberFormat="1" applyFont="1" applyFill="1" applyBorder="1" applyAlignment="1" applyProtection="1">
      <alignment horizontal="center" vertical="center" wrapText="1"/>
      <protection locked="0"/>
    </xf>
    <xf numFmtId="2" fontId="10" fillId="2" borderId="1" xfId="1" applyNumberFormat="1" applyFont="1" applyFill="1" applyBorder="1" applyAlignment="1" applyProtection="1">
      <alignment horizontal="center" vertical="center" wrapText="1"/>
      <protection locked="0"/>
    </xf>
    <xf numFmtId="0" fontId="11" fillId="0" borderId="1" xfId="1" applyFont="1" applyBorder="1" applyAlignment="1" applyProtection="1">
      <alignment horizontal="center" vertical="center" wrapText="1"/>
      <protection locked="0"/>
    </xf>
    <xf numFmtId="0" fontId="12" fillId="0" borderId="1" xfId="2" applyFont="1" applyBorder="1" applyAlignment="1" applyProtection="1">
      <alignment horizontal="center" vertical="center" wrapText="1"/>
      <protection locked="0"/>
    </xf>
    <xf numFmtId="178" fontId="11" fillId="0" borderId="1" xfId="2" applyNumberFormat="1" applyFont="1" applyBorder="1" applyAlignment="1" applyProtection="1">
      <alignment horizontal="center" vertical="center" wrapText="1"/>
      <protection locked="0"/>
    </xf>
    <xf numFmtId="0" fontId="11" fillId="0" borderId="1" xfId="2" applyFont="1" applyBorder="1" applyAlignment="1" applyProtection="1">
      <alignment horizontal="center" vertical="center" wrapText="1"/>
      <protection locked="0"/>
    </xf>
    <xf numFmtId="0" fontId="11" fillId="0" borderId="1" xfId="3" applyFont="1" applyBorder="1" applyAlignment="1" applyProtection="1">
      <alignment horizontal="center" vertical="center" wrapText="1"/>
      <protection locked="0"/>
    </xf>
    <xf numFmtId="0" fontId="11" fillId="0" borderId="1" xfId="2" applyFont="1" applyBorder="1" applyAlignment="1" applyProtection="1">
      <alignment horizontal="left" vertical="center" wrapText="1"/>
      <protection locked="0"/>
    </xf>
    <xf numFmtId="176" fontId="12" fillId="4" borderId="1" xfId="1" applyNumberFormat="1" applyFont="1" applyFill="1" applyBorder="1" applyAlignment="1" applyProtection="1">
      <alignment horizontal="center" vertical="center" wrapText="1"/>
      <protection locked="0"/>
    </xf>
    <xf numFmtId="176" fontId="12" fillId="4" borderId="1" xfId="1" applyNumberFormat="1" applyFont="1" applyFill="1" applyBorder="1" applyAlignment="1">
      <alignment horizontal="center" vertical="center" wrapText="1"/>
    </xf>
    <xf numFmtId="0" fontId="11" fillId="0" borderId="1" xfId="1" applyFont="1" applyBorder="1" applyAlignment="1">
      <alignment horizontal="center" vertical="center" wrapText="1"/>
    </xf>
    <xf numFmtId="177" fontId="11" fillId="0" borderId="1" xfId="1" applyNumberFormat="1" applyFont="1" applyBorder="1" applyAlignment="1" applyProtection="1">
      <alignment horizontal="left" vertical="center" wrapText="1"/>
      <protection locked="0"/>
    </xf>
    <xf numFmtId="179" fontId="12" fillId="5" borderId="1" xfId="1" applyNumberFormat="1" applyFont="1" applyFill="1" applyBorder="1" applyAlignment="1" applyProtection="1">
      <alignment horizontal="center" vertical="center" wrapText="1"/>
      <protection locked="0"/>
    </xf>
    <xf numFmtId="57" fontId="13" fillId="0" borderId="1" xfId="4" applyNumberFormat="1" applyFont="1" applyBorder="1" applyAlignment="1" applyProtection="1">
      <alignment horizontal="center" vertical="center" wrapText="1"/>
      <protection locked="0"/>
    </xf>
    <xf numFmtId="0" fontId="12" fillId="6" borderId="1" xfId="1" applyFont="1" applyFill="1" applyBorder="1" applyAlignment="1" applyProtection="1">
      <alignment horizontal="center" vertical="center" wrapText="1"/>
      <protection locked="0"/>
    </xf>
    <xf numFmtId="0" fontId="14" fillId="0" borderId="1" xfId="5" applyFont="1" applyBorder="1" applyAlignment="1">
      <alignment wrapText="1"/>
    </xf>
    <xf numFmtId="0" fontId="13" fillId="0" borderId="2" xfId="1" applyFont="1" applyBorder="1" applyAlignment="1" applyProtection="1">
      <alignment horizontal="center" vertical="center" wrapText="1"/>
      <protection locked="0"/>
    </xf>
    <xf numFmtId="180" fontId="10" fillId="0" borderId="2" xfId="6" applyFont="1" applyBorder="1" applyAlignment="1" applyProtection="1">
      <alignment horizontal="center" vertical="center" wrapText="1"/>
      <protection locked="0"/>
    </xf>
    <xf numFmtId="178" fontId="13" fillId="0" borderId="2" xfId="6" applyNumberFormat="1" applyFont="1" applyBorder="1" applyAlignment="1" applyProtection="1">
      <alignment horizontal="center" vertical="center" wrapText="1"/>
      <protection locked="0"/>
    </xf>
    <xf numFmtId="180" fontId="13" fillId="0" borderId="2" xfId="6" applyFont="1" applyBorder="1" applyAlignment="1" applyProtection="1">
      <alignment horizontal="center" vertical="center" wrapText="1"/>
      <protection locked="0"/>
    </xf>
    <xf numFmtId="0" fontId="13" fillId="0" borderId="1" xfId="3" applyFont="1" applyBorder="1" applyAlignment="1" applyProtection="1">
      <alignment horizontal="center" vertical="center" wrapText="1"/>
      <protection locked="0"/>
    </xf>
    <xf numFmtId="0" fontId="11" fillId="0" borderId="2" xfId="2" applyFont="1" applyBorder="1" applyAlignment="1" applyProtection="1">
      <alignment horizontal="center" vertical="center" wrapText="1"/>
      <protection locked="0"/>
    </xf>
    <xf numFmtId="180" fontId="13" fillId="0" borderId="2" xfId="6" applyFont="1" applyBorder="1" applyAlignment="1" applyProtection="1">
      <alignment horizontal="left" vertical="center" wrapText="1"/>
      <protection locked="0"/>
    </xf>
    <xf numFmtId="176" fontId="10" fillId="4" borderId="2" xfId="1" applyNumberFormat="1" applyFont="1" applyFill="1" applyBorder="1" applyAlignment="1" applyProtection="1">
      <alignment horizontal="center" vertical="center" wrapText="1"/>
      <protection locked="0"/>
    </xf>
    <xf numFmtId="176" fontId="12" fillId="4" borderId="2" xfId="1" applyNumberFormat="1" applyFont="1" applyFill="1" applyBorder="1" applyAlignment="1">
      <alignment horizontal="center" vertical="center" wrapText="1"/>
    </xf>
    <xf numFmtId="0" fontId="11" fillId="0" borderId="2" xfId="1" applyFont="1" applyBorder="1" applyAlignment="1">
      <alignment horizontal="center" vertical="center" wrapText="1"/>
    </xf>
    <xf numFmtId="177" fontId="11" fillId="0" borderId="2" xfId="1" applyNumberFormat="1" applyFont="1" applyBorder="1" applyAlignment="1" applyProtection="1">
      <alignment horizontal="left" vertical="center" wrapText="1"/>
      <protection locked="0"/>
    </xf>
    <xf numFmtId="179" fontId="10" fillId="5" borderId="2" xfId="1" applyNumberFormat="1" applyFont="1" applyFill="1" applyBorder="1" applyAlignment="1" applyProtection="1">
      <alignment horizontal="center" vertical="center" wrapText="1"/>
      <protection locked="0"/>
    </xf>
    <xf numFmtId="179" fontId="12" fillId="5" borderId="2" xfId="1" applyNumberFormat="1" applyFont="1" applyFill="1" applyBorder="1" applyAlignment="1" applyProtection="1">
      <alignment horizontal="center" vertical="center" wrapText="1"/>
      <protection locked="0"/>
    </xf>
    <xf numFmtId="0" fontId="11" fillId="0" borderId="2" xfId="1" applyFont="1" applyBorder="1" applyAlignment="1" applyProtection="1">
      <alignment horizontal="left" vertical="center" wrapText="1"/>
      <protection locked="0"/>
    </xf>
    <xf numFmtId="0" fontId="10" fillId="6" borderId="2" xfId="1" applyFont="1" applyFill="1" applyBorder="1" applyAlignment="1" applyProtection="1">
      <alignment horizontal="center" vertical="center" wrapText="1"/>
      <protection locked="0"/>
    </xf>
    <xf numFmtId="0" fontId="11" fillId="0" borderId="2" xfId="1" applyFont="1" applyBorder="1" applyAlignment="1" applyProtection="1">
      <alignment horizontal="center" vertical="center" wrapText="1"/>
      <protection locked="0"/>
    </xf>
    <xf numFmtId="0" fontId="13" fillId="0" borderId="1" xfId="1" applyFont="1" applyBorder="1" applyAlignment="1" applyProtection="1">
      <alignment horizontal="center" vertical="center" wrapText="1"/>
      <protection locked="0"/>
    </xf>
    <xf numFmtId="177" fontId="13" fillId="0" borderId="1" xfId="1" applyNumberFormat="1" applyFont="1" applyBorder="1" applyAlignment="1" applyProtection="1">
      <alignment horizontal="left" vertical="center" wrapText="1"/>
      <protection locked="0"/>
    </xf>
    <xf numFmtId="177" fontId="13" fillId="0" borderId="2" xfId="1" applyNumberFormat="1" applyFont="1" applyBorder="1" applyAlignment="1" applyProtection="1">
      <alignment horizontal="center" vertical="center" wrapText="1"/>
      <protection locked="0"/>
    </xf>
    <xf numFmtId="0" fontId="10" fillId="0" borderId="2" xfId="2" applyFont="1" applyBorder="1" applyAlignment="1" applyProtection="1">
      <alignment horizontal="center" vertical="center" wrapText="1"/>
      <protection locked="0"/>
    </xf>
    <xf numFmtId="178" fontId="13" fillId="0" borderId="2" xfId="2" applyNumberFormat="1" applyFont="1" applyBorder="1" applyAlignment="1" applyProtection="1">
      <alignment horizontal="center" vertical="center" wrapText="1"/>
      <protection locked="0"/>
    </xf>
    <xf numFmtId="0" fontId="13" fillId="0" borderId="2" xfId="2" applyFont="1" applyBorder="1" applyAlignment="1" applyProtection="1">
      <alignment horizontal="center" vertical="center" wrapText="1"/>
      <protection locked="0"/>
    </xf>
    <xf numFmtId="0" fontId="13" fillId="0" borderId="2" xfId="2" applyFont="1" applyBorder="1" applyAlignment="1" applyProtection="1">
      <alignment horizontal="left" vertical="center" wrapText="1"/>
      <protection locked="0"/>
    </xf>
    <xf numFmtId="176" fontId="10" fillId="3" borderId="2" xfId="1" applyNumberFormat="1" applyFont="1" applyFill="1" applyBorder="1" applyAlignment="1" applyProtection="1">
      <alignment horizontal="center" vertical="center" wrapText="1"/>
      <protection locked="0"/>
    </xf>
    <xf numFmtId="176" fontId="12" fillId="3" borderId="2" xfId="1" applyNumberFormat="1" applyFont="1" applyFill="1" applyBorder="1" applyAlignment="1">
      <alignment horizontal="center" vertical="center" wrapText="1"/>
    </xf>
    <xf numFmtId="0" fontId="13" fillId="0" borderId="2" xfId="1" applyFont="1" applyBorder="1" applyAlignment="1">
      <alignment horizontal="center" vertical="center" wrapText="1"/>
    </xf>
    <xf numFmtId="177" fontId="13" fillId="0" borderId="2" xfId="1" applyNumberFormat="1" applyFont="1" applyBorder="1" applyAlignment="1" applyProtection="1">
      <alignment horizontal="left" vertical="center" wrapText="1"/>
      <protection locked="0"/>
    </xf>
    <xf numFmtId="0" fontId="13" fillId="0" borderId="2" xfId="1" applyFont="1" applyBorder="1" applyAlignment="1" applyProtection="1">
      <alignment horizontal="left" vertical="center" wrapText="1"/>
      <protection locked="0"/>
    </xf>
    <xf numFmtId="0" fontId="11" fillId="0" borderId="1" xfId="0" applyFont="1" applyBorder="1" applyAlignment="1" applyProtection="1">
      <alignment horizontal="center" vertical="center" wrapText="1"/>
      <protection locked="0"/>
    </xf>
    <xf numFmtId="180" fontId="12" fillId="0" borderId="1" xfId="0" applyNumberFormat="1" applyFont="1" applyBorder="1" applyAlignment="1" applyProtection="1">
      <alignment horizontal="center" vertical="center" wrapText="1"/>
      <protection locked="0"/>
    </xf>
    <xf numFmtId="178" fontId="11" fillId="0" borderId="1" xfId="0" applyNumberFormat="1" applyFont="1" applyBorder="1" applyAlignment="1" applyProtection="1">
      <alignment horizontal="center" vertical="center" wrapText="1"/>
      <protection locked="0"/>
    </xf>
    <xf numFmtId="180" fontId="11" fillId="0" borderId="1" xfId="0" applyNumberFormat="1" applyFont="1" applyBorder="1" applyAlignment="1" applyProtection="1">
      <alignment horizontal="center" vertical="center" wrapText="1"/>
      <protection locked="0"/>
    </xf>
    <xf numFmtId="180" fontId="11" fillId="0" borderId="1" xfId="0" applyNumberFormat="1" applyFont="1" applyBorder="1" applyAlignment="1" applyProtection="1">
      <alignment horizontal="left" vertical="center" wrapText="1"/>
      <protection locked="0"/>
    </xf>
    <xf numFmtId="176" fontId="12" fillId="4" borderId="1" xfId="0" applyNumberFormat="1" applyFont="1" applyFill="1" applyBorder="1" applyAlignment="1" applyProtection="1">
      <alignment horizontal="center" vertical="center" wrapText="1"/>
      <protection locked="0"/>
    </xf>
    <xf numFmtId="0" fontId="11" fillId="0" borderId="1" xfId="0" applyFont="1" applyBorder="1" applyAlignment="1">
      <alignment horizontal="center" vertical="center" wrapText="1"/>
    </xf>
    <xf numFmtId="177" fontId="11" fillId="0" borderId="1" xfId="0" applyNumberFormat="1" applyFont="1" applyBorder="1" applyAlignment="1" applyProtection="1">
      <alignment horizontal="left" vertical="center" wrapText="1"/>
      <protection locked="0"/>
    </xf>
    <xf numFmtId="179" fontId="12" fillId="5" borderId="1" xfId="0" applyNumberFormat="1" applyFont="1" applyFill="1" applyBorder="1" applyAlignment="1" applyProtection="1">
      <alignment horizontal="center" vertical="center" wrapText="1"/>
      <protection locked="0"/>
    </xf>
    <xf numFmtId="0" fontId="11" fillId="0" borderId="1" xfId="0" applyFont="1" applyBorder="1" applyAlignment="1" applyProtection="1">
      <alignment horizontal="left" vertical="center" wrapText="1"/>
      <protection locked="0"/>
    </xf>
    <xf numFmtId="0" fontId="12" fillId="6" borderId="1" xfId="0" applyFont="1" applyFill="1" applyBorder="1" applyAlignment="1" applyProtection="1">
      <alignment horizontal="center" vertical="center" wrapText="1"/>
      <protection locked="0"/>
    </xf>
    <xf numFmtId="0" fontId="11" fillId="0" borderId="2" xfId="0" applyFont="1" applyBorder="1" applyAlignment="1" applyProtection="1">
      <alignment horizontal="center" vertical="center" wrapText="1"/>
      <protection locked="0"/>
    </xf>
    <xf numFmtId="0" fontId="12" fillId="0" borderId="2" xfId="0" applyFont="1" applyBorder="1" applyAlignment="1" applyProtection="1">
      <alignment horizontal="center" vertical="center" wrapText="1"/>
      <protection locked="0"/>
    </xf>
    <xf numFmtId="178" fontId="11" fillId="0" borderId="2" xfId="0" applyNumberFormat="1" applyFont="1" applyBorder="1" applyAlignment="1" applyProtection="1">
      <alignment horizontal="center" vertical="center" wrapText="1"/>
      <protection locked="0"/>
    </xf>
    <xf numFmtId="0" fontId="11" fillId="0" borderId="2" xfId="0" applyFont="1" applyBorder="1" applyAlignment="1" applyProtection="1">
      <alignment horizontal="left" vertical="center" wrapText="1"/>
      <protection locked="0"/>
    </xf>
    <xf numFmtId="176" fontId="12" fillId="4" borderId="2" xfId="0" applyNumberFormat="1" applyFont="1" applyFill="1" applyBorder="1" applyAlignment="1" applyProtection="1">
      <alignment horizontal="center" vertical="center" wrapText="1"/>
      <protection locked="0"/>
    </xf>
    <xf numFmtId="0" fontId="11" fillId="0" borderId="2" xfId="0" applyFont="1" applyBorder="1" applyAlignment="1">
      <alignment horizontal="center" vertical="center" wrapText="1"/>
    </xf>
    <xf numFmtId="177" fontId="11" fillId="0" borderId="2" xfId="0" applyNumberFormat="1" applyFont="1" applyBorder="1" applyAlignment="1" applyProtection="1">
      <alignment horizontal="left" vertical="center" wrapText="1"/>
      <protection locked="0"/>
    </xf>
    <xf numFmtId="179" fontId="12" fillId="5" borderId="2" xfId="0" applyNumberFormat="1" applyFont="1" applyFill="1" applyBorder="1" applyAlignment="1" applyProtection="1">
      <alignment horizontal="center" vertical="center" wrapText="1"/>
      <protection locked="0"/>
    </xf>
    <xf numFmtId="0" fontId="12" fillId="6" borderId="2" xfId="0" applyFont="1" applyFill="1" applyBorder="1" applyAlignment="1" applyProtection="1">
      <alignment horizontal="center" vertical="center" wrapText="1"/>
      <protection locked="0"/>
    </xf>
    <xf numFmtId="0" fontId="10" fillId="0" borderId="1" xfId="2" applyFont="1" applyBorder="1" applyAlignment="1" applyProtection="1">
      <alignment horizontal="center" vertical="center" wrapText="1"/>
      <protection locked="0"/>
    </xf>
    <xf numFmtId="178" fontId="13" fillId="0" borderId="1" xfId="2" applyNumberFormat="1" applyFont="1" applyBorder="1" applyAlignment="1" applyProtection="1">
      <alignment horizontal="center" vertical="center" wrapText="1"/>
      <protection locked="0"/>
    </xf>
    <xf numFmtId="0" fontId="13" fillId="0" borderId="1" xfId="2" applyFont="1" applyBorder="1" applyAlignment="1" applyProtection="1">
      <alignment horizontal="center" vertical="center" wrapText="1"/>
      <protection locked="0"/>
    </xf>
    <xf numFmtId="176" fontId="10" fillId="4" borderId="1" xfId="1" applyNumberFormat="1" applyFont="1" applyFill="1" applyBorder="1" applyAlignment="1" applyProtection="1">
      <alignment horizontal="center" vertical="center" wrapText="1"/>
      <protection locked="0"/>
    </xf>
    <xf numFmtId="179" fontId="10" fillId="5" borderId="1" xfId="1" applyNumberFormat="1" applyFont="1" applyFill="1" applyBorder="1" applyAlignment="1" applyProtection="1">
      <alignment horizontal="center" vertical="center" wrapText="1"/>
      <protection locked="0"/>
    </xf>
    <xf numFmtId="0" fontId="10" fillId="6" borderId="1" xfId="1"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13" fillId="0" borderId="1" xfId="1" applyFont="1" applyBorder="1" applyAlignment="1">
      <alignment horizontal="center" vertical="center" wrapText="1"/>
    </xf>
    <xf numFmtId="0" fontId="10" fillId="0" borderId="1" xfId="2" applyFont="1" applyBorder="1" applyAlignment="1">
      <alignment horizontal="center" vertical="center" wrapText="1"/>
    </xf>
    <xf numFmtId="178" fontId="13" fillId="0" borderId="1" xfId="2" applyNumberFormat="1" applyFont="1" applyBorder="1" applyAlignment="1">
      <alignment horizontal="center" vertical="center" wrapText="1"/>
    </xf>
    <xf numFmtId="0" fontId="13" fillId="0" borderId="1" xfId="2" applyFont="1" applyBorder="1" applyAlignment="1">
      <alignment horizontal="center" vertical="center" wrapText="1"/>
    </xf>
    <xf numFmtId="49" fontId="13" fillId="0" borderId="1" xfId="3" applyNumberFormat="1" applyFont="1" applyBorder="1" applyAlignment="1">
      <alignment horizontal="center" vertical="center" wrapText="1"/>
    </xf>
    <xf numFmtId="0" fontId="13" fillId="0" borderId="1" xfId="2" applyFont="1" applyBorder="1" applyAlignment="1">
      <alignment horizontal="left" vertical="center" wrapText="1"/>
    </xf>
    <xf numFmtId="176" fontId="10" fillId="4" borderId="1" xfId="1" applyNumberFormat="1" applyFont="1" applyFill="1" applyBorder="1" applyAlignment="1">
      <alignment horizontal="center" vertical="center" wrapText="1"/>
    </xf>
    <xf numFmtId="177" fontId="13" fillId="0" borderId="1" xfId="1" applyNumberFormat="1" applyFont="1" applyBorder="1" applyAlignment="1" applyProtection="1">
      <alignment horizontal="center" vertical="center" wrapText="1"/>
      <protection locked="0"/>
    </xf>
    <xf numFmtId="179" fontId="10" fillId="5" borderId="1" xfId="1" applyNumberFormat="1" applyFont="1" applyFill="1" applyBorder="1" applyAlignment="1">
      <alignment horizontal="center" vertical="center" wrapText="1"/>
    </xf>
    <xf numFmtId="0" fontId="10" fillId="6" borderId="1" xfId="1" applyFont="1" applyFill="1" applyBorder="1" applyAlignment="1">
      <alignment horizontal="center" vertical="center" wrapText="1"/>
    </xf>
    <xf numFmtId="177" fontId="13" fillId="0" borderId="1" xfId="1" applyNumberFormat="1" applyFont="1" applyBorder="1" applyAlignment="1">
      <alignment horizontal="left" vertical="center" wrapText="1"/>
    </xf>
    <xf numFmtId="0" fontId="13" fillId="0" borderId="1" xfId="2" applyFont="1" applyBorder="1" applyAlignment="1" applyProtection="1">
      <alignment horizontal="left" vertical="center" wrapText="1"/>
      <protection locked="0"/>
    </xf>
    <xf numFmtId="1" fontId="13" fillId="0" borderId="1" xfId="1" applyNumberFormat="1" applyFont="1" applyBorder="1" applyAlignment="1" applyProtection="1">
      <alignment horizontal="center" vertical="center" wrapText="1"/>
      <protection locked="0"/>
    </xf>
    <xf numFmtId="0" fontId="13" fillId="0" borderId="1" xfId="4" applyFont="1" applyBorder="1" applyAlignment="1" applyProtection="1">
      <alignment horizontal="center" vertical="center" wrapText="1"/>
      <protection locked="0"/>
    </xf>
    <xf numFmtId="176" fontId="10" fillId="4" borderId="1" xfId="4" applyNumberFormat="1" applyFont="1" applyFill="1" applyBorder="1" applyAlignment="1" applyProtection="1">
      <alignment horizontal="center" vertical="center" wrapText="1"/>
      <protection locked="0"/>
    </xf>
    <xf numFmtId="0" fontId="13" fillId="0" borderId="1" xfId="4" applyFont="1" applyBorder="1" applyAlignment="1">
      <alignment horizontal="center" vertical="center" wrapText="1"/>
    </xf>
    <xf numFmtId="177" fontId="13" fillId="0" borderId="1" xfId="4" applyNumberFormat="1" applyFont="1" applyBorder="1" applyAlignment="1" applyProtection="1">
      <alignment horizontal="left" vertical="center" wrapText="1"/>
      <protection locked="0"/>
    </xf>
    <xf numFmtId="179" fontId="10" fillId="5" borderId="1" xfId="4" applyNumberFormat="1" applyFont="1" applyFill="1" applyBorder="1" applyAlignment="1" applyProtection="1">
      <alignment horizontal="center" vertical="center" wrapText="1"/>
      <protection locked="0"/>
    </xf>
    <xf numFmtId="0" fontId="10" fillId="6" borderId="1" xfId="4" applyFont="1" applyFill="1" applyBorder="1" applyAlignment="1" applyProtection="1">
      <alignment horizontal="center" vertical="center" wrapText="1"/>
      <protection locked="0"/>
    </xf>
    <xf numFmtId="177" fontId="13" fillId="0" borderId="1" xfId="4" applyNumberFormat="1" applyFont="1" applyBorder="1" applyAlignment="1">
      <alignment horizontal="left" vertical="center" wrapText="1"/>
    </xf>
    <xf numFmtId="176" fontId="13" fillId="0" borderId="1" xfId="4" applyNumberFormat="1" applyFont="1" applyBorder="1" applyAlignment="1" applyProtection="1">
      <alignment horizontal="center" vertical="center" wrapText="1"/>
      <protection locked="0"/>
    </xf>
    <xf numFmtId="177" fontId="11" fillId="0" borderId="1" xfId="4" applyNumberFormat="1" applyFont="1" applyBorder="1" applyAlignment="1" applyProtection="1">
      <alignment horizontal="left" vertical="center" wrapText="1"/>
      <protection locked="0"/>
    </xf>
    <xf numFmtId="0" fontId="11" fillId="0" borderId="1" xfId="4" applyFont="1" applyBorder="1" applyAlignment="1" applyProtection="1">
      <alignment horizontal="center" vertical="center" wrapText="1"/>
      <protection locked="0"/>
    </xf>
    <xf numFmtId="2" fontId="11" fillId="0" borderId="1" xfId="4" applyNumberFormat="1" applyFont="1" applyBorder="1" applyAlignment="1" applyProtection="1">
      <alignment horizontal="center" vertical="center" wrapText="1"/>
      <protection locked="0"/>
    </xf>
    <xf numFmtId="2" fontId="10" fillId="6" borderId="1" xfId="4" applyNumberFormat="1" applyFont="1" applyFill="1" applyBorder="1" applyAlignment="1" applyProtection="1">
      <alignment horizontal="center" vertical="center" wrapText="1"/>
      <protection locked="0"/>
    </xf>
    <xf numFmtId="0" fontId="11" fillId="0" borderId="1" xfId="4" applyFont="1" applyBorder="1" applyAlignment="1" applyProtection="1">
      <alignment horizontal="left" vertical="center" wrapText="1"/>
      <protection locked="0"/>
    </xf>
    <xf numFmtId="176" fontId="13" fillId="0" borderId="1" xfId="4" applyNumberFormat="1" applyFont="1" applyBorder="1" applyAlignment="1">
      <alignment horizontal="center" vertical="center" wrapText="1"/>
    </xf>
    <xf numFmtId="179" fontId="13" fillId="0" borderId="1" xfId="4" applyNumberFormat="1" applyFont="1" applyBorder="1" applyAlignment="1" applyProtection="1">
      <alignment horizontal="center" vertical="center" wrapText="1"/>
      <protection locked="0"/>
    </xf>
    <xf numFmtId="0" fontId="13" fillId="0" borderId="1" xfId="1" applyFont="1" applyBorder="1" applyAlignment="1" applyProtection="1">
      <alignment horizontal="left" vertical="center" wrapText="1"/>
      <protection locked="0"/>
    </xf>
    <xf numFmtId="58" fontId="13" fillId="0" borderId="1" xfId="1" applyNumberFormat="1" applyFont="1" applyBorder="1" applyAlignment="1" applyProtection="1">
      <alignment horizontal="center" vertical="center" wrapText="1"/>
      <protection locked="0"/>
    </xf>
    <xf numFmtId="57" fontId="13" fillId="0" borderId="1" xfId="1" applyNumberFormat="1" applyFont="1" applyBorder="1" applyAlignment="1" applyProtection="1">
      <alignment horizontal="center" vertical="center" wrapText="1"/>
      <protection locked="0"/>
    </xf>
    <xf numFmtId="176" fontId="13" fillId="0" borderId="1" xfId="1" applyNumberFormat="1" applyFont="1" applyBorder="1" applyAlignment="1" applyProtection="1">
      <alignment horizontal="center" vertical="center" wrapText="1"/>
      <protection locked="0"/>
    </xf>
    <xf numFmtId="0" fontId="13" fillId="0" borderId="1" xfId="3" applyFont="1" applyBorder="1" applyAlignment="1">
      <alignment horizontal="center" vertical="center" wrapText="1"/>
    </xf>
    <xf numFmtId="177" fontId="11" fillId="0" borderId="1" xfId="1" applyNumberFormat="1" applyFont="1" applyBorder="1" applyAlignment="1">
      <alignment horizontal="left" vertical="center" wrapText="1"/>
    </xf>
    <xf numFmtId="181" fontId="11" fillId="0" borderId="1" xfId="1" applyNumberFormat="1" applyFont="1" applyBorder="1" applyAlignment="1">
      <alignment horizontal="center" vertical="center" wrapText="1"/>
    </xf>
    <xf numFmtId="0" fontId="12" fillId="6" borderId="1" xfId="1" applyFont="1" applyFill="1" applyBorder="1" applyAlignment="1">
      <alignment horizontal="center" vertical="center" wrapText="1"/>
    </xf>
    <xf numFmtId="177" fontId="13" fillId="0" borderId="1" xfId="1" applyNumberFormat="1" applyFont="1" applyBorder="1" applyAlignment="1">
      <alignment horizontal="center" vertical="center" wrapText="1"/>
    </xf>
    <xf numFmtId="0" fontId="15" fillId="0" borderId="1" xfId="1" applyFont="1" applyBorder="1" applyAlignment="1">
      <alignment horizontal="center" wrapText="1"/>
    </xf>
    <xf numFmtId="179" fontId="13" fillId="0" borderId="1" xfId="1" applyNumberFormat="1" applyFont="1" applyBorder="1" applyAlignment="1" applyProtection="1">
      <alignment horizontal="center" vertical="center" wrapText="1"/>
      <protection locked="0"/>
    </xf>
    <xf numFmtId="177" fontId="16" fillId="0" borderId="1" xfId="1" applyNumberFormat="1" applyFont="1" applyBorder="1" applyAlignment="1" applyProtection="1">
      <alignment horizontal="left" vertical="center" wrapText="1"/>
      <protection locked="0"/>
    </xf>
    <xf numFmtId="57" fontId="11" fillId="0" borderId="1" xfId="1" applyNumberFormat="1" applyFont="1" applyBorder="1" applyAlignment="1" applyProtection="1">
      <alignment horizontal="center" vertical="center" wrapText="1"/>
      <protection locked="0"/>
    </xf>
    <xf numFmtId="0" fontId="17" fillId="0" borderId="1" xfId="1" applyFont="1" applyBorder="1" applyAlignment="1">
      <alignment wrapText="1"/>
    </xf>
    <xf numFmtId="0" fontId="14" fillId="0" borderId="1" xfId="5" applyFont="1" applyBorder="1" applyAlignment="1">
      <alignment vertical="center" wrapText="1"/>
    </xf>
    <xf numFmtId="0" fontId="0" fillId="0" borderId="0" xfId="0" applyAlignment="1">
      <alignment vertical="center" wrapText="1"/>
    </xf>
  </cellXfs>
  <cellStyles count="7">
    <cellStyle name="常规" xfId="0" builtinId="0"/>
    <cellStyle name="常规 2" xfId="1" xr:uid="{82577FC1-BC0E-423A-B690-EDF4ED4F84A0}"/>
    <cellStyle name="常规 2 2 2" xfId="2" xr:uid="{D9CA1784-5838-415A-B007-3EFE834C07B1}"/>
    <cellStyle name="常规 2 2 2 2" xfId="6" xr:uid="{2CF34A19-610F-4CC5-A06E-C39508207E94}"/>
    <cellStyle name="常规 2 5" xfId="4" xr:uid="{44940814-94BD-4FC8-BF77-F1E9CDAF4F45}"/>
    <cellStyle name="常规 3" xfId="5" xr:uid="{59EF14F0-69E1-496E-B119-FBC307E2AD05}"/>
    <cellStyle name="常规 4" xfId="3" xr:uid="{FFB589CC-077B-48AF-9B67-01A3E5B38C8A}"/>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EE54-F39B-4E40-A152-7071C4D2B518}">
  <dimension ref="A1:AM67"/>
  <sheetViews>
    <sheetView tabSelected="1" zoomScaleNormal="100" workbookViewId="0">
      <selection activeCell="D1" sqref="D1"/>
    </sheetView>
  </sheetViews>
  <sheetFormatPr defaultRowHeight="16.5" x14ac:dyDescent="0.3"/>
  <cols>
    <col min="1" max="1" width="6.33203125" bestFit="1" customWidth="1"/>
    <col min="2" max="2" width="10.109375" bestFit="1" customWidth="1"/>
    <col min="3" max="3" width="8.88671875" customWidth="1"/>
    <col min="4" max="4" width="8.5546875" bestFit="1" customWidth="1"/>
    <col min="5" max="5" width="12.44140625" bestFit="1" customWidth="1"/>
    <col min="6" max="6" width="14.33203125" customWidth="1"/>
    <col min="7" max="7" width="12.6640625" bestFit="1" customWidth="1"/>
    <col min="8" max="8" width="28.44140625" customWidth="1"/>
    <col min="9" max="9" width="20.6640625" customWidth="1"/>
    <col min="10" max="12" width="12.33203125" bestFit="1" customWidth="1"/>
    <col min="14" max="14" width="12.33203125" customWidth="1"/>
    <col min="15" max="17" width="12.33203125" bestFit="1" customWidth="1"/>
    <col min="20" max="20" width="9.21875" bestFit="1" customWidth="1"/>
    <col min="21" max="21" width="9.21875" customWidth="1"/>
    <col min="22" max="22" width="9.21875" bestFit="1" customWidth="1"/>
    <col min="23" max="23" width="9.21875" customWidth="1"/>
    <col min="27" max="27" width="13" bestFit="1" customWidth="1"/>
    <col min="28" max="29" width="9.21875" bestFit="1" customWidth="1"/>
    <col min="30" max="30" width="14.6640625" bestFit="1" customWidth="1"/>
    <col min="31" max="31" width="10.88671875" bestFit="1" customWidth="1"/>
    <col min="32" max="32" width="9.6640625" bestFit="1" customWidth="1"/>
    <col min="33" max="33" width="26" customWidth="1"/>
    <col min="34" max="34" width="17.109375" customWidth="1"/>
    <col min="35" max="35" width="18.77734375" customWidth="1"/>
    <col min="36" max="36" width="18.109375" customWidth="1"/>
    <col min="37" max="37" width="20.5546875" customWidth="1"/>
    <col min="38" max="38" width="24.33203125" customWidth="1"/>
    <col min="39" max="39" width="21.5546875" customWidth="1"/>
  </cols>
  <sheetData>
    <row r="1" spans="1:39" s="118" customFormat="1" ht="78.75" customHeight="1" x14ac:dyDescent="0.3">
      <c r="A1" s="1" t="s">
        <v>0</v>
      </c>
      <c r="B1" s="1" t="s">
        <v>450</v>
      </c>
      <c r="C1" s="1" t="s">
        <v>1</v>
      </c>
      <c r="D1" s="1" t="s">
        <v>463</v>
      </c>
      <c r="E1" s="1" t="s">
        <v>2</v>
      </c>
      <c r="F1" s="1" t="s">
        <v>3</v>
      </c>
      <c r="G1" s="1" t="s">
        <v>4</v>
      </c>
      <c r="H1" s="1" t="s">
        <v>5</v>
      </c>
      <c r="I1" s="2" t="s">
        <v>6</v>
      </c>
      <c r="J1" s="2" t="s">
        <v>7</v>
      </c>
      <c r="K1" s="2" t="s">
        <v>8</v>
      </c>
      <c r="L1" s="2" t="s">
        <v>9</v>
      </c>
      <c r="M1" s="2" t="s">
        <v>10</v>
      </c>
      <c r="N1" s="1" t="s">
        <v>11</v>
      </c>
      <c r="O1" s="2" t="s">
        <v>12</v>
      </c>
      <c r="P1" s="2" t="s">
        <v>13</v>
      </c>
      <c r="Q1" s="2" t="s">
        <v>14</v>
      </c>
      <c r="R1" s="2" t="s">
        <v>455</v>
      </c>
      <c r="S1" s="2" t="s">
        <v>456</v>
      </c>
      <c r="T1" s="2" t="s">
        <v>457</v>
      </c>
      <c r="U1" s="2" t="s">
        <v>458</v>
      </c>
      <c r="V1" s="2" t="s">
        <v>459</v>
      </c>
      <c r="W1" s="2" t="s">
        <v>460</v>
      </c>
      <c r="X1" s="2" t="s">
        <v>462</v>
      </c>
      <c r="Y1" s="2" t="s">
        <v>461</v>
      </c>
      <c r="Z1" s="2" t="s">
        <v>451</v>
      </c>
      <c r="AA1" s="2" t="s">
        <v>15</v>
      </c>
      <c r="AB1" s="2" t="s">
        <v>16</v>
      </c>
      <c r="AC1" s="2" t="s">
        <v>17</v>
      </c>
      <c r="AD1" s="2" t="s">
        <v>18</v>
      </c>
      <c r="AE1" s="2" t="s">
        <v>19</v>
      </c>
      <c r="AF1" s="2" t="s">
        <v>20</v>
      </c>
      <c r="AG1" s="2" t="s">
        <v>21</v>
      </c>
      <c r="AH1" s="3" t="s">
        <v>452</v>
      </c>
      <c r="AI1" s="4" t="s">
        <v>22</v>
      </c>
      <c r="AJ1" s="5" t="s">
        <v>23</v>
      </c>
      <c r="AK1" s="2" t="s">
        <v>24</v>
      </c>
      <c r="AL1" s="2" t="s">
        <v>25</v>
      </c>
      <c r="AM1" s="2" t="s">
        <v>26</v>
      </c>
    </row>
    <row r="2" spans="1:39" ht="28.5" customHeight="1" x14ac:dyDescent="0.25">
      <c r="A2" s="6">
        <v>1</v>
      </c>
      <c r="B2" s="6" t="s">
        <v>27</v>
      </c>
      <c r="C2" s="7" t="s">
        <v>28</v>
      </c>
      <c r="D2" s="8">
        <v>1</v>
      </c>
      <c r="E2" s="9" t="s">
        <v>29</v>
      </c>
      <c r="F2" s="10">
        <v>160</v>
      </c>
      <c r="G2" s="9" t="s">
        <v>30</v>
      </c>
      <c r="H2" s="7" t="s">
        <v>453</v>
      </c>
      <c r="I2" s="11" t="s">
        <v>31</v>
      </c>
      <c r="J2" s="12">
        <v>1041883.497479</v>
      </c>
      <c r="K2" s="12">
        <v>1041883.497479</v>
      </c>
      <c r="L2" s="13">
        <f t="shared" ref="L2:L65" si="0">IF(E2="我司并表",J2,K2)</f>
        <v>1041883.497479</v>
      </c>
      <c r="M2" s="14" t="s">
        <v>32</v>
      </c>
      <c r="N2" s="15" t="s">
        <v>33</v>
      </c>
      <c r="O2" s="16">
        <v>1041883.497479</v>
      </c>
      <c r="P2" s="16">
        <v>1041883.497479</v>
      </c>
      <c r="Q2" s="16">
        <f>IF(E2="我司并表",O2,P2)</f>
        <v>1041883.497479</v>
      </c>
      <c r="R2" s="6" t="s">
        <v>34</v>
      </c>
      <c r="S2" s="6"/>
      <c r="T2" s="6" t="s">
        <v>35</v>
      </c>
      <c r="U2" s="6"/>
      <c r="V2" s="6" t="s">
        <v>35</v>
      </c>
      <c r="W2" s="6"/>
      <c r="X2" s="6" t="s">
        <v>36</v>
      </c>
      <c r="Y2" s="6"/>
      <c r="Z2" s="6" t="s">
        <v>37</v>
      </c>
      <c r="AA2" s="17">
        <v>45992</v>
      </c>
      <c r="AB2" s="18">
        <v>50</v>
      </c>
      <c r="AC2" s="6" t="s">
        <v>37</v>
      </c>
      <c r="AD2" s="6">
        <v>0</v>
      </c>
      <c r="AE2" s="6">
        <v>0</v>
      </c>
      <c r="AF2" s="6">
        <v>0</v>
      </c>
      <c r="AG2" s="15"/>
      <c r="AH2" s="15"/>
      <c r="AI2" s="19"/>
      <c r="AJ2" s="19"/>
      <c r="AK2" s="19"/>
      <c r="AL2" s="19"/>
      <c r="AM2" s="19"/>
    </row>
    <row r="3" spans="1:39" ht="20.100000000000001" customHeight="1" x14ac:dyDescent="0.25">
      <c r="A3" s="6">
        <v>2</v>
      </c>
      <c r="B3" s="6" t="s">
        <v>27</v>
      </c>
      <c r="C3" s="7" t="s">
        <v>28</v>
      </c>
      <c r="D3" s="8">
        <v>0.5</v>
      </c>
      <c r="E3" s="9" t="s">
        <v>38</v>
      </c>
      <c r="F3" s="10" t="s">
        <v>39</v>
      </c>
      <c r="G3" s="9" t="s">
        <v>30</v>
      </c>
      <c r="H3" s="7" t="s">
        <v>454</v>
      </c>
      <c r="I3" s="11" t="s">
        <v>40</v>
      </c>
      <c r="J3" s="12">
        <v>1041883.497479</v>
      </c>
      <c r="K3" s="12">
        <v>143600</v>
      </c>
      <c r="L3" s="13">
        <f t="shared" si="0"/>
        <v>143600</v>
      </c>
      <c r="M3" s="14" t="s">
        <v>32</v>
      </c>
      <c r="N3" s="15" t="s">
        <v>41</v>
      </c>
      <c r="O3" s="16">
        <v>0</v>
      </c>
      <c r="P3" s="16">
        <v>0</v>
      </c>
      <c r="Q3" s="16">
        <f>IF(E3="我司并表",O3,P3)</f>
        <v>0</v>
      </c>
      <c r="R3" s="6" t="s">
        <v>42</v>
      </c>
      <c r="S3" s="6"/>
      <c r="T3" s="6"/>
      <c r="U3" s="6"/>
      <c r="V3" s="6"/>
      <c r="W3" s="6"/>
      <c r="X3" s="6" t="s">
        <v>43</v>
      </c>
      <c r="Y3" s="6"/>
      <c r="Z3" s="6" t="s">
        <v>37</v>
      </c>
      <c r="AA3" s="6"/>
      <c r="AB3" s="18"/>
      <c r="AC3" s="6" t="s">
        <v>37</v>
      </c>
      <c r="AD3" s="6">
        <v>95600</v>
      </c>
      <c r="AE3" s="6">
        <v>95600</v>
      </c>
      <c r="AF3" s="6">
        <v>0</v>
      </c>
      <c r="AG3" s="15"/>
      <c r="AH3" s="15"/>
      <c r="AI3" s="19"/>
      <c r="AJ3" s="19"/>
      <c r="AK3" s="19"/>
      <c r="AL3" s="19"/>
      <c r="AM3" s="19"/>
    </row>
    <row r="4" spans="1:39" ht="20.100000000000001" customHeight="1" x14ac:dyDescent="0.25">
      <c r="A4" s="6">
        <v>3</v>
      </c>
      <c r="B4" s="6" t="s">
        <v>27</v>
      </c>
      <c r="C4" s="7" t="s">
        <v>28</v>
      </c>
      <c r="D4" s="8">
        <v>0.7</v>
      </c>
      <c r="E4" s="9" t="s">
        <v>29</v>
      </c>
      <c r="F4" s="10" t="s">
        <v>44</v>
      </c>
      <c r="G4" s="9" t="s">
        <v>30</v>
      </c>
      <c r="H4" s="7" t="s">
        <v>45</v>
      </c>
      <c r="I4" s="11" t="s">
        <v>46</v>
      </c>
      <c r="J4" s="12">
        <v>107900</v>
      </c>
      <c r="K4" s="12">
        <v>99000</v>
      </c>
      <c r="L4" s="13">
        <f t="shared" si="0"/>
        <v>107900</v>
      </c>
      <c r="M4" s="14" t="s">
        <v>37</v>
      </c>
      <c r="N4" s="15" t="s">
        <v>47</v>
      </c>
      <c r="O4" s="16">
        <v>0</v>
      </c>
      <c r="P4" s="16">
        <v>0</v>
      </c>
      <c r="Q4" s="16">
        <f>IF(E4="我司并表",O4,P4)</f>
        <v>0</v>
      </c>
      <c r="R4" s="6" t="s">
        <v>48</v>
      </c>
      <c r="S4" s="6"/>
      <c r="T4" s="6" t="s">
        <v>35</v>
      </c>
      <c r="U4" s="6"/>
      <c r="V4" s="6" t="s">
        <v>35</v>
      </c>
      <c r="W4" s="6"/>
      <c r="X4" s="6" t="s">
        <v>49</v>
      </c>
      <c r="Y4" s="6"/>
      <c r="Z4" s="6" t="s">
        <v>37</v>
      </c>
      <c r="AA4" s="6"/>
      <c r="AB4" s="18"/>
      <c r="AC4" s="6" t="s">
        <v>37</v>
      </c>
      <c r="AD4" s="6">
        <v>67700</v>
      </c>
      <c r="AE4" s="6">
        <v>0</v>
      </c>
      <c r="AF4" s="6">
        <v>0</v>
      </c>
      <c r="AG4" s="15" t="s">
        <v>50</v>
      </c>
      <c r="AH4" s="15"/>
      <c r="AI4" s="19"/>
      <c r="AJ4" s="19"/>
      <c r="AK4" s="19"/>
      <c r="AL4" s="19"/>
      <c r="AM4" s="19"/>
    </row>
    <row r="5" spans="1:39" ht="20.100000000000001" customHeight="1" x14ac:dyDescent="0.25">
      <c r="A5" s="6">
        <v>4</v>
      </c>
      <c r="B5" s="6" t="s">
        <v>27</v>
      </c>
      <c r="C5" s="7" t="s">
        <v>28</v>
      </c>
      <c r="D5" s="8">
        <v>0.49</v>
      </c>
      <c r="E5" s="9" t="s">
        <v>38</v>
      </c>
      <c r="F5" s="10">
        <v>186</v>
      </c>
      <c r="G5" s="9" t="s">
        <v>51</v>
      </c>
      <c r="H5" s="7" t="s">
        <v>52</v>
      </c>
      <c r="I5" s="11" t="s">
        <v>53</v>
      </c>
      <c r="J5" s="12">
        <v>83134</v>
      </c>
      <c r="K5" s="12">
        <v>78082</v>
      </c>
      <c r="L5" s="13">
        <f t="shared" si="0"/>
        <v>78082</v>
      </c>
      <c r="M5" s="14" t="s">
        <v>32</v>
      </c>
      <c r="N5" s="15" t="s">
        <v>54</v>
      </c>
      <c r="O5" s="16">
        <v>8313.4</v>
      </c>
      <c r="P5" s="16">
        <v>7808.2</v>
      </c>
      <c r="Q5" s="16">
        <f>IF(E5="我司并表",O5,P5)</f>
        <v>7808.2</v>
      </c>
      <c r="R5" s="6" t="s">
        <v>35</v>
      </c>
      <c r="S5" s="6"/>
      <c r="T5" s="6" t="s">
        <v>55</v>
      </c>
      <c r="U5" s="6"/>
      <c r="V5" s="6" t="s">
        <v>35</v>
      </c>
      <c r="W5" s="6"/>
      <c r="X5" s="6" t="s">
        <v>56</v>
      </c>
      <c r="Y5" s="6"/>
      <c r="Z5" s="6" t="s">
        <v>37</v>
      </c>
      <c r="AA5" s="6"/>
      <c r="AB5" s="18"/>
      <c r="AC5" s="6" t="s">
        <v>37</v>
      </c>
      <c r="AD5" s="6">
        <v>0</v>
      </c>
      <c r="AE5" s="6">
        <v>0</v>
      </c>
      <c r="AF5" s="6">
        <v>0</v>
      </c>
      <c r="AG5" s="15"/>
      <c r="AH5" s="15"/>
      <c r="AI5" s="19"/>
      <c r="AJ5" s="19"/>
      <c r="AK5" s="19"/>
      <c r="AL5" s="19"/>
      <c r="AM5" s="19"/>
    </row>
    <row r="6" spans="1:39" ht="20.100000000000001" customHeight="1" x14ac:dyDescent="0.25">
      <c r="A6" s="6">
        <v>5</v>
      </c>
      <c r="B6" s="6" t="s">
        <v>27</v>
      </c>
      <c r="C6" s="7" t="s">
        <v>28</v>
      </c>
      <c r="D6" s="8" t="s">
        <v>57</v>
      </c>
      <c r="E6" s="9" t="s">
        <v>29</v>
      </c>
      <c r="F6" s="10" t="s">
        <v>58</v>
      </c>
      <c r="G6" s="9" t="s">
        <v>30</v>
      </c>
      <c r="H6" s="7" t="s">
        <v>59</v>
      </c>
      <c r="I6" s="11" t="s">
        <v>60</v>
      </c>
      <c r="J6" s="12">
        <v>75325</v>
      </c>
      <c r="K6" s="12">
        <v>28502</v>
      </c>
      <c r="L6" s="13">
        <f t="shared" si="0"/>
        <v>75325</v>
      </c>
      <c r="M6" s="14" t="s">
        <v>32</v>
      </c>
      <c r="N6" s="15" t="s">
        <v>61</v>
      </c>
      <c r="O6" s="16">
        <v>75325</v>
      </c>
      <c r="P6" s="16">
        <v>28502</v>
      </c>
      <c r="Q6" s="16">
        <f>IF(E6="我司并表",O6,P6)</f>
        <v>75325</v>
      </c>
      <c r="R6" s="6" t="s">
        <v>62</v>
      </c>
      <c r="S6" s="6"/>
      <c r="T6" s="6" t="s">
        <v>63</v>
      </c>
      <c r="U6" s="6"/>
      <c r="V6" s="6" t="s">
        <v>64</v>
      </c>
      <c r="W6" s="6"/>
      <c r="X6" s="6" t="s">
        <v>65</v>
      </c>
      <c r="Y6" s="6"/>
      <c r="Z6" s="6" t="s">
        <v>37</v>
      </c>
      <c r="AA6" s="6"/>
      <c r="AB6" s="18"/>
      <c r="AC6" s="6" t="s">
        <v>37</v>
      </c>
      <c r="AD6" s="6">
        <v>0</v>
      </c>
      <c r="AE6" s="6">
        <v>0</v>
      </c>
      <c r="AF6" s="6">
        <v>0</v>
      </c>
      <c r="AG6" s="15"/>
      <c r="AH6" s="15"/>
      <c r="AI6" s="19"/>
      <c r="AJ6" s="19"/>
      <c r="AK6" s="19"/>
      <c r="AL6" s="19"/>
      <c r="AM6" s="19"/>
    </row>
    <row r="7" spans="1:39" ht="20.100000000000001" customHeight="1" x14ac:dyDescent="0.25">
      <c r="A7" s="6">
        <v>6</v>
      </c>
      <c r="B7" s="6" t="s">
        <v>27</v>
      </c>
      <c r="C7" s="7" t="s">
        <v>28</v>
      </c>
      <c r="D7" s="8">
        <v>0.6</v>
      </c>
      <c r="E7" s="9" t="s">
        <v>29</v>
      </c>
      <c r="F7" s="10" t="s">
        <v>66</v>
      </c>
      <c r="G7" s="9" t="s">
        <v>30</v>
      </c>
      <c r="H7" s="7" t="s">
        <v>67</v>
      </c>
      <c r="I7" s="11" t="s">
        <v>68</v>
      </c>
      <c r="J7" s="12">
        <v>49113</v>
      </c>
      <c r="K7" s="12">
        <v>36872</v>
      </c>
      <c r="L7" s="13">
        <f t="shared" si="0"/>
        <v>49113</v>
      </c>
      <c r="M7" s="14" t="s">
        <v>37</v>
      </c>
      <c r="N7" s="15" t="s">
        <v>69</v>
      </c>
      <c r="O7" s="16">
        <v>0</v>
      </c>
      <c r="P7" s="16">
        <v>0</v>
      </c>
      <c r="Q7" s="16">
        <f t="shared" ref="Q7:Q66" si="1">IF(E7="我司并表",O7,P7)</f>
        <v>0</v>
      </c>
      <c r="R7" s="6" t="s">
        <v>35</v>
      </c>
      <c r="S7" s="6"/>
      <c r="T7" s="6"/>
      <c r="U7" s="6"/>
      <c r="V7" s="6" t="s">
        <v>70</v>
      </c>
      <c r="W7" s="6"/>
      <c r="X7" s="6" t="s">
        <v>71</v>
      </c>
      <c r="Y7" s="6"/>
      <c r="Z7" s="6" t="s">
        <v>37</v>
      </c>
      <c r="AA7" s="6"/>
      <c r="AB7" s="18"/>
      <c r="AC7" s="6" t="s">
        <v>37</v>
      </c>
      <c r="AD7" s="6">
        <v>49113</v>
      </c>
      <c r="AE7" s="6">
        <v>0</v>
      </c>
      <c r="AF7" s="6">
        <v>0</v>
      </c>
      <c r="AG7" s="15"/>
      <c r="AH7" s="15"/>
      <c r="AI7" s="19"/>
      <c r="AJ7" s="19"/>
      <c r="AK7" s="19"/>
      <c r="AL7" s="19"/>
      <c r="AM7" s="19"/>
    </row>
    <row r="8" spans="1:39" ht="20.100000000000001" customHeight="1" x14ac:dyDescent="0.25">
      <c r="A8" s="6">
        <v>7</v>
      </c>
      <c r="B8" s="6" t="s">
        <v>27</v>
      </c>
      <c r="C8" s="7" t="s">
        <v>28</v>
      </c>
      <c r="D8" s="8">
        <v>0.7</v>
      </c>
      <c r="E8" s="9" t="s">
        <v>29</v>
      </c>
      <c r="F8" s="10" t="s">
        <v>72</v>
      </c>
      <c r="G8" s="9" t="s">
        <v>30</v>
      </c>
      <c r="H8" s="7" t="s">
        <v>73</v>
      </c>
      <c r="I8" s="11" t="s">
        <v>74</v>
      </c>
      <c r="J8" s="12">
        <v>32224</v>
      </c>
      <c r="K8" s="12">
        <v>19334</v>
      </c>
      <c r="L8" s="13">
        <f t="shared" si="0"/>
        <v>32224</v>
      </c>
      <c r="M8" s="14" t="s">
        <v>37</v>
      </c>
      <c r="N8" s="15" t="s">
        <v>69</v>
      </c>
      <c r="O8" s="16">
        <v>0</v>
      </c>
      <c r="P8" s="16">
        <v>0</v>
      </c>
      <c r="Q8" s="16">
        <f t="shared" si="1"/>
        <v>0</v>
      </c>
      <c r="R8" s="6" t="s">
        <v>35</v>
      </c>
      <c r="S8" s="6"/>
      <c r="T8" s="6"/>
      <c r="U8" s="6"/>
      <c r="V8" s="6" t="s">
        <v>70</v>
      </c>
      <c r="W8" s="6"/>
      <c r="X8" s="6" t="s">
        <v>71</v>
      </c>
      <c r="Y8" s="6"/>
      <c r="Z8" s="6" t="s">
        <v>37</v>
      </c>
      <c r="AA8" s="6"/>
      <c r="AB8" s="18"/>
      <c r="AC8" s="6" t="s">
        <v>37</v>
      </c>
      <c r="AD8" s="6">
        <v>32224</v>
      </c>
      <c r="AE8" s="6">
        <v>0</v>
      </c>
      <c r="AF8" s="6">
        <v>0</v>
      </c>
      <c r="AG8" s="15"/>
      <c r="AH8" s="15"/>
      <c r="AI8" s="19"/>
      <c r="AJ8" s="19"/>
      <c r="AK8" s="19"/>
      <c r="AL8" s="19"/>
      <c r="AM8" s="19"/>
    </row>
    <row r="9" spans="1:39" ht="20.100000000000001" customHeight="1" x14ac:dyDescent="0.25">
      <c r="A9" s="6">
        <v>8</v>
      </c>
      <c r="B9" s="6" t="s">
        <v>27</v>
      </c>
      <c r="C9" s="7" t="s">
        <v>28</v>
      </c>
      <c r="D9" s="8">
        <v>1</v>
      </c>
      <c r="E9" s="9" t="s">
        <v>29</v>
      </c>
      <c r="F9" s="10" t="s">
        <v>75</v>
      </c>
      <c r="G9" s="9" t="s">
        <v>30</v>
      </c>
      <c r="H9" s="7" t="s">
        <v>76</v>
      </c>
      <c r="I9" s="11" t="s">
        <v>77</v>
      </c>
      <c r="J9" s="12">
        <v>30000</v>
      </c>
      <c r="K9" s="12">
        <v>30000</v>
      </c>
      <c r="L9" s="13">
        <f t="shared" si="0"/>
        <v>30000</v>
      </c>
      <c r="M9" s="14" t="s">
        <v>32</v>
      </c>
      <c r="N9" s="15" t="s">
        <v>78</v>
      </c>
      <c r="O9" s="16">
        <v>30000</v>
      </c>
      <c r="P9" s="16">
        <v>30000</v>
      </c>
      <c r="Q9" s="16">
        <f t="shared" si="1"/>
        <v>30000</v>
      </c>
      <c r="R9" s="6" t="s">
        <v>35</v>
      </c>
      <c r="S9" s="6"/>
      <c r="T9" s="6" t="s">
        <v>35</v>
      </c>
      <c r="U9" s="6"/>
      <c r="V9" s="6" t="s">
        <v>35</v>
      </c>
      <c r="W9" s="6"/>
      <c r="X9" s="6" t="s">
        <v>79</v>
      </c>
      <c r="Y9" s="6"/>
      <c r="Z9" s="6" t="s">
        <v>37</v>
      </c>
      <c r="AA9" s="6"/>
      <c r="AB9" s="18"/>
      <c r="AC9" s="6" t="s">
        <v>37</v>
      </c>
      <c r="AD9" s="6">
        <v>0</v>
      </c>
      <c r="AE9" s="6">
        <v>0</v>
      </c>
      <c r="AF9" s="6">
        <v>0</v>
      </c>
      <c r="AG9" s="15"/>
      <c r="AH9" s="15"/>
      <c r="AI9" s="19"/>
      <c r="AJ9" s="19"/>
      <c r="AK9" s="19"/>
      <c r="AL9" s="19"/>
      <c r="AM9" s="19"/>
    </row>
    <row r="10" spans="1:39" ht="20.100000000000001" customHeight="1" x14ac:dyDescent="0.25">
      <c r="A10" s="6">
        <v>9</v>
      </c>
      <c r="B10" s="6" t="s">
        <v>27</v>
      </c>
      <c r="C10" s="7" t="s">
        <v>28</v>
      </c>
      <c r="D10" s="8">
        <v>0.33339999999999997</v>
      </c>
      <c r="E10" s="9" t="s">
        <v>29</v>
      </c>
      <c r="F10" s="10" t="s">
        <v>80</v>
      </c>
      <c r="G10" s="9" t="s">
        <v>30</v>
      </c>
      <c r="H10" s="7" t="s">
        <v>81</v>
      </c>
      <c r="I10" s="11" t="s">
        <v>82</v>
      </c>
      <c r="J10" s="12">
        <v>9271</v>
      </c>
      <c r="K10" s="12">
        <v>3091</v>
      </c>
      <c r="L10" s="13">
        <f t="shared" si="0"/>
        <v>9271</v>
      </c>
      <c r="M10" s="14" t="s">
        <v>37</v>
      </c>
      <c r="N10" s="15" t="s">
        <v>83</v>
      </c>
      <c r="O10" s="16">
        <v>0</v>
      </c>
      <c r="P10" s="16">
        <v>0</v>
      </c>
      <c r="Q10" s="16">
        <f t="shared" si="1"/>
        <v>0</v>
      </c>
      <c r="R10" s="6" t="s">
        <v>35</v>
      </c>
      <c r="S10" s="6"/>
      <c r="T10" s="6" t="s">
        <v>84</v>
      </c>
      <c r="U10" s="6"/>
      <c r="V10" s="6" t="s">
        <v>35</v>
      </c>
      <c r="W10" s="6"/>
      <c r="X10" s="6" t="s">
        <v>35</v>
      </c>
      <c r="Y10" s="6"/>
      <c r="Z10" s="6" t="s">
        <v>37</v>
      </c>
      <c r="AA10" s="6"/>
      <c r="AB10" s="18"/>
      <c r="AC10" s="6" t="s">
        <v>37</v>
      </c>
      <c r="AD10" s="6">
        <v>0</v>
      </c>
      <c r="AE10" s="6">
        <v>0</v>
      </c>
      <c r="AF10" s="6">
        <v>0</v>
      </c>
      <c r="AG10" s="15"/>
      <c r="AH10" s="15"/>
      <c r="AI10" s="19"/>
      <c r="AJ10" s="19"/>
      <c r="AK10" s="19"/>
      <c r="AL10" s="19"/>
      <c r="AM10" s="19"/>
    </row>
    <row r="11" spans="1:39" ht="20.100000000000001" customHeight="1" x14ac:dyDescent="0.25">
      <c r="A11" s="6">
        <v>10</v>
      </c>
      <c r="B11" s="6" t="s">
        <v>27</v>
      </c>
      <c r="C11" s="7" t="s">
        <v>28</v>
      </c>
      <c r="D11" s="8">
        <v>0.5</v>
      </c>
      <c r="E11" s="9" t="s">
        <v>29</v>
      </c>
      <c r="F11" s="10">
        <v>173</v>
      </c>
      <c r="G11" s="9" t="s">
        <v>30</v>
      </c>
      <c r="H11" s="7" t="s">
        <v>85</v>
      </c>
      <c r="I11" s="11" t="s">
        <v>86</v>
      </c>
      <c r="J11" s="12">
        <v>6890</v>
      </c>
      <c r="K11" s="12">
        <v>6890</v>
      </c>
      <c r="L11" s="13">
        <f t="shared" si="0"/>
        <v>6890</v>
      </c>
      <c r="M11" s="14" t="s">
        <v>32</v>
      </c>
      <c r="N11" s="15" t="s">
        <v>87</v>
      </c>
      <c r="O11" s="16">
        <v>4841</v>
      </c>
      <c r="P11" s="16">
        <v>4841</v>
      </c>
      <c r="Q11" s="16">
        <f t="shared" si="1"/>
        <v>4841</v>
      </c>
      <c r="R11" s="6" t="s">
        <v>35</v>
      </c>
      <c r="S11" s="6"/>
      <c r="T11" s="6" t="s">
        <v>88</v>
      </c>
      <c r="U11" s="6"/>
      <c r="V11" s="6" t="s">
        <v>35</v>
      </c>
      <c r="W11" s="6"/>
      <c r="X11" s="6" t="s">
        <v>89</v>
      </c>
      <c r="Y11" s="6"/>
      <c r="Z11" s="6" t="s">
        <v>37</v>
      </c>
      <c r="AA11" s="6"/>
      <c r="AB11" s="18"/>
      <c r="AC11" s="6" t="s">
        <v>37</v>
      </c>
      <c r="AD11" s="6">
        <v>2049</v>
      </c>
      <c r="AE11" s="6">
        <v>2049</v>
      </c>
      <c r="AF11" s="6">
        <v>0</v>
      </c>
      <c r="AG11" s="15"/>
      <c r="AH11" s="15"/>
      <c r="AI11" s="19"/>
      <c r="AJ11" s="19"/>
      <c r="AK11" s="19"/>
      <c r="AL11" s="19"/>
      <c r="AM11" s="19"/>
    </row>
    <row r="12" spans="1:39" ht="20.100000000000001" customHeight="1" x14ac:dyDescent="0.25">
      <c r="A12" s="6">
        <v>11</v>
      </c>
      <c r="B12" s="6" t="s">
        <v>27</v>
      </c>
      <c r="C12" s="7" t="s">
        <v>28</v>
      </c>
      <c r="D12" s="8">
        <v>1</v>
      </c>
      <c r="E12" s="9" t="s">
        <v>29</v>
      </c>
      <c r="F12" s="10">
        <v>164</v>
      </c>
      <c r="G12" s="9" t="s">
        <v>51</v>
      </c>
      <c r="H12" s="7" t="s">
        <v>90</v>
      </c>
      <c r="I12" s="11" t="s">
        <v>91</v>
      </c>
      <c r="J12" s="12">
        <v>3309</v>
      </c>
      <c r="K12" s="12">
        <v>3309</v>
      </c>
      <c r="L12" s="13">
        <f t="shared" si="0"/>
        <v>3309</v>
      </c>
      <c r="M12" s="14" t="s">
        <v>37</v>
      </c>
      <c r="N12" s="15" t="s">
        <v>92</v>
      </c>
      <c r="O12" s="16">
        <v>1489</v>
      </c>
      <c r="P12" s="16">
        <v>1489</v>
      </c>
      <c r="Q12" s="16">
        <f t="shared" si="1"/>
        <v>1489</v>
      </c>
      <c r="R12" s="6" t="s">
        <v>35</v>
      </c>
      <c r="S12" s="6"/>
      <c r="T12" s="6" t="s">
        <v>35</v>
      </c>
      <c r="U12" s="6"/>
      <c r="V12" s="6" t="s">
        <v>35</v>
      </c>
      <c r="W12" s="6"/>
      <c r="X12" s="6" t="s">
        <v>93</v>
      </c>
      <c r="Y12" s="6"/>
      <c r="Z12" s="6" t="s">
        <v>37</v>
      </c>
      <c r="AA12" s="6"/>
      <c r="AB12" s="18"/>
      <c r="AC12" s="6" t="s">
        <v>37</v>
      </c>
      <c r="AD12" s="6">
        <v>0</v>
      </c>
      <c r="AE12" s="6">
        <v>0</v>
      </c>
      <c r="AF12" s="6">
        <v>0</v>
      </c>
      <c r="AG12" s="15"/>
      <c r="AH12" s="15"/>
      <c r="AI12" s="19"/>
      <c r="AJ12" s="19"/>
      <c r="AK12" s="19"/>
      <c r="AL12" s="19"/>
      <c r="AM12" s="19"/>
    </row>
    <row r="13" spans="1:39" ht="20.100000000000001" customHeight="1" x14ac:dyDescent="0.25">
      <c r="A13" s="6">
        <v>12</v>
      </c>
      <c r="B13" s="6" t="s">
        <v>27</v>
      </c>
      <c r="C13" s="7" t="s">
        <v>28</v>
      </c>
      <c r="D13" s="8">
        <v>1</v>
      </c>
      <c r="E13" s="9" t="s">
        <v>29</v>
      </c>
      <c r="F13" s="10" t="s">
        <v>94</v>
      </c>
      <c r="G13" s="9" t="s">
        <v>30</v>
      </c>
      <c r="H13" s="7" t="s">
        <v>95</v>
      </c>
      <c r="I13" s="11" t="s">
        <v>96</v>
      </c>
      <c r="J13" s="12">
        <v>0</v>
      </c>
      <c r="K13" s="12">
        <v>0</v>
      </c>
      <c r="L13" s="13">
        <f t="shared" si="0"/>
        <v>0</v>
      </c>
      <c r="M13" s="14" t="s">
        <v>37</v>
      </c>
      <c r="N13" s="15" t="s">
        <v>97</v>
      </c>
      <c r="O13" s="16">
        <v>0</v>
      </c>
      <c r="P13" s="16" t="s">
        <v>35</v>
      </c>
      <c r="Q13" s="16">
        <f t="shared" si="1"/>
        <v>0</v>
      </c>
      <c r="R13" s="6" t="s">
        <v>35</v>
      </c>
      <c r="S13" s="6"/>
      <c r="T13" s="6" t="s">
        <v>35</v>
      </c>
      <c r="U13" s="6"/>
      <c r="V13" s="6" t="s">
        <v>35</v>
      </c>
      <c r="W13" s="6"/>
      <c r="X13" s="6" t="s">
        <v>35</v>
      </c>
      <c r="Y13" s="6"/>
      <c r="Z13" s="6" t="s">
        <v>37</v>
      </c>
      <c r="AA13" s="6"/>
      <c r="AB13" s="18"/>
      <c r="AC13" s="6" t="s">
        <v>37</v>
      </c>
      <c r="AD13" s="6" t="s">
        <v>35</v>
      </c>
      <c r="AE13" s="6" t="s">
        <v>35</v>
      </c>
      <c r="AF13" s="6" t="s">
        <v>35</v>
      </c>
      <c r="AG13" s="15"/>
      <c r="AH13" s="15"/>
      <c r="AI13" s="19"/>
      <c r="AJ13" s="19"/>
      <c r="AK13" s="19"/>
      <c r="AL13" s="19"/>
      <c r="AM13" s="19"/>
    </row>
    <row r="14" spans="1:39" ht="20.100000000000001" customHeight="1" x14ac:dyDescent="0.25">
      <c r="A14" s="6">
        <v>13</v>
      </c>
      <c r="B14" s="6" t="s">
        <v>27</v>
      </c>
      <c r="C14" s="7" t="s">
        <v>28</v>
      </c>
      <c r="D14" s="8">
        <v>0.7</v>
      </c>
      <c r="E14" s="9" t="s">
        <v>29</v>
      </c>
      <c r="F14" s="10" t="s">
        <v>98</v>
      </c>
      <c r="G14" s="9" t="s">
        <v>30</v>
      </c>
      <c r="H14" s="7" t="s">
        <v>99</v>
      </c>
      <c r="I14" s="11" t="s">
        <v>100</v>
      </c>
      <c r="J14" s="12">
        <v>500</v>
      </c>
      <c r="K14" s="12">
        <v>275</v>
      </c>
      <c r="L14" s="13">
        <f t="shared" si="0"/>
        <v>500</v>
      </c>
      <c r="M14" s="14" t="s">
        <v>37</v>
      </c>
      <c r="N14" s="15" t="s">
        <v>101</v>
      </c>
      <c r="O14" s="16">
        <v>0</v>
      </c>
      <c r="P14" s="16">
        <v>0</v>
      </c>
      <c r="Q14" s="16">
        <f t="shared" si="1"/>
        <v>0</v>
      </c>
      <c r="R14" s="6" t="s">
        <v>35</v>
      </c>
      <c r="S14" s="6"/>
      <c r="T14" s="6" t="s">
        <v>35</v>
      </c>
      <c r="U14" s="6"/>
      <c r="V14" s="6" t="s">
        <v>35</v>
      </c>
      <c r="W14" s="6"/>
      <c r="X14" s="6" t="s">
        <v>102</v>
      </c>
      <c r="Y14" s="6"/>
      <c r="Z14" s="6" t="s">
        <v>37</v>
      </c>
      <c r="AA14" s="6"/>
      <c r="AB14" s="18"/>
      <c r="AC14" s="6" t="s">
        <v>37</v>
      </c>
      <c r="AD14" s="6">
        <v>0</v>
      </c>
      <c r="AE14" s="6">
        <v>0</v>
      </c>
      <c r="AF14" s="6">
        <v>0</v>
      </c>
      <c r="AG14" s="15"/>
      <c r="AH14" s="15"/>
      <c r="AI14" s="19"/>
      <c r="AJ14" s="19"/>
      <c r="AK14" s="19"/>
      <c r="AL14" s="19"/>
      <c r="AM14" s="19"/>
    </row>
    <row r="15" spans="1:39" ht="20.100000000000001" customHeight="1" x14ac:dyDescent="0.25">
      <c r="A15" s="6">
        <v>14</v>
      </c>
      <c r="B15" s="6" t="s">
        <v>27</v>
      </c>
      <c r="C15" s="7" t="s">
        <v>28</v>
      </c>
      <c r="D15" s="8">
        <v>0.8</v>
      </c>
      <c r="E15" s="9" t="s">
        <v>29</v>
      </c>
      <c r="F15" s="10" t="s">
        <v>103</v>
      </c>
      <c r="G15" s="9" t="s">
        <v>30</v>
      </c>
      <c r="H15" s="7" t="s">
        <v>104</v>
      </c>
      <c r="I15" s="11" t="s">
        <v>96</v>
      </c>
      <c r="J15" s="12">
        <v>0</v>
      </c>
      <c r="K15" s="12">
        <v>0</v>
      </c>
      <c r="L15" s="13">
        <f t="shared" si="0"/>
        <v>0</v>
      </c>
      <c r="M15" s="14" t="s">
        <v>37</v>
      </c>
      <c r="N15" s="15" t="s">
        <v>97</v>
      </c>
      <c r="O15" s="16">
        <v>0</v>
      </c>
      <c r="P15" s="16" t="s">
        <v>35</v>
      </c>
      <c r="Q15" s="16">
        <f t="shared" si="1"/>
        <v>0</v>
      </c>
      <c r="R15" s="6" t="s">
        <v>35</v>
      </c>
      <c r="S15" s="6"/>
      <c r="T15" s="6" t="s">
        <v>35</v>
      </c>
      <c r="U15" s="6"/>
      <c r="V15" s="6" t="s">
        <v>35</v>
      </c>
      <c r="W15" s="6"/>
      <c r="X15" s="6" t="s">
        <v>35</v>
      </c>
      <c r="Y15" s="6"/>
      <c r="Z15" s="6" t="s">
        <v>37</v>
      </c>
      <c r="AA15" s="6"/>
      <c r="AB15" s="18"/>
      <c r="AC15" s="6" t="s">
        <v>37</v>
      </c>
      <c r="AD15" s="6" t="s">
        <v>35</v>
      </c>
      <c r="AE15" s="6" t="s">
        <v>35</v>
      </c>
      <c r="AF15" s="6" t="s">
        <v>35</v>
      </c>
      <c r="AG15" s="15"/>
      <c r="AH15" s="15"/>
      <c r="AI15" s="19"/>
      <c r="AJ15" s="19"/>
      <c r="AK15" s="19"/>
      <c r="AL15" s="19"/>
      <c r="AM15" s="19"/>
    </row>
    <row r="16" spans="1:39" ht="20.100000000000001" customHeight="1" x14ac:dyDescent="0.25">
      <c r="A16" s="6">
        <v>15</v>
      </c>
      <c r="B16" s="20" t="s">
        <v>27</v>
      </c>
      <c r="C16" s="21" t="s">
        <v>105</v>
      </c>
      <c r="D16" s="22">
        <v>0.51</v>
      </c>
      <c r="E16" s="23" t="s">
        <v>29</v>
      </c>
      <c r="F16" s="24">
        <v>6802</v>
      </c>
      <c r="G16" s="25" t="s">
        <v>51</v>
      </c>
      <c r="H16" s="21" t="s">
        <v>106</v>
      </c>
      <c r="I16" s="26" t="s">
        <v>107</v>
      </c>
      <c r="J16" s="27">
        <v>217254.90196078399</v>
      </c>
      <c r="K16" s="27">
        <v>110800</v>
      </c>
      <c r="L16" s="28">
        <f t="shared" si="0"/>
        <v>217254.90196078399</v>
      </c>
      <c r="M16" s="29" t="s">
        <v>37</v>
      </c>
      <c r="N16" s="30" t="s">
        <v>108</v>
      </c>
      <c r="O16" s="31">
        <v>0</v>
      </c>
      <c r="P16" s="31">
        <v>0</v>
      </c>
      <c r="Q16" s="32">
        <f t="shared" si="1"/>
        <v>0</v>
      </c>
      <c r="R16" s="33" t="s">
        <v>109</v>
      </c>
      <c r="S16" s="33"/>
      <c r="T16" s="33" t="s">
        <v>110</v>
      </c>
      <c r="U16" s="33"/>
      <c r="V16" s="33" t="s">
        <v>111</v>
      </c>
      <c r="W16" s="33"/>
      <c r="X16" s="33" t="s">
        <v>112</v>
      </c>
      <c r="Y16" s="33"/>
      <c r="Z16" s="33" t="s">
        <v>113</v>
      </c>
      <c r="AA16" s="33" t="s">
        <v>114</v>
      </c>
      <c r="AB16" s="34">
        <v>0</v>
      </c>
      <c r="AC16" s="35" t="s">
        <v>37</v>
      </c>
      <c r="AD16" s="36">
        <v>78431.372549019594</v>
      </c>
      <c r="AE16" s="36">
        <v>0</v>
      </c>
      <c r="AF16" s="36">
        <v>0</v>
      </c>
      <c r="AG16" s="37" t="s">
        <v>115</v>
      </c>
      <c r="AH16" s="38"/>
      <c r="AI16" s="19"/>
      <c r="AJ16" s="19"/>
      <c r="AK16" s="19"/>
      <c r="AL16" s="19"/>
      <c r="AM16" s="19"/>
    </row>
    <row r="17" spans="1:39" ht="20.100000000000001" customHeight="1" x14ac:dyDescent="0.25">
      <c r="A17" s="6">
        <v>16</v>
      </c>
      <c r="B17" s="20" t="s">
        <v>27</v>
      </c>
      <c r="C17" s="39" t="s">
        <v>116</v>
      </c>
      <c r="D17" s="40">
        <v>0.51</v>
      </c>
      <c r="E17" s="41" t="s">
        <v>29</v>
      </c>
      <c r="F17" s="24">
        <v>5003</v>
      </c>
      <c r="G17" s="25" t="s">
        <v>51</v>
      </c>
      <c r="H17" s="39" t="s">
        <v>117</v>
      </c>
      <c r="I17" s="42" t="s">
        <v>118</v>
      </c>
      <c r="J17" s="43">
        <v>17791.858649000002</v>
      </c>
      <c r="K17" s="43">
        <f>J17*51%</f>
        <v>9073.8479109900018</v>
      </c>
      <c r="L17" s="44">
        <f t="shared" si="0"/>
        <v>17791.858649000002</v>
      </c>
      <c r="M17" s="45" t="s">
        <v>37</v>
      </c>
      <c r="N17" s="46" t="s">
        <v>119</v>
      </c>
      <c r="O17" s="31">
        <v>0</v>
      </c>
      <c r="P17" s="31">
        <v>0</v>
      </c>
      <c r="Q17" s="32">
        <f t="shared" si="1"/>
        <v>0</v>
      </c>
      <c r="R17" s="47" t="s">
        <v>120</v>
      </c>
      <c r="S17" s="47"/>
      <c r="T17" s="47" t="s">
        <v>121</v>
      </c>
      <c r="U17" s="47"/>
      <c r="V17" s="47" t="s">
        <v>122</v>
      </c>
      <c r="W17" s="47"/>
      <c r="X17" s="47" t="s">
        <v>123</v>
      </c>
      <c r="Y17" s="47"/>
      <c r="Z17" s="20" t="s">
        <v>37</v>
      </c>
      <c r="AA17" s="20"/>
      <c r="AB17" s="34"/>
      <c r="AC17" s="20">
        <v>0</v>
      </c>
      <c r="AD17" s="36">
        <v>0</v>
      </c>
      <c r="AE17" s="36">
        <v>0</v>
      </c>
      <c r="AF17" s="19"/>
      <c r="AG17" s="37" t="s">
        <v>124</v>
      </c>
      <c r="AH17" s="38" t="s">
        <v>125</v>
      </c>
      <c r="AI17" s="19"/>
      <c r="AJ17" s="19"/>
      <c r="AK17" s="19"/>
      <c r="AL17" s="19"/>
      <c r="AM17" s="19"/>
    </row>
    <row r="18" spans="1:39" ht="20.100000000000001" customHeight="1" x14ac:dyDescent="0.25">
      <c r="A18" s="6">
        <v>17</v>
      </c>
      <c r="B18" s="48" t="s">
        <v>27</v>
      </c>
      <c r="C18" s="49" t="s">
        <v>105</v>
      </c>
      <c r="D18" s="50">
        <v>1</v>
      </c>
      <c r="E18" s="51" t="s">
        <v>29</v>
      </c>
      <c r="F18" s="48">
        <v>5707</v>
      </c>
      <c r="G18" s="9" t="s">
        <v>51</v>
      </c>
      <c r="H18" s="49" t="s">
        <v>126</v>
      </c>
      <c r="I18" s="52" t="s">
        <v>127</v>
      </c>
      <c r="J18" s="53">
        <v>133500</v>
      </c>
      <c r="K18" s="53">
        <v>133500</v>
      </c>
      <c r="L18" s="13">
        <f t="shared" si="0"/>
        <v>133500</v>
      </c>
      <c r="M18" s="54" t="s">
        <v>32</v>
      </c>
      <c r="N18" s="55" t="s">
        <v>128</v>
      </c>
      <c r="O18" s="56">
        <v>133500</v>
      </c>
      <c r="P18" s="56">
        <v>133500</v>
      </c>
      <c r="Q18" s="16">
        <f t="shared" si="1"/>
        <v>133500</v>
      </c>
      <c r="R18" s="48" t="s">
        <v>129</v>
      </c>
      <c r="S18" s="48"/>
      <c r="T18" s="48" t="s">
        <v>130</v>
      </c>
      <c r="U18" s="48"/>
      <c r="V18" s="48" t="s">
        <v>131</v>
      </c>
      <c r="W18" s="48"/>
      <c r="X18" s="57" t="s">
        <v>132</v>
      </c>
      <c r="Y18" s="57"/>
      <c r="Z18" s="48" t="s">
        <v>37</v>
      </c>
      <c r="AA18" s="48" t="s">
        <v>133</v>
      </c>
      <c r="AB18" s="58">
        <v>0</v>
      </c>
      <c r="AC18" s="6" t="s">
        <v>37</v>
      </c>
      <c r="AD18" s="48">
        <v>0</v>
      </c>
      <c r="AE18" s="48">
        <v>0</v>
      </c>
      <c r="AF18" s="48">
        <v>0</v>
      </c>
      <c r="AG18" s="55" t="s">
        <v>134</v>
      </c>
      <c r="AH18" s="37" t="s">
        <v>134</v>
      </c>
      <c r="AI18" s="19"/>
      <c r="AJ18" s="19"/>
      <c r="AK18" s="19"/>
      <c r="AL18" s="19"/>
      <c r="AM18" s="19"/>
    </row>
    <row r="19" spans="1:39" ht="20.100000000000001" customHeight="1" x14ac:dyDescent="0.25">
      <c r="A19" s="6">
        <v>18</v>
      </c>
      <c r="B19" s="59" t="s">
        <v>27</v>
      </c>
      <c r="C19" s="60" t="s">
        <v>105</v>
      </c>
      <c r="D19" s="61">
        <v>0.5</v>
      </c>
      <c r="E19" s="59" t="s">
        <v>38</v>
      </c>
      <c r="F19" s="48">
        <v>3121</v>
      </c>
      <c r="G19" s="59" t="s">
        <v>30</v>
      </c>
      <c r="H19" s="60" t="s">
        <v>135</v>
      </c>
      <c r="I19" s="62" t="s">
        <v>136</v>
      </c>
      <c r="J19" s="63">
        <v>58000</v>
      </c>
      <c r="K19" s="63">
        <v>29000</v>
      </c>
      <c r="L19" s="28">
        <f t="shared" si="0"/>
        <v>29000</v>
      </c>
      <c r="M19" s="64" t="s">
        <v>37</v>
      </c>
      <c r="N19" s="65" t="s">
        <v>137</v>
      </c>
      <c r="O19" s="66">
        <v>150</v>
      </c>
      <c r="P19" s="66">
        <v>75</v>
      </c>
      <c r="Q19" s="32">
        <f t="shared" si="1"/>
        <v>75</v>
      </c>
      <c r="R19" s="62" t="s">
        <v>138</v>
      </c>
      <c r="S19" s="62"/>
      <c r="T19" s="62" t="s">
        <v>139</v>
      </c>
      <c r="U19" s="62"/>
      <c r="V19" s="62" t="s">
        <v>35</v>
      </c>
      <c r="W19" s="62"/>
      <c r="X19" s="62" t="s">
        <v>35</v>
      </c>
      <c r="Y19" s="62"/>
      <c r="Z19" s="59" t="s">
        <v>37</v>
      </c>
      <c r="AA19" s="59" t="s">
        <v>140</v>
      </c>
      <c r="AB19" s="67">
        <v>0</v>
      </c>
      <c r="AC19" s="59" t="s">
        <v>37</v>
      </c>
      <c r="AD19" s="48">
        <v>0</v>
      </c>
      <c r="AE19" s="48">
        <v>0</v>
      </c>
      <c r="AF19" s="48">
        <v>58000</v>
      </c>
      <c r="AG19" s="55"/>
      <c r="AH19" s="38"/>
      <c r="AI19" s="19"/>
      <c r="AJ19" s="19"/>
      <c r="AK19" s="19"/>
      <c r="AL19" s="19"/>
      <c r="AM19" s="19"/>
    </row>
    <row r="20" spans="1:39" ht="20.100000000000001" customHeight="1" x14ac:dyDescent="0.25">
      <c r="A20" s="6">
        <v>19</v>
      </c>
      <c r="B20" s="36" t="s">
        <v>27</v>
      </c>
      <c r="C20" s="68" t="s">
        <v>105</v>
      </c>
      <c r="D20" s="69">
        <v>0.51</v>
      </c>
      <c r="E20" s="70" t="s">
        <v>38</v>
      </c>
      <c r="F20" s="24">
        <v>5506</v>
      </c>
      <c r="G20" s="9" t="s">
        <v>51</v>
      </c>
      <c r="H20" s="68" t="s">
        <v>141</v>
      </c>
      <c r="I20" s="11" t="s">
        <v>142</v>
      </c>
      <c r="J20" s="71">
        <v>40700</v>
      </c>
      <c r="K20" s="71">
        <v>40700</v>
      </c>
      <c r="L20" s="13">
        <f t="shared" si="0"/>
        <v>40700</v>
      </c>
      <c r="M20" s="14" t="s">
        <v>32</v>
      </c>
      <c r="N20" s="15" t="s">
        <v>143</v>
      </c>
      <c r="O20" s="72">
        <v>0</v>
      </c>
      <c r="P20" s="72">
        <v>0</v>
      </c>
      <c r="Q20" s="16">
        <f t="shared" si="1"/>
        <v>0</v>
      </c>
      <c r="R20" s="6" t="s">
        <v>144</v>
      </c>
      <c r="S20" s="6"/>
      <c r="T20" s="6" t="s">
        <v>145</v>
      </c>
      <c r="U20" s="6"/>
      <c r="V20" s="6" t="s">
        <v>146</v>
      </c>
      <c r="W20" s="6"/>
      <c r="X20" s="48" t="s">
        <v>147</v>
      </c>
      <c r="Y20" s="48"/>
      <c r="Z20" s="6" t="s">
        <v>148</v>
      </c>
      <c r="AA20" s="6" t="s">
        <v>149</v>
      </c>
      <c r="AB20" s="73">
        <v>0</v>
      </c>
      <c r="AC20" s="6" t="s">
        <v>140</v>
      </c>
      <c r="AD20" s="36">
        <v>0</v>
      </c>
      <c r="AE20" s="36">
        <v>0</v>
      </c>
      <c r="AF20" s="36">
        <v>40700</v>
      </c>
      <c r="AG20" s="37" t="s">
        <v>150</v>
      </c>
      <c r="AH20" s="37"/>
      <c r="AI20" s="19"/>
      <c r="AJ20" s="19"/>
      <c r="AK20" s="19"/>
      <c r="AL20" s="19"/>
      <c r="AM20" s="19"/>
    </row>
    <row r="21" spans="1:39" ht="20.100000000000001" customHeight="1" x14ac:dyDescent="0.25">
      <c r="A21" s="6">
        <v>20</v>
      </c>
      <c r="B21" s="48" t="s">
        <v>27</v>
      </c>
      <c r="C21" s="74" t="s">
        <v>105</v>
      </c>
      <c r="D21" s="50">
        <v>1</v>
      </c>
      <c r="E21" s="48" t="s">
        <v>29</v>
      </c>
      <c r="F21" s="48">
        <v>10303</v>
      </c>
      <c r="G21" s="9" t="s">
        <v>51</v>
      </c>
      <c r="H21" s="74" t="s">
        <v>151</v>
      </c>
      <c r="I21" s="57" t="s">
        <v>152</v>
      </c>
      <c r="J21" s="53">
        <v>39010</v>
      </c>
      <c r="K21" s="53">
        <v>39010</v>
      </c>
      <c r="L21" s="13">
        <f t="shared" si="0"/>
        <v>39010</v>
      </c>
      <c r="M21" s="54" t="s">
        <v>32</v>
      </c>
      <c r="N21" s="55" t="s">
        <v>153</v>
      </c>
      <c r="O21" s="56">
        <v>20200</v>
      </c>
      <c r="P21" s="56">
        <v>20200</v>
      </c>
      <c r="Q21" s="16">
        <f t="shared" si="1"/>
        <v>20200</v>
      </c>
      <c r="R21" s="48" t="s">
        <v>154</v>
      </c>
      <c r="S21" s="48"/>
      <c r="T21" s="57" t="s">
        <v>155</v>
      </c>
      <c r="U21" s="57"/>
      <c r="V21" s="48" t="s">
        <v>156</v>
      </c>
      <c r="W21" s="48"/>
      <c r="X21" s="48"/>
      <c r="Y21" s="48"/>
      <c r="Z21" s="48" t="s">
        <v>157</v>
      </c>
      <c r="AA21" s="48" t="s">
        <v>140</v>
      </c>
      <c r="AB21" s="58">
        <v>0</v>
      </c>
      <c r="AC21" s="48">
        <v>0</v>
      </c>
      <c r="AD21" s="48">
        <v>0</v>
      </c>
      <c r="AE21" s="48">
        <v>0</v>
      </c>
      <c r="AF21" s="48">
        <v>0</v>
      </c>
      <c r="AG21" s="55"/>
      <c r="AH21" s="37"/>
      <c r="AI21" s="19"/>
      <c r="AJ21" s="19"/>
      <c r="AK21" s="19"/>
      <c r="AL21" s="19"/>
      <c r="AM21" s="19"/>
    </row>
    <row r="22" spans="1:39" ht="20.100000000000001" customHeight="1" x14ac:dyDescent="0.25">
      <c r="A22" s="6">
        <v>21</v>
      </c>
      <c r="B22" s="48" t="s">
        <v>27</v>
      </c>
      <c r="C22" s="74" t="s">
        <v>105</v>
      </c>
      <c r="D22" s="50">
        <v>0.68</v>
      </c>
      <c r="E22" s="48" t="s">
        <v>29</v>
      </c>
      <c r="F22" s="48">
        <v>9006</v>
      </c>
      <c r="G22" s="9" t="s">
        <v>51</v>
      </c>
      <c r="H22" s="74" t="s">
        <v>158</v>
      </c>
      <c r="I22" s="57" t="s">
        <v>159</v>
      </c>
      <c r="J22" s="53">
        <v>14222</v>
      </c>
      <c r="K22" s="53">
        <v>9670.9599999999991</v>
      </c>
      <c r="L22" s="13">
        <f t="shared" si="0"/>
        <v>14222</v>
      </c>
      <c r="M22" s="54" t="s">
        <v>32</v>
      </c>
      <c r="N22" s="55" t="s">
        <v>160</v>
      </c>
      <c r="O22" s="56">
        <v>14222</v>
      </c>
      <c r="P22" s="56">
        <v>9670.9599999999991</v>
      </c>
      <c r="Q22" s="16">
        <f t="shared" si="1"/>
        <v>14222</v>
      </c>
      <c r="R22" s="48" t="s">
        <v>161</v>
      </c>
      <c r="S22" s="48"/>
      <c r="T22" s="48" t="s">
        <v>162</v>
      </c>
      <c r="U22" s="48"/>
      <c r="V22" s="48" t="s">
        <v>131</v>
      </c>
      <c r="W22" s="48"/>
      <c r="X22" s="57" t="s">
        <v>163</v>
      </c>
      <c r="Y22" s="57"/>
      <c r="Z22" s="48" t="s">
        <v>164</v>
      </c>
      <c r="AA22" s="48" t="s">
        <v>165</v>
      </c>
      <c r="AB22" s="58">
        <v>0</v>
      </c>
      <c r="AC22" s="48" t="s">
        <v>37</v>
      </c>
      <c r="AD22" s="48">
        <v>0</v>
      </c>
      <c r="AE22" s="48">
        <v>0</v>
      </c>
      <c r="AF22" s="48">
        <v>0</v>
      </c>
      <c r="AG22" s="55"/>
      <c r="AH22" s="37"/>
      <c r="AI22" s="19"/>
      <c r="AJ22" s="19"/>
      <c r="AK22" s="19"/>
      <c r="AL22" s="19"/>
      <c r="AM22" s="19"/>
    </row>
    <row r="23" spans="1:39" ht="20.100000000000001" customHeight="1" x14ac:dyDescent="0.25">
      <c r="A23" s="6">
        <v>22</v>
      </c>
      <c r="B23" s="36" t="s">
        <v>27</v>
      </c>
      <c r="C23" s="68" t="s">
        <v>105</v>
      </c>
      <c r="D23" s="69">
        <v>0.4</v>
      </c>
      <c r="E23" s="70" t="s">
        <v>29</v>
      </c>
      <c r="F23" s="24">
        <v>6603</v>
      </c>
      <c r="G23" s="70" t="s">
        <v>30</v>
      </c>
      <c r="H23" s="68" t="s">
        <v>166</v>
      </c>
      <c r="I23" s="11" t="s">
        <v>167</v>
      </c>
      <c r="J23" s="71">
        <v>1543</v>
      </c>
      <c r="K23" s="71">
        <v>617</v>
      </c>
      <c r="L23" s="13">
        <f t="shared" si="0"/>
        <v>1543</v>
      </c>
      <c r="M23" s="14" t="s">
        <v>32</v>
      </c>
      <c r="N23" s="15" t="s">
        <v>168</v>
      </c>
      <c r="O23" s="72">
        <v>1543</v>
      </c>
      <c r="P23" s="72">
        <v>617</v>
      </c>
      <c r="Q23" s="16">
        <f t="shared" si="1"/>
        <v>1543</v>
      </c>
      <c r="R23" s="15" t="s">
        <v>169</v>
      </c>
      <c r="S23" s="15"/>
      <c r="T23" s="15" t="s">
        <v>170</v>
      </c>
      <c r="U23" s="15"/>
      <c r="V23" s="6" t="s">
        <v>35</v>
      </c>
      <c r="W23" s="6"/>
      <c r="X23" s="6" t="s">
        <v>171</v>
      </c>
      <c r="Y23" s="6"/>
      <c r="Z23" s="6" t="s">
        <v>172</v>
      </c>
      <c r="AA23" s="6" t="s">
        <v>173</v>
      </c>
      <c r="AB23" s="58">
        <v>0</v>
      </c>
      <c r="AC23" s="48" t="s">
        <v>37</v>
      </c>
      <c r="AD23" s="36">
        <v>0</v>
      </c>
      <c r="AE23" s="36">
        <v>0</v>
      </c>
      <c r="AF23" s="36">
        <v>0</v>
      </c>
      <c r="AG23" s="37" t="s">
        <v>174</v>
      </c>
      <c r="AH23" s="15" t="s">
        <v>175</v>
      </c>
      <c r="AI23" s="19"/>
      <c r="AJ23" s="19"/>
      <c r="AK23" s="19"/>
      <c r="AL23" s="19"/>
      <c r="AM23" s="19"/>
    </row>
    <row r="24" spans="1:39" ht="20.100000000000001" customHeight="1" x14ac:dyDescent="0.25">
      <c r="A24" s="6">
        <v>23</v>
      </c>
      <c r="B24" s="6" t="s">
        <v>27</v>
      </c>
      <c r="C24" s="7" t="s">
        <v>176</v>
      </c>
      <c r="D24" s="8">
        <v>0.4</v>
      </c>
      <c r="E24" s="9" t="s">
        <v>29</v>
      </c>
      <c r="F24" s="10">
        <v>4802</v>
      </c>
      <c r="G24" s="9" t="s">
        <v>51</v>
      </c>
      <c r="H24" s="7" t="s">
        <v>177</v>
      </c>
      <c r="I24" s="11" t="s">
        <v>178</v>
      </c>
      <c r="J24" s="12">
        <v>84300</v>
      </c>
      <c r="K24" s="12">
        <f>J24*0.4</f>
        <v>33720</v>
      </c>
      <c r="L24" s="13">
        <f t="shared" si="0"/>
        <v>84300</v>
      </c>
      <c r="M24" s="14" t="s">
        <v>32</v>
      </c>
      <c r="N24" s="15" t="s">
        <v>179</v>
      </c>
      <c r="O24" s="16">
        <v>11600</v>
      </c>
      <c r="P24" s="16">
        <f>O24*0.4</f>
        <v>4640</v>
      </c>
      <c r="Q24" s="16">
        <f t="shared" si="1"/>
        <v>11600</v>
      </c>
      <c r="R24" s="6" t="s">
        <v>180</v>
      </c>
      <c r="S24" s="6"/>
      <c r="T24" s="6" t="s">
        <v>181</v>
      </c>
      <c r="U24" s="6"/>
      <c r="V24" s="6" t="s">
        <v>182</v>
      </c>
      <c r="W24" s="6"/>
      <c r="X24" s="6" t="s">
        <v>183</v>
      </c>
      <c r="Y24" s="6"/>
      <c r="Z24" s="6" t="s">
        <v>32</v>
      </c>
      <c r="AA24" s="6" t="s">
        <v>32</v>
      </c>
      <c r="AB24" s="18">
        <v>2</v>
      </c>
      <c r="AC24" s="6" t="s">
        <v>184</v>
      </c>
      <c r="AD24" s="6">
        <v>18100</v>
      </c>
      <c r="AE24" s="6">
        <v>54600</v>
      </c>
      <c r="AF24" s="6">
        <v>0</v>
      </c>
      <c r="AG24" s="15" t="s">
        <v>185</v>
      </c>
      <c r="AH24" s="15"/>
      <c r="AI24" s="19"/>
      <c r="AJ24" s="19"/>
      <c r="AK24" s="19"/>
      <c r="AL24" s="19"/>
      <c r="AM24" s="19"/>
    </row>
    <row r="25" spans="1:39" ht="20.100000000000001" customHeight="1" x14ac:dyDescent="0.25">
      <c r="A25" s="6">
        <v>24</v>
      </c>
      <c r="B25" s="6" t="s">
        <v>27</v>
      </c>
      <c r="C25" s="7" t="s">
        <v>176</v>
      </c>
      <c r="D25" s="8">
        <v>1</v>
      </c>
      <c r="E25" s="9" t="s">
        <v>29</v>
      </c>
      <c r="F25" s="10">
        <v>5812</v>
      </c>
      <c r="G25" s="9" t="s">
        <v>51</v>
      </c>
      <c r="H25" s="7" t="s">
        <v>186</v>
      </c>
      <c r="I25" s="11" t="s">
        <v>187</v>
      </c>
      <c r="J25" s="12">
        <v>46800</v>
      </c>
      <c r="K25" s="12">
        <v>46800</v>
      </c>
      <c r="L25" s="13">
        <f t="shared" si="0"/>
        <v>46800</v>
      </c>
      <c r="M25" s="14" t="s">
        <v>37</v>
      </c>
      <c r="N25" s="15" t="s">
        <v>188</v>
      </c>
      <c r="O25" s="16">
        <v>0</v>
      </c>
      <c r="P25" s="16">
        <v>0</v>
      </c>
      <c r="Q25" s="16">
        <f t="shared" si="1"/>
        <v>0</v>
      </c>
      <c r="R25" s="6"/>
      <c r="S25" s="6"/>
      <c r="T25" s="6"/>
      <c r="U25" s="6"/>
      <c r="V25" s="6"/>
      <c r="W25" s="6"/>
      <c r="X25" s="6"/>
      <c r="Y25" s="6"/>
      <c r="Z25" s="6" t="s">
        <v>37</v>
      </c>
      <c r="AA25" s="6"/>
      <c r="AB25" s="18"/>
      <c r="AC25" s="6" t="s">
        <v>184</v>
      </c>
      <c r="AD25" s="6">
        <v>0</v>
      </c>
      <c r="AE25" s="6">
        <v>0</v>
      </c>
      <c r="AF25" s="6">
        <v>46800</v>
      </c>
      <c r="AG25" s="15" t="s">
        <v>188</v>
      </c>
      <c r="AH25" s="15"/>
      <c r="AI25" s="19"/>
      <c r="AJ25" s="19"/>
      <c r="AK25" s="19"/>
      <c r="AL25" s="19"/>
      <c r="AM25" s="19"/>
    </row>
    <row r="26" spans="1:39" ht="20.100000000000001" customHeight="1" x14ac:dyDescent="0.25">
      <c r="A26" s="6">
        <v>25</v>
      </c>
      <c r="B26" s="6" t="s">
        <v>27</v>
      </c>
      <c r="C26" s="7" t="s">
        <v>176</v>
      </c>
      <c r="D26" s="8">
        <v>0.8</v>
      </c>
      <c r="E26" s="9" t="s">
        <v>29</v>
      </c>
      <c r="F26" s="10" t="s">
        <v>189</v>
      </c>
      <c r="G26" s="9" t="s">
        <v>30</v>
      </c>
      <c r="H26" s="7" t="s">
        <v>190</v>
      </c>
      <c r="I26" s="11" t="s">
        <v>191</v>
      </c>
      <c r="J26" s="12">
        <v>38000</v>
      </c>
      <c r="K26" s="12">
        <v>30400</v>
      </c>
      <c r="L26" s="13">
        <f t="shared" si="0"/>
        <v>38000</v>
      </c>
      <c r="M26" s="14" t="s">
        <v>37</v>
      </c>
      <c r="N26" s="15" t="s">
        <v>192</v>
      </c>
      <c r="O26" s="16">
        <v>0</v>
      </c>
      <c r="P26" s="16">
        <v>0</v>
      </c>
      <c r="Q26" s="16">
        <f t="shared" si="1"/>
        <v>0</v>
      </c>
      <c r="R26" s="6"/>
      <c r="S26" s="6"/>
      <c r="T26" s="6"/>
      <c r="U26" s="6"/>
      <c r="V26" s="6"/>
      <c r="W26" s="6"/>
      <c r="X26" s="6" t="s">
        <v>193</v>
      </c>
      <c r="Y26" s="6"/>
      <c r="Z26" s="6" t="s">
        <v>37</v>
      </c>
      <c r="AA26" s="6"/>
      <c r="AB26" s="18"/>
      <c r="AC26" s="6" t="s">
        <v>37</v>
      </c>
      <c r="AD26" s="6">
        <v>10000</v>
      </c>
      <c r="AE26" s="6">
        <v>10000</v>
      </c>
      <c r="AF26" s="6">
        <v>18000</v>
      </c>
      <c r="AG26" s="15" t="s">
        <v>194</v>
      </c>
      <c r="AH26" s="15">
        <v>0</v>
      </c>
      <c r="AI26" s="19"/>
      <c r="AJ26" s="19"/>
      <c r="AK26" s="19"/>
      <c r="AL26" s="19"/>
      <c r="AM26" s="19"/>
    </row>
    <row r="27" spans="1:39" ht="20.100000000000001" customHeight="1" x14ac:dyDescent="0.25">
      <c r="A27" s="6">
        <v>26</v>
      </c>
      <c r="B27" s="6" t="s">
        <v>27</v>
      </c>
      <c r="C27" s="7" t="s">
        <v>176</v>
      </c>
      <c r="D27" s="8">
        <v>0.80500000000000005</v>
      </c>
      <c r="E27" s="9" t="s">
        <v>29</v>
      </c>
      <c r="F27" s="10">
        <v>2952</v>
      </c>
      <c r="G27" s="9" t="s">
        <v>30</v>
      </c>
      <c r="H27" s="7" t="s">
        <v>195</v>
      </c>
      <c r="I27" s="11" t="s">
        <v>196</v>
      </c>
      <c r="J27" s="12">
        <v>28000</v>
      </c>
      <c r="K27" s="12">
        <f>J27*0.8</f>
        <v>22400</v>
      </c>
      <c r="L27" s="13">
        <f t="shared" si="0"/>
        <v>28000</v>
      </c>
      <c r="M27" s="14" t="s">
        <v>32</v>
      </c>
      <c r="N27" s="15" t="s">
        <v>197</v>
      </c>
      <c r="O27" s="16">
        <v>1000</v>
      </c>
      <c r="P27" s="16">
        <v>800</v>
      </c>
      <c r="Q27" s="16">
        <f t="shared" si="1"/>
        <v>1000</v>
      </c>
      <c r="R27" s="6"/>
      <c r="S27" s="6"/>
      <c r="T27" s="6" t="s">
        <v>198</v>
      </c>
      <c r="U27" s="6"/>
      <c r="V27" s="6"/>
      <c r="W27" s="6"/>
      <c r="X27" s="6" t="s">
        <v>199</v>
      </c>
      <c r="Y27" s="6"/>
      <c r="Z27" s="6" t="s">
        <v>37</v>
      </c>
      <c r="AA27" s="6"/>
      <c r="AB27" s="18"/>
      <c r="AC27" s="6" t="s">
        <v>37</v>
      </c>
      <c r="AD27" s="6">
        <v>9000</v>
      </c>
      <c r="AE27" s="6">
        <v>9000</v>
      </c>
      <c r="AF27" s="6">
        <v>9000</v>
      </c>
      <c r="AG27" s="15" t="s">
        <v>200</v>
      </c>
      <c r="AH27" s="15"/>
      <c r="AI27" s="19"/>
      <c r="AJ27" s="19"/>
      <c r="AK27" s="19"/>
      <c r="AL27" s="19"/>
      <c r="AM27" s="19"/>
    </row>
    <row r="28" spans="1:39" ht="20.100000000000001" customHeight="1" x14ac:dyDescent="0.25">
      <c r="A28" s="6">
        <v>27</v>
      </c>
      <c r="B28" s="6" t="s">
        <v>27</v>
      </c>
      <c r="C28" s="7" t="s">
        <v>176</v>
      </c>
      <c r="D28" s="8">
        <v>0.51</v>
      </c>
      <c r="E28" s="9" t="s">
        <v>29</v>
      </c>
      <c r="F28" s="10">
        <v>4701</v>
      </c>
      <c r="G28" s="9" t="s">
        <v>51</v>
      </c>
      <c r="H28" s="7" t="s">
        <v>201</v>
      </c>
      <c r="I28" s="11" t="s">
        <v>202</v>
      </c>
      <c r="J28" s="12">
        <v>600</v>
      </c>
      <c r="K28" s="12">
        <v>306</v>
      </c>
      <c r="L28" s="13">
        <f t="shared" si="0"/>
        <v>600</v>
      </c>
      <c r="M28" s="14" t="s">
        <v>32</v>
      </c>
      <c r="N28" s="15" t="s">
        <v>203</v>
      </c>
      <c r="O28" s="16">
        <v>1200</v>
      </c>
      <c r="P28" s="16">
        <v>600</v>
      </c>
      <c r="Q28" s="16">
        <f t="shared" si="1"/>
        <v>1200</v>
      </c>
      <c r="R28" s="6"/>
      <c r="S28" s="6"/>
      <c r="T28" s="6"/>
      <c r="U28" s="6"/>
      <c r="V28" s="6"/>
      <c r="W28" s="6"/>
      <c r="X28" s="6" t="s">
        <v>204</v>
      </c>
      <c r="Y28" s="6"/>
      <c r="Z28" s="6" t="s">
        <v>205</v>
      </c>
      <c r="AA28" s="6"/>
      <c r="AB28" s="18"/>
      <c r="AC28" s="6" t="s">
        <v>184</v>
      </c>
      <c r="AD28" s="6">
        <v>0</v>
      </c>
      <c r="AE28" s="6">
        <v>0</v>
      </c>
      <c r="AF28" s="6">
        <v>0</v>
      </c>
      <c r="AG28" s="15" t="s">
        <v>206</v>
      </c>
      <c r="AH28" s="15"/>
      <c r="AI28" s="19"/>
      <c r="AJ28" s="19"/>
      <c r="AK28" s="19"/>
      <c r="AL28" s="19"/>
      <c r="AM28" s="19"/>
    </row>
    <row r="29" spans="1:39" ht="20.100000000000001" customHeight="1" x14ac:dyDescent="0.25">
      <c r="A29" s="6">
        <v>28</v>
      </c>
      <c r="B29" s="75" t="s">
        <v>27</v>
      </c>
      <c r="C29" s="76" t="s">
        <v>207</v>
      </c>
      <c r="D29" s="77">
        <v>1</v>
      </c>
      <c r="E29" s="78" t="s">
        <v>29</v>
      </c>
      <c r="F29" s="79">
        <v>2711</v>
      </c>
      <c r="G29" s="9" t="s">
        <v>51</v>
      </c>
      <c r="H29" s="76" t="s">
        <v>208</v>
      </c>
      <c r="I29" s="80" t="s">
        <v>209</v>
      </c>
      <c r="J29" s="81">
        <v>145500</v>
      </c>
      <c r="K29" s="81">
        <v>145500</v>
      </c>
      <c r="L29" s="13">
        <f t="shared" si="0"/>
        <v>145500</v>
      </c>
      <c r="M29" s="75" t="s">
        <v>37</v>
      </c>
      <c r="N29" s="82">
        <v>0</v>
      </c>
      <c r="O29" s="83">
        <v>0</v>
      </c>
      <c r="P29" s="83">
        <v>0</v>
      </c>
      <c r="Q29" s="16">
        <f t="shared" si="1"/>
        <v>0</v>
      </c>
      <c r="R29" s="75"/>
      <c r="S29" s="75"/>
      <c r="T29" s="75"/>
      <c r="U29" s="75"/>
      <c r="V29" s="75"/>
      <c r="W29" s="75"/>
      <c r="X29" s="75"/>
      <c r="Y29" s="75"/>
      <c r="Z29" s="75" t="s">
        <v>37</v>
      </c>
      <c r="AA29" s="75"/>
      <c r="AB29" s="84"/>
      <c r="AC29" s="75"/>
      <c r="AD29" s="75">
        <v>0</v>
      </c>
      <c r="AE29" s="75">
        <v>0</v>
      </c>
      <c r="AF29" s="75">
        <v>0</v>
      </c>
      <c r="AG29" s="85" t="s">
        <v>210</v>
      </c>
      <c r="AH29" s="85" t="s">
        <v>211</v>
      </c>
      <c r="AI29" s="19"/>
      <c r="AJ29" s="19"/>
      <c r="AK29" s="19"/>
      <c r="AL29" s="19"/>
      <c r="AM29" s="19"/>
    </row>
    <row r="30" spans="1:39" ht="20.100000000000001" customHeight="1" x14ac:dyDescent="0.25">
      <c r="A30" s="6">
        <v>29</v>
      </c>
      <c r="B30" s="36" t="s">
        <v>27</v>
      </c>
      <c r="C30" s="68" t="s">
        <v>212</v>
      </c>
      <c r="D30" s="69">
        <v>0.6</v>
      </c>
      <c r="E30" s="70" t="s">
        <v>29</v>
      </c>
      <c r="F30" s="24">
        <v>11501</v>
      </c>
      <c r="G30" s="9" t="s">
        <v>51</v>
      </c>
      <c r="H30" s="68" t="s">
        <v>213</v>
      </c>
      <c r="I30" s="86" t="s">
        <v>214</v>
      </c>
      <c r="J30" s="71">
        <v>5425</v>
      </c>
      <c r="K30" s="71">
        <v>3255</v>
      </c>
      <c r="L30" s="13">
        <f t="shared" si="0"/>
        <v>5425</v>
      </c>
      <c r="M30" s="36"/>
      <c r="N30" s="37" t="s">
        <v>215</v>
      </c>
      <c r="O30" s="72">
        <v>4340</v>
      </c>
      <c r="P30" s="72">
        <v>2604</v>
      </c>
      <c r="Q30" s="16">
        <f t="shared" si="1"/>
        <v>4340</v>
      </c>
      <c r="R30" s="36"/>
      <c r="S30" s="36"/>
      <c r="T30" s="36">
        <v>0</v>
      </c>
      <c r="U30" s="36"/>
      <c r="V30" s="36" t="s">
        <v>216</v>
      </c>
      <c r="W30" s="36"/>
      <c r="X30" s="36" t="s">
        <v>217</v>
      </c>
      <c r="Y30" s="36"/>
      <c r="Z30" s="36" t="s">
        <v>218</v>
      </c>
      <c r="AA30" s="36"/>
      <c r="AB30" s="73"/>
      <c r="AC30" s="36">
        <v>0</v>
      </c>
      <c r="AD30" s="36">
        <v>0</v>
      </c>
      <c r="AE30" s="36">
        <v>0</v>
      </c>
      <c r="AF30" s="36">
        <v>0</v>
      </c>
      <c r="AG30" s="37" t="s">
        <v>219</v>
      </c>
      <c r="AH30" s="36" t="s">
        <v>220</v>
      </c>
      <c r="AI30" s="19"/>
      <c r="AJ30" s="19"/>
      <c r="AK30" s="19"/>
      <c r="AL30" s="19"/>
      <c r="AM30" s="19"/>
    </row>
    <row r="31" spans="1:39" ht="20.100000000000001" customHeight="1" x14ac:dyDescent="0.25">
      <c r="A31" s="6">
        <v>30</v>
      </c>
      <c r="B31" s="36" t="s">
        <v>27</v>
      </c>
      <c r="C31" s="68" t="s">
        <v>212</v>
      </c>
      <c r="D31" s="69">
        <v>0.9</v>
      </c>
      <c r="E31" s="70" t="s">
        <v>29</v>
      </c>
      <c r="F31" s="24">
        <v>9306</v>
      </c>
      <c r="G31" s="9" t="s">
        <v>51</v>
      </c>
      <c r="H31" s="68" t="s">
        <v>221</v>
      </c>
      <c r="I31" s="86" t="s">
        <v>222</v>
      </c>
      <c r="J31" s="71">
        <v>2203.971</v>
      </c>
      <c r="K31" s="71">
        <v>1983.5739000000001</v>
      </c>
      <c r="L31" s="13">
        <f t="shared" si="0"/>
        <v>2203.971</v>
      </c>
      <c r="M31" s="36"/>
      <c r="N31" s="37" t="s">
        <v>223</v>
      </c>
      <c r="O31" s="72">
        <v>2203.971</v>
      </c>
      <c r="P31" s="72">
        <v>1983.5739000000001</v>
      </c>
      <c r="Q31" s="16">
        <f t="shared" si="1"/>
        <v>2203.971</v>
      </c>
      <c r="R31" s="36" t="s">
        <v>224</v>
      </c>
      <c r="S31" s="36"/>
      <c r="T31" s="36">
        <v>0</v>
      </c>
      <c r="U31" s="36"/>
      <c r="V31" s="36">
        <v>0</v>
      </c>
      <c r="W31" s="36"/>
      <c r="X31" s="87" t="s">
        <v>217</v>
      </c>
      <c r="Y31" s="87"/>
      <c r="Z31" s="36" t="s">
        <v>218</v>
      </c>
      <c r="AA31" s="36"/>
      <c r="AB31" s="73"/>
      <c r="AC31" s="36">
        <v>0</v>
      </c>
      <c r="AD31" s="36">
        <v>0</v>
      </c>
      <c r="AE31" s="36">
        <v>0</v>
      </c>
      <c r="AF31" s="36">
        <v>0</v>
      </c>
      <c r="AG31" s="37" t="s">
        <v>225</v>
      </c>
      <c r="AH31" s="36" t="s">
        <v>226</v>
      </c>
      <c r="AI31" s="19"/>
      <c r="AJ31" s="19"/>
      <c r="AK31" s="19"/>
      <c r="AL31" s="19"/>
      <c r="AM31" s="19"/>
    </row>
    <row r="32" spans="1:39" ht="20.100000000000001" customHeight="1" x14ac:dyDescent="0.25">
      <c r="A32" s="6">
        <v>31</v>
      </c>
      <c r="B32" s="88" t="s">
        <v>227</v>
      </c>
      <c r="C32" s="68" t="s">
        <v>228</v>
      </c>
      <c r="D32" s="69">
        <v>0.33</v>
      </c>
      <c r="E32" s="70" t="s">
        <v>38</v>
      </c>
      <c r="F32" s="24">
        <v>2412</v>
      </c>
      <c r="G32" s="9" t="s">
        <v>51</v>
      </c>
      <c r="H32" s="68" t="s">
        <v>229</v>
      </c>
      <c r="I32" s="86" t="s">
        <v>230</v>
      </c>
      <c r="J32" s="89">
        <v>130020</v>
      </c>
      <c r="K32" s="89">
        <v>42907</v>
      </c>
      <c r="L32" s="13">
        <f t="shared" si="0"/>
        <v>42907</v>
      </c>
      <c r="M32" s="90" t="s">
        <v>32</v>
      </c>
      <c r="N32" s="91" t="s">
        <v>231</v>
      </c>
      <c r="O32" s="92">
        <v>0</v>
      </c>
      <c r="P32" s="92">
        <v>0</v>
      </c>
      <c r="Q32" s="16">
        <f t="shared" si="1"/>
        <v>0</v>
      </c>
      <c r="R32" s="88"/>
      <c r="S32" s="88"/>
      <c r="T32" s="88"/>
      <c r="U32" s="88"/>
      <c r="V32" s="88"/>
      <c r="W32" s="88"/>
      <c r="X32" s="88"/>
      <c r="Y32" s="88"/>
      <c r="Z32" s="88" t="s">
        <v>37</v>
      </c>
      <c r="AA32" s="88" t="s">
        <v>232</v>
      </c>
      <c r="AB32" s="93"/>
      <c r="AC32" s="88" t="s">
        <v>37</v>
      </c>
      <c r="AD32" s="88" t="s">
        <v>233</v>
      </c>
      <c r="AE32" s="88" t="s">
        <v>233</v>
      </c>
      <c r="AF32" s="88" t="s">
        <v>233</v>
      </c>
      <c r="AG32" s="91" t="s">
        <v>234</v>
      </c>
      <c r="AH32" s="94" t="s">
        <v>235</v>
      </c>
      <c r="AI32" s="19"/>
      <c r="AJ32" s="19"/>
      <c r="AK32" s="19"/>
      <c r="AL32" s="19"/>
      <c r="AM32" s="19"/>
    </row>
    <row r="33" spans="1:39" ht="20.100000000000001" customHeight="1" x14ac:dyDescent="0.25">
      <c r="A33" s="6">
        <v>32</v>
      </c>
      <c r="B33" s="88" t="s">
        <v>227</v>
      </c>
      <c r="C33" s="68" t="s">
        <v>228</v>
      </c>
      <c r="D33" s="69">
        <v>1</v>
      </c>
      <c r="E33" s="70" t="s">
        <v>29</v>
      </c>
      <c r="F33" s="24">
        <v>2426</v>
      </c>
      <c r="G33" s="9" t="s">
        <v>51</v>
      </c>
      <c r="H33" s="68" t="s">
        <v>236</v>
      </c>
      <c r="I33" s="86" t="s">
        <v>237</v>
      </c>
      <c r="J33" s="89">
        <v>101500</v>
      </c>
      <c r="K33" s="89">
        <v>101500</v>
      </c>
      <c r="L33" s="13">
        <f t="shared" si="0"/>
        <v>101500</v>
      </c>
      <c r="M33" s="90" t="s">
        <v>32</v>
      </c>
      <c r="N33" s="91" t="s">
        <v>238</v>
      </c>
      <c r="O33" s="92">
        <f>J33</f>
        <v>101500</v>
      </c>
      <c r="P33" s="92">
        <f>O33*D33</f>
        <v>101500</v>
      </c>
      <c r="Q33" s="16">
        <f t="shared" si="1"/>
        <v>101500</v>
      </c>
      <c r="R33" s="88"/>
      <c r="S33" s="88"/>
      <c r="T33" s="88"/>
      <c r="U33" s="88"/>
      <c r="V33" s="88"/>
      <c r="W33" s="88"/>
      <c r="X33" s="88" t="s">
        <v>239</v>
      </c>
      <c r="Y33" s="88"/>
      <c r="Z33" s="88" t="s">
        <v>205</v>
      </c>
      <c r="AA33" s="88" t="s">
        <v>205</v>
      </c>
      <c r="AB33" s="93"/>
      <c r="AC33" s="88" t="s">
        <v>205</v>
      </c>
      <c r="AD33" s="95">
        <f>J33*0.2</f>
        <v>20300</v>
      </c>
      <c r="AE33" s="88">
        <f>AD33</f>
        <v>20300</v>
      </c>
      <c r="AF33" s="88">
        <f>J33-AD33-AE33-O33</f>
        <v>-40600</v>
      </c>
      <c r="AG33" s="91" t="s">
        <v>240</v>
      </c>
      <c r="AH33" s="91"/>
      <c r="AI33" s="19"/>
      <c r="AJ33" s="19"/>
      <c r="AK33" s="19"/>
      <c r="AL33" s="19"/>
      <c r="AM33" s="19"/>
    </row>
    <row r="34" spans="1:39" ht="20.100000000000001" customHeight="1" x14ac:dyDescent="0.25">
      <c r="A34" s="6">
        <v>33</v>
      </c>
      <c r="B34" s="88" t="s">
        <v>227</v>
      </c>
      <c r="C34" s="68" t="s">
        <v>241</v>
      </c>
      <c r="D34" s="69">
        <v>0.4</v>
      </c>
      <c r="E34" s="70" t="s">
        <v>242</v>
      </c>
      <c r="F34" s="10" t="s">
        <v>243</v>
      </c>
      <c r="G34" s="9" t="s">
        <v>51</v>
      </c>
      <c r="H34" s="68" t="s">
        <v>244</v>
      </c>
      <c r="I34" s="11" t="s">
        <v>245</v>
      </c>
      <c r="J34" s="89">
        <v>70000</v>
      </c>
      <c r="K34" s="89">
        <v>56000</v>
      </c>
      <c r="L34" s="13">
        <f t="shared" si="0"/>
        <v>56000</v>
      </c>
      <c r="M34" s="90" t="s">
        <v>37</v>
      </c>
      <c r="N34" s="96" t="s">
        <v>246</v>
      </c>
      <c r="O34" s="92">
        <v>20000</v>
      </c>
      <c r="P34" s="92">
        <f>O34*D34</f>
        <v>8000</v>
      </c>
      <c r="Q34" s="16">
        <f t="shared" si="1"/>
        <v>8000</v>
      </c>
      <c r="R34" s="97" t="s">
        <v>184</v>
      </c>
      <c r="S34" s="97"/>
      <c r="T34" s="97" t="s">
        <v>184</v>
      </c>
      <c r="U34" s="97"/>
      <c r="V34" s="97" t="s">
        <v>184</v>
      </c>
      <c r="W34" s="97"/>
      <c r="X34" s="97" t="s">
        <v>247</v>
      </c>
      <c r="Y34" s="97"/>
      <c r="Z34" s="98" t="s">
        <v>32</v>
      </c>
      <c r="AA34" s="17"/>
      <c r="AB34" s="99"/>
      <c r="AC34" s="97" t="s">
        <v>32</v>
      </c>
      <c r="AD34" s="88">
        <v>0</v>
      </c>
      <c r="AE34" s="88">
        <v>3200</v>
      </c>
      <c r="AF34" s="88">
        <v>3200</v>
      </c>
      <c r="AG34" s="91" t="s">
        <v>248</v>
      </c>
      <c r="AH34" s="96" t="s">
        <v>249</v>
      </c>
      <c r="AI34" s="19"/>
      <c r="AJ34" s="19"/>
      <c r="AK34" s="19"/>
      <c r="AL34" s="19"/>
      <c r="AM34" s="19"/>
    </row>
    <row r="35" spans="1:39" ht="20.100000000000001" customHeight="1" x14ac:dyDescent="0.25">
      <c r="A35" s="6">
        <v>34</v>
      </c>
      <c r="B35" s="88" t="s">
        <v>227</v>
      </c>
      <c r="C35" s="68" t="s">
        <v>241</v>
      </c>
      <c r="D35" s="69">
        <v>0.5</v>
      </c>
      <c r="E35" s="70" t="s">
        <v>29</v>
      </c>
      <c r="F35" s="24" t="s">
        <v>250</v>
      </c>
      <c r="G35" s="9" t="s">
        <v>51</v>
      </c>
      <c r="H35" s="68" t="s">
        <v>251</v>
      </c>
      <c r="I35" s="86" t="s">
        <v>252</v>
      </c>
      <c r="J35" s="89">
        <v>31772</v>
      </c>
      <c r="K35" s="89">
        <v>15886</v>
      </c>
      <c r="L35" s="13">
        <f t="shared" si="0"/>
        <v>31772</v>
      </c>
      <c r="M35" s="90" t="s">
        <v>32</v>
      </c>
      <c r="N35" s="96" t="s">
        <v>253</v>
      </c>
      <c r="O35" s="92">
        <v>31772</v>
      </c>
      <c r="P35" s="92">
        <v>15886</v>
      </c>
      <c r="Q35" s="16">
        <f t="shared" si="1"/>
        <v>31772</v>
      </c>
      <c r="R35" s="88"/>
      <c r="S35" s="88"/>
      <c r="T35" s="97" t="s">
        <v>254</v>
      </c>
      <c r="U35" s="97"/>
      <c r="V35" s="97" t="s">
        <v>255</v>
      </c>
      <c r="W35" s="97"/>
      <c r="X35" s="100" t="s">
        <v>256</v>
      </c>
      <c r="Y35" s="100"/>
      <c r="Z35" s="97" t="s">
        <v>37</v>
      </c>
      <c r="AA35" s="88"/>
      <c r="AB35" s="93"/>
      <c r="AC35" s="88" t="s">
        <v>37</v>
      </c>
      <c r="AD35" s="88">
        <v>0</v>
      </c>
      <c r="AE35" s="88">
        <v>0</v>
      </c>
      <c r="AF35" s="88"/>
      <c r="AG35" s="91" t="s">
        <v>257</v>
      </c>
      <c r="AH35" s="91"/>
      <c r="AI35" s="19"/>
      <c r="AJ35" s="19"/>
      <c r="AK35" s="19"/>
      <c r="AL35" s="19"/>
      <c r="AM35" s="19"/>
    </row>
    <row r="36" spans="1:39" ht="20.100000000000001" customHeight="1" x14ac:dyDescent="0.25">
      <c r="A36" s="6">
        <v>35</v>
      </c>
      <c r="B36" s="88" t="s">
        <v>227</v>
      </c>
      <c r="C36" s="68" t="s">
        <v>241</v>
      </c>
      <c r="D36" s="69">
        <v>0.25</v>
      </c>
      <c r="E36" s="70" t="s">
        <v>258</v>
      </c>
      <c r="F36" s="24" t="s">
        <v>259</v>
      </c>
      <c r="G36" s="9" t="s">
        <v>51</v>
      </c>
      <c r="H36" s="68" t="s">
        <v>260</v>
      </c>
      <c r="I36" s="86" t="s">
        <v>261</v>
      </c>
      <c r="J36" s="89">
        <v>12500</v>
      </c>
      <c r="K36" s="89">
        <v>3125</v>
      </c>
      <c r="L36" s="13">
        <f t="shared" si="0"/>
        <v>3125</v>
      </c>
      <c r="M36" s="90" t="s">
        <v>32</v>
      </c>
      <c r="N36" s="96" t="s">
        <v>262</v>
      </c>
      <c r="O36" s="92">
        <v>12500</v>
      </c>
      <c r="P36" s="92">
        <v>3125</v>
      </c>
      <c r="Q36" s="16">
        <f t="shared" si="1"/>
        <v>3125</v>
      </c>
      <c r="R36" s="88"/>
      <c r="S36" s="88"/>
      <c r="T36" s="97" t="s">
        <v>263</v>
      </c>
      <c r="U36" s="97"/>
      <c r="V36" s="97" t="s">
        <v>255</v>
      </c>
      <c r="W36" s="97"/>
      <c r="X36" s="100" t="s">
        <v>264</v>
      </c>
      <c r="Y36" s="100"/>
      <c r="Z36" s="98" t="s">
        <v>32</v>
      </c>
      <c r="AA36" s="17">
        <v>45992</v>
      </c>
      <c r="AB36" s="93">
        <v>0.56999999999999995</v>
      </c>
      <c r="AC36" s="97" t="s">
        <v>32</v>
      </c>
      <c r="AD36" s="88">
        <v>0</v>
      </c>
      <c r="AE36" s="88">
        <v>0</v>
      </c>
      <c r="AF36" s="88">
        <v>0</v>
      </c>
      <c r="AG36" s="91" t="s">
        <v>265</v>
      </c>
      <c r="AH36" s="91"/>
      <c r="AI36" s="19"/>
      <c r="AJ36" s="19"/>
      <c r="AK36" s="19"/>
      <c r="AL36" s="19"/>
      <c r="AM36" s="19"/>
    </row>
    <row r="37" spans="1:39" ht="20.100000000000001" customHeight="1" x14ac:dyDescent="0.25">
      <c r="A37" s="6">
        <v>36</v>
      </c>
      <c r="B37" s="88" t="s">
        <v>227</v>
      </c>
      <c r="C37" s="68" t="s">
        <v>266</v>
      </c>
      <c r="D37" s="69">
        <v>0.5</v>
      </c>
      <c r="E37" s="70" t="s">
        <v>258</v>
      </c>
      <c r="F37" s="24" t="s">
        <v>267</v>
      </c>
      <c r="G37" s="9" t="s">
        <v>51</v>
      </c>
      <c r="H37" s="68" t="s">
        <v>268</v>
      </c>
      <c r="I37" s="86" t="s">
        <v>269</v>
      </c>
      <c r="J37" s="89">
        <v>3534.7377777777801</v>
      </c>
      <c r="K37" s="89">
        <v>1767.3688888888901</v>
      </c>
      <c r="L37" s="13">
        <f t="shared" si="0"/>
        <v>1767.3688888888901</v>
      </c>
      <c r="M37" s="101" t="s">
        <v>32</v>
      </c>
      <c r="N37" s="91" t="s">
        <v>270</v>
      </c>
      <c r="O37" s="92">
        <f>J37*0.5</f>
        <v>1767.3688888888901</v>
      </c>
      <c r="P37" s="92">
        <f>O37*0.5</f>
        <v>883.68444444444503</v>
      </c>
      <c r="Q37" s="16">
        <f t="shared" si="1"/>
        <v>883.68444444444503</v>
      </c>
      <c r="R37" s="88"/>
      <c r="S37" s="88"/>
      <c r="T37" s="88"/>
      <c r="U37" s="88"/>
      <c r="V37" s="88"/>
      <c r="W37" s="88"/>
      <c r="X37" s="88" t="s">
        <v>271</v>
      </c>
      <c r="Y37" s="88"/>
      <c r="Z37" s="75" t="s">
        <v>37</v>
      </c>
      <c r="AA37" s="88"/>
      <c r="AB37" s="93"/>
      <c r="AC37" s="88"/>
      <c r="AD37" s="102">
        <f>O37</f>
        <v>1767.3688888888901</v>
      </c>
      <c r="AE37" s="88">
        <v>0</v>
      </c>
      <c r="AF37" s="88">
        <v>0</v>
      </c>
      <c r="AG37" s="91" t="s">
        <v>272</v>
      </c>
      <c r="AH37" s="91"/>
      <c r="AI37" s="19"/>
      <c r="AJ37" s="19"/>
      <c r="AK37" s="19"/>
      <c r="AL37" s="19"/>
      <c r="AM37" s="19"/>
    </row>
    <row r="38" spans="1:39" ht="20.100000000000001" customHeight="1" x14ac:dyDescent="0.25">
      <c r="A38" s="6">
        <v>37</v>
      </c>
      <c r="B38" s="36" t="s">
        <v>227</v>
      </c>
      <c r="C38" s="68" t="s">
        <v>273</v>
      </c>
      <c r="D38" s="69">
        <v>0.95</v>
      </c>
      <c r="E38" s="70" t="s">
        <v>29</v>
      </c>
      <c r="F38" s="24">
        <v>901</v>
      </c>
      <c r="G38" s="9" t="s">
        <v>51</v>
      </c>
      <c r="H38" s="68" t="s">
        <v>274</v>
      </c>
      <c r="I38" s="86" t="s">
        <v>275</v>
      </c>
      <c r="J38" s="71">
        <v>1441.2042487011399</v>
      </c>
      <c r="K38" s="71">
        <f>D38*J38</f>
        <v>1369.1440362660828</v>
      </c>
      <c r="L38" s="13">
        <f t="shared" si="0"/>
        <v>1441.2042487011399</v>
      </c>
      <c r="M38" s="75" t="s">
        <v>37</v>
      </c>
      <c r="N38" s="37" t="s">
        <v>276</v>
      </c>
      <c r="O38" s="72">
        <v>0</v>
      </c>
      <c r="P38" s="72">
        <v>0</v>
      </c>
      <c r="Q38" s="16">
        <f t="shared" si="1"/>
        <v>0</v>
      </c>
      <c r="R38" s="36"/>
      <c r="S38" s="36"/>
      <c r="T38" s="36"/>
      <c r="U38" s="36"/>
      <c r="V38" s="36"/>
      <c r="W38" s="36"/>
      <c r="X38" s="36" t="s">
        <v>277</v>
      </c>
      <c r="Y38" s="36"/>
      <c r="Z38" s="75" t="s">
        <v>37</v>
      </c>
      <c r="AA38" s="36"/>
      <c r="AB38" s="73"/>
      <c r="AC38" s="36"/>
      <c r="AD38" s="36">
        <v>0</v>
      </c>
      <c r="AE38" s="36">
        <v>1441</v>
      </c>
      <c r="AF38" s="36">
        <v>0</v>
      </c>
      <c r="AG38" s="37" t="s">
        <v>278</v>
      </c>
      <c r="AH38" s="37"/>
      <c r="AI38" s="19"/>
      <c r="AJ38" s="19"/>
      <c r="AK38" s="19"/>
      <c r="AL38" s="19"/>
      <c r="AM38" s="19"/>
    </row>
    <row r="39" spans="1:39" ht="20.100000000000001" customHeight="1" x14ac:dyDescent="0.25">
      <c r="A39" s="6">
        <v>38</v>
      </c>
      <c r="B39" s="36" t="s">
        <v>227</v>
      </c>
      <c r="C39" s="68" t="s">
        <v>273</v>
      </c>
      <c r="D39" s="69">
        <v>1</v>
      </c>
      <c r="E39" s="70" t="s">
        <v>29</v>
      </c>
      <c r="F39" s="24" t="s">
        <v>279</v>
      </c>
      <c r="G39" s="70" t="s">
        <v>30</v>
      </c>
      <c r="H39" s="68" t="s">
        <v>280</v>
      </c>
      <c r="I39" s="86" t="s">
        <v>281</v>
      </c>
      <c r="J39" s="71">
        <v>4500</v>
      </c>
      <c r="K39" s="71">
        <v>4500</v>
      </c>
      <c r="L39" s="13">
        <f t="shared" si="0"/>
        <v>4500</v>
      </c>
      <c r="M39" s="75" t="s">
        <v>32</v>
      </c>
      <c r="N39" s="37" t="s">
        <v>282</v>
      </c>
      <c r="O39" s="72">
        <v>4500</v>
      </c>
      <c r="P39" s="72">
        <v>4500</v>
      </c>
      <c r="Q39" s="16">
        <f t="shared" si="1"/>
        <v>4500</v>
      </c>
      <c r="R39" s="36"/>
      <c r="S39" s="36"/>
      <c r="T39" s="36"/>
      <c r="U39" s="36"/>
      <c r="V39" s="36"/>
      <c r="W39" s="36"/>
      <c r="X39" s="36"/>
      <c r="Y39" s="36"/>
      <c r="Z39" s="36" t="s">
        <v>37</v>
      </c>
      <c r="AA39" s="36"/>
      <c r="AB39" s="73"/>
      <c r="AC39" s="36"/>
      <c r="AD39" s="36">
        <v>0</v>
      </c>
      <c r="AE39" s="36">
        <v>0</v>
      </c>
      <c r="AF39" s="36">
        <v>0</v>
      </c>
      <c r="AG39" s="37" t="s">
        <v>283</v>
      </c>
      <c r="AH39" s="37"/>
      <c r="AI39" s="19"/>
      <c r="AJ39" s="19"/>
      <c r="AK39" s="19"/>
      <c r="AL39" s="19"/>
      <c r="AM39" s="19"/>
    </row>
    <row r="40" spans="1:39" ht="20.100000000000001" customHeight="1" x14ac:dyDescent="0.25">
      <c r="A40" s="6">
        <v>39</v>
      </c>
      <c r="B40" s="36" t="s">
        <v>227</v>
      </c>
      <c r="C40" s="68" t="s">
        <v>284</v>
      </c>
      <c r="D40" s="69">
        <v>1</v>
      </c>
      <c r="E40" s="70" t="s">
        <v>29</v>
      </c>
      <c r="F40" s="24">
        <v>6901</v>
      </c>
      <c r="G40" s="9" t="s">
        <v>51</v>
      </c>
      <c r="H40" s="68" t="s">
        <v>285</v>
      </c>
      <c r="I40" s="86" t="s">
        <v>286</v>
      </c>
      <c r="J40" s="71">
        <v>4400</v>
      </c>
      <c r="K40" s="71">
        <v>4400</v>
      </c>
      <c r="L40" s="13">
        <f t="shared" si="0"/>
        <v>4400</v>
      </c>
      <c r="M40" s="75" t="s">
        <v>32</v>
      </c>
      <c r="N40" s="37" t="s">
        <v>287</v>
      </c>
      <c r="O40" s="72">
        <v>4400</v>
      </c>
      <c r="P40" s="72">
        <v>4400</v>
      </c>
      <c r="Q40" s="16">
        <f t="shared" si="1"/>
        <v>4400</v>
      </c>
      <c r="R40" s="36"/>
      <c r="S40" s="36"/>
      <c r="T40" s="103" t="s">
        <v>288</v>
      </c>
      <c r="U40" s="103"/>
      <c r="V40" s="103" t="s">
        <v>289</v>
      </c>
      <c r="W40" s="103"/>
      <c r="X40" s="36" t="s">
        <v>290</v>
      </c>
      <c r="Y40" s="36"/>
      <c r="Z40" s="36" t="s">
        <v>32</v>
      </c>
      <c r="AA40" s="104">
        <v>45930</v>
      </c>
      <c r="AB40" s="73">
        <v>5</v>
      </c>
      <c r="AC40" s="36" t="s">
        <v>32</v>
      </c>
      <c r="AD40" s="36">
        <v>0</v>
      </c>
      <c r="AE40" s="36">
        <v>0</v>
      </c>
      <c r="AF40" s="36">
        <v>0</v>
      </c>
      <c r="AG40" s="37" t="s">
        <v>291</v>
      </c>
      <c r="AH40" s="37"/>
      <c r="AI40" s="19"/>
      <c r="AJ40" s="19"/>
      <c r="AK40" s="19"/>
      <c r="AL40" s="19"/>
      <c r="AM40" s="19"/>
    </row>
    <row r="41" spans="1:39" ht="20.100000000000001" customHeight="1" x14ac:dyDescent="0.25">
      <c r="A41" s="6">
        <v>40</v>
      </c>
      <c r="B41" s="36" t="s">
        <v>292</v>
      </c>
      <c r="C41" s="68" t="s">
        <v>293</v>
      </c>
      <c r="D41" s="69">
        <v>0.51</v>
      </c>
      <c r="E41" s="70" t="s">
        <v>29</v>
      </c>
      <c r="F41" s="24" t="s">
        <v>294</v>
      </c>
      <c r="G41" s="70" t="s">
        <v>30</v>
      </c>
      <c r="H41" s="68" t="s">
        <v>295</v>
      </c>
      <c r="I41" s="86" t="s">
        <v>296</v>
      </c>
      <c r="J41" s="71">
        <v>475441</v>
      </c>
      <c r="K41" s="71">
        <v>414075</v>
      </c>
      <c r="L41" s="13">
        <f t="shared" si="0"/>
        <v>475441</v>
      </c>
      <c r="M41" s="75" t="s">
        <v>32</v>
      </c>
      <c r="N41" s="37" t="s">
        <v>297</v>
      </c>
      <c r="O41" s="72">
        <f>J41*(20.2+2.13+31.07)/123.13</f>
        <v>206193.04312515227</v>
      </c>
      <c r="P41" s="72">
        <f>K41*(20.2+2.13+31.07)/123.13</f>
        <v>179579.34703159262</v>
      </c>
      <c r="Q41" s="16">
        <f t="shared" si="1"/>
        <v>206193.04312515227</v>
      </c>
      <c r="R41" s="36" t="s">
        <v>298</v>
      </c>
      <c r="S41" s="36"/>
      <c r="T41" s="36"/>
      <c r="U41" s="36"/>
      <c r="V41" s="36" t="s">
        <v>299</v>
      </c>
      <c r="W41" s="36"/>
      <c r="X41" s="36"/>
      <c r="Y41" s="36"/>
      <c r="Z41" s="36" t="s">
        <v>32</v>
      </c>
      <c r="AA41" s="105">
        <v>45809</v>
      </c>
      <c r="AB41" s="73">
        <v>17</v>
      </c>
      <c r="AC41" s="36" t="s">
        <v>32</v>
      </c>
      <c r="AD41" s="87">
        <f>J41*(9.61+16.88)/123.13</f>
        <v>102285.65004466823</v>
      </c>
      <c r="AE41" s="87">
        <f>J41*(7.51+9.74)/123.13</f>
        <v>66607.303256720537</v>
      </c>
      <c r="AF41" s="106">
        <f>J41-O41-AD41-AE41</f>
        <v>100355.00357345899</v>
      </c>
      <c r="AG41" s="37" t="s">
        <v>300</v>
      </c>
      <c r="AH41" s="37"/>
      <c r="AI41" s="19"/>
      <c r="AJ41" s="19"/>
      <c r="AK41" s="19"/>
      <c r="AL41" s="19"/>
      <c r="AM41" s="19"/>
    </row>
    <row r="42" spans="1:39" ht="20.100000000000001" customHeight="1" x14ac:dyDescent="0.25">
      <c r="A42" s="6">
        <v>41</v>
      </c>
      <c r="B42" s="36" t="s">
        <v>292</v>
      </c>
      <c r="C42" s="68" t="s">
        <v>293</v>
      </c>
      <c r="D42" s="69">
        <v>0.6</v>
      </c>
      <c r="E42" s="70" t="s">
        <v>29</v>
      </c>
      <c r="F42" s="24" t="s">
        <v>301</v>
      </c>
      <c r="G42" s="70" t="s">
        <v>30</v>
      </c>
      <c r="H42" s="68" t="s">
        <v>302</v>
      </c>
      <c r="I42" s="86" t="s">
        <v>303</v>
      </c>
      <c r="J42" s="71">
        <v>42810.692150000003</v>
      </c>
      <c r="K42" s="71">
        <v>35151.146970000002</v>
      </c>
      <c r="L42" s="13">
        <f t="shared" si="0"/>
        <v>42810.692150000003</v>
      </c>
      <c r="M42" s="75" t="s">
        <v>32</v>
      </c>
      <c r="N42" s="37" t="s">
        <v>304</v>
      </c>
      <c r="O42" s="72">
        <v>42810.732451678501</v>
      </c>
      <c r="P42" s="72">
        <v>35151.180061037601</v>
      </c>
      <c r="Q42" s="16">
        <f t="shared" si="1"/>
        <v>42810.732451678501</v>
      </c>
      <c r="R42" s="36"/>
      <c r="S42" s="36"/>
      <c r="T42" s="36"/>
      <c r="U42" s="36"/>
      <c r="V42" s="36"/>
      <c r="W42" s="36"/>
      <c r="X42" s="36" t="s">
        <v>305</v>
      </c>
      <c r="Y42" s="36"/>
      <c r="Z42" s="36" t="s">
        <v>37</v>
      </c>
      <c r="AA42" s="105"/>
      <c r="AB42" s="73"/>
      <c r="AC42" s="36" t="s">
        <v>37</v>
      </c>
      <c r="AD42" s="36">
        <v>0</v>
      </c>
      <c r="AE42" s="36">
        <v>0</v>
      </c>
      <c r="AF42" s="36">
        <v>0</v>
      </c>
      <c r="AG42" s="37" t="s">
        <v>306</v>
      </c>
      <c r="AH42" s="37"/>
      <c r="AI42" s="19"/>
      <c r="AJ42" s="19"/>
      <c r="AK42" s="19"/>
      <c r="AL42" s="19"/>
      <c r="AM42" s="19"/>
    </row>
    <row r="43" spans="1:39" ht="20.100000000000001" customHeight="1" x14ac:dyDescent="0.25">
      <c r="A43" s="6">
        <v>42</v>
      </c>
      <c r="B43" s="36" t="s">
        <v>292</v>
      </c>
      <c r="C43" s="68" t="s">
        <v>293</v>
      </c>
      <c r="D43" s="69">
        <v>1</v>
      </c>
      <c r="E43" s="70" t="s">
        <v>29</v>
      </c>
      <c r="F43" s="24">
        <v>4010</v>
      </c>
      <c r="G43" s="9" t="s">
        <v>51</v>
      </c>
      <c r="H43" s="68" t="s">
        <v>307</v>
      </c>
      <c r="I43" s="86" t="s">
        <v>308</v>
      </c>
      <c r="J43" s="71">
        <v>4587</v>
      </c>
      <c r="K43" s="71">
        <v>4587</v>
      </c>
      <c r="L43" s="13">
        <f t="shared" si="0"/>
        <v>4587</v>
      </c>
      <c r="M43" s="75" t="s">
        <v>37</v>
      </c>
      <c r="N43" s="37" t="s">
        <v>309</v>
      </c>
      <c r="O43" s="72">
        <v>0</v>
      </c>
      <c r="P43" s="72">
        <v>0</v>
      </c>
      <c r="Q43" s="16">
        <f t="shared" si="1"/>
        <v>0</v>
      </c>
      <c r="R43" s="36"/>
      <c r="S43" s="36"/>
      <c r="T43" s="36"/>
      <c r="U43" s="36"/>
      <c r="V43" s="36"/>
      <c r="W43" s="36"/>
      <c r="X43" s="36"/>
      <c r="Y43" s="36"/>
      <c r="Z43" s="36" t="s">
        <v>37</v>
      </c>
      <c r="AA43" s="36"/>
      <c r="AB43" s="73"/>
      <c r="AC43" s="36" t="s">
        <v>37</v>
      </c>
      <c r="AD43" s="36">
        <v>0</v>
      </c>
      <c r="AE43" s="36">
        <v>0</v>
      </c>
      <c r="AF43" s="36">
        <v>4587</v>
      </c>
      <c r="AG43" s="37" t="s">
        <v>310</v>
      </c>
      <c r="AH43" s="37"/>
      <c r="AI43" s="19"/>
      <c r="AJ43" s="19"/>
      <c r="AK43" s="19"/>
      <c r="AL43" s="19"/>
      <c r="AM43" s="19"/>
    </row>
    <row r="44" spans="1:39" ht="20.100000000000001" customHeight="1" x14ac:dyDescent="0.25">
      <c r="A44" s="6">
        <v>43</v>
      </c>
      <c r="B44" s="36" t="s">
        <v>292</v>
      </c>
      <c r="C44" s="68" t="s">
        <v>293</v>
      </c>
      <c r="D44" s="69">
        <v>0.6</v>
      </c>
      <c r="E44" s="70" t="s">
        <v>29</v>
      </c>
      <c r="F44" s="24" t="s">
        <v>311</v>
      </c>
      <c r="G44" s="70" t="s">
        <v>30</v>
      </c>
      <c r="H44" s="68" t="s">
        <v>312</v>
      </c>
      <c r="I44" s="86" t="s">
        <v>313</v>
      </c>
      <c r="J44" s="71">
        <v>34054.285408000003</v>
      </c>
      <c r="K44" s="71">
        <v>36017.689008000001</v>
      </c>
      <c r="L44" s="13">
        <f t="shared" si="0"/>
        <v>34054.285408000003</v>
      </c>
      <c r="M44" s="75" t="s">
        <v>32</v>
      </c>
      <c r="N44" s="37" t="s">
        <v>314</v>
      </c>
      <c r="O44" s="72">
        <f>(65200+42336)*3.5/76.45</f>
        <v>4923.1654676258995</v>
      </c>
      <c r="P44" s="72">
        <f>(65200+48536)*3.5/76.45</f>
        <v>5207.0111183780245</v>
      </c>
      <c r="Q44" s="16">
        <f t="shared" si="1"/>
        <v>4923.1654676258995</v>
      </c>
      <c r="R44" s="36"/>
      <c r="S44" s="36"/>
      <c r="T44" s="36"/>
      <c r="U44" s="36"/>
      <c r="V44" s="36" t="s">
        <v>315</v>
      </c>
      <c r="W44" s="36"/>
      <c r="X44" s="36"/>
      <c r="Y44" s="36"/>
      <c r="Z44" s="36" t="s">
        <v>37</v>
      </c>
      <c r="AA44" s="36"/>
      <c r="AB44" s="73"/>
      <c r="AC44" s="36" t="s">
        <v>37</v>
      </c>
      <c r="AD44" s="87">
        <f>J44-O44</f>
        <v>29131.119940374105</v>
      </c>
      <c r="AE44" s="36">
        <v>0</v>
      </c>
      <c r="AF44" s="36">
        <v>0</v>
      </c>
      <c r="AG44" s="37" t="s">
        <v>316</v>
      </c>
      <c r="AH44" s="37"/>
      <c r="AI44" s="19"/>
      <c r="AJ44" s="19"/>
      <c r="AK44" s="19"/>
      <c r="AL44" s="19"/>
      <c r="AM44" s="19"/>
    </row>
    <row r="45" spans="1:39" ht="20.100000000000001" customHeight="1" x14ac:dyDescent="0.25">
      <c r="A45" s="6">
        <v>44</v>
      </c>
      <c r="B45" s="75" t="s">
        <v>292</v>
      </c>
      <c r="C45" s="76" t="s">
        <v>317</v>
      </c>
      <c r="D45" s="77">
        <v>0.5</v>
      </c>
      <c r="E45" s="78" t="s">
        <v>38</v>
      </c>
      <c r="F45" s="107">
        <v>1269</v>
      </c>
      <c r="G45" s="9" t="s">
        <v>51</v>
      </c>
      <c r="H45" s="76" t="s">
        <v>318</v>
      </c>
      <c r="I45" s="80" t="s">
        <v>319</v>
      </c>
      <c r="J45" s="81">
        <v>54233</v>
      </c>
      <c r="K45" s="81">
        <v>27116.5</v>
      </c>
      <c r="L45" s="13">
        <f t="shared" si="0"/>
        <v>27116.5</v>
      </c>
      <c r="M45" s="14" t="s">
        <v>32</v>
      </c>
      <c r="N45" s="108" t="s">
        <v>320</v>
      </c>
      <c r="O45" s="83">
        <f>J45</f>
        <v>54233</v>
      </c>
      <c r="P45" s="83">
        <f>O45*D45</f>
        <v>27116.5</v>
      </c>
      <c r="Q45" s="16">
        <f t="shared" si="1"/>
        <v>27116.5</v>
      </c>
      <c r="R45" s="14" t="s">
        <v>321</v>
      </c>
      <c r="S45" s="14"/>
      <c r="T45" s="14" t="s">
        <v>322</v>
      </c>
      <c r="U45" s="14"/>
      <c r="V45" s="14"/>
      <c r="W45" s="14"/>
      <c r="X45" s="14" t="s">
        <v>323</v>
      </c>
      <c r="Y45" s="14"/>
      <c r="Z45" s="14" t="s">
        <v>32</v>
      </c>
      <c r="AA45" s="109">
        <v>45992</v>
      </c>
      <c r="AB45" s="110">
        <v>9</v>
      </c>
      <c r="AC45" s="14" t="s">
        <v>32</v>
      </c>
      <c r="AD45" s="14">
        <v>0</v>
      </c>
      <c r="AE45" s="14">
        <f>J45-O45</f>
        <v>0</v>
      </c>
      <c r="AF45" s="75">
        <v>0</v>
      </c>
      <c r="AG45" s="85" t="s">
        <v>324</v>
      </c>
      <c r="AH45" s="85" t="s">
        <v>325</v>
      </c>
      <c r="AI45" s="19"/>
      <c r="AJ45" s="19"/>
      <c r="AK45" s="19"/>
      <c r="AL45" s="19"/>
      <c r="AM45" s="19"/>
    </row>
    <row r="46" spans="1:39" ht="20.100000000000001" customHeight="1" x14ac:dyDescent="0.25">
      <c r="A46" s="6">
        <v>45</v>
      </c>
      <c r="B46" s="75" t="s">
        <v>292</v>
      </c>
      <c r="C46" s="76" t="s">
        <v>317</v>
      </c>
      <c r="D46" s="77">
        <v>0.5</v>
      </c>
      <c r="E46" s="78" t="s">
        <v>29</v>
      </c>
      <c r="F46" s="107">
        <v>1272</v>
      </c>
      <c r="G46" s="9" t="s">
        <v>51</v>
      </c>
      <c r="H46" s="76" t="s">
        <v>326</v>
      </c>
      <c r="I46" s="78" t="s">
        <v>327</v>
      </c>
      <c r="J46" s="81">
        <v>45547</v>
      </c>
      <c r="K46" s="81">
        <f>J46*D46</f>
        <v>22773.5</v>
      </c>
      <c r="L46" s="13">
        <f t="shared" si="0"/>
        <v>45547</v>
      </c>
      <c r="M46" s="75" t="s">
        <v>37</v>
      </c>
      <c r="N46" s="85" t="s">
        <v>328</v>
      </c>
      <c r="O46" s="83">
        <v>0</v>
      </c>
      <c r="P46" s="83">
        <v>0</v>
      </c>
      <c r="Q46" s="16">
        <f t="shared" si="1"/>
        <v>0</v>
      </c>
      <c r="R46" s="75" t="s">
        <v>329</v>
      </c>
      <c r="S46" s="75"/>
      <c r="T46" s="75" t="s">
        <v>329</v>
      </c>
      <c r="U46" s="75"/>
      <c r="V46" s="75" t="s">
        <v>329</v>
      </c>
      <c r="W46" s="75"/>
      <c r="X46" s="75" t="s">
        <v>329</v>
      </c>
      <c r="Y46" s="75"/>
      <c r="Z46" s="75" t="s">
        <v>37</v>
      </c>
      <c r="AA46" s="75"/>
      <c r="AB46" s="84"/>
      <c r="AC46" s="75" t="s">
        <v>37</v>
      </c>
      <c r="AD46" s="75">
        <v>0</v>
      </c>
      <c r="AE46" s="75">
        <v>0</v>
      </c>
      <c r="AF46" s="75">
        <f>L46</f>
        <v>45547</v>
      </c>
      <c r="AG46" s="111" t="s">
        <v>330</v>
      </c>
      <c r="AH46" s="111"/>
      <c r="AI46" s="112"/>
      <c r="AJ46" s="112"/>
      <c r="AK46" s="112"/>
      <c r="AL46" s="112"/>
      <c r="AM46" s="112"/>
    </row>
    <row r="47" spans="1:39" ht="20.100000000000001" customHeight="1" x14ac:dyDescent="0.25">
      <c r="A47" s="6">
        <v>46</v>
      </c>
      <c r="B47" s="75" t="s">
        <v>292</v>
      </c>
      <c r="C47" s="76" t="s">
        <v>317</v>
      </c>
      <c r="D47" s="77">
        <v>1</v>
      </c>
      <c r="E47" s="78" t="s">
        <v>29</v>
      </c>
      <c r="F47" s="107">
        <v>1213</v>
      </c>
      <c r="G47" s="9" t="s">
        <v>51</v>
      </c>
      <c r="H47" s="76" t="s">
        <v>331</v>
      </c>
      <c r="I47" s="78" t="s">
        <v>332</v>
      </c>
      <c r="J47" s="81">
        <v>7000</v>
      </c>
      <c r="K47" s="81">
        <v>7000</v>
      </c>
      <c r="L47" s="13">
        <f t="shared" si="0"/>
        <v>7000</v>
      </c>
      <c r="M47" s="75" t="s">
        <v>37</v>
      </c>
      <c r="N47" s="85" t="s">
        <v>333</v>
      </c>
      <c r="O47" s="83">
        <v>0</v>
      </c>
      <c r="P47" s="83">
        <v>0</v>
      </c>
      <c r="Q47" s="16">
        <f t="shared" si="1"/>
        <v>0</v>
      </c>
      <c r="R47" s="75" t="s">
        <v>334</v>
      </c>
      <c r="S47" s="75"/>
      <c r="T47" s="75" t="s">
        <v>334</v>
      </c>
      <c r="U47" s="75"/>
      <c r="V47" s="75" t="s">
        <v>334</v>
      </c>
      <c r="W47" s="75"/>
      <c r="X47" s="75" t="s">
        <v>334</v>
      </c>
      <c r="Y47" s="75"/>
      <c r="Z47" s="75" t="s">
        <v>37</v>
      </c>
      <c r="AA47" s="75"/>
      <c r="AB47" s="84"/>
      <c r="AC47" s="75" t="s">
        <v>37</v>
      </c>
      <c r="AD47" s="75">
        <v>0</v>
      </c>
      <c r="AE47" s="75">
        <v>0</v>
      </c>
      <c r="AF47" s="75">
        <v>7000</v>
      </c>
      <c r="AG47" s="111" t="s">
        <v>335</v>
      </c>
      <c r="AH47" s="111"/>
      <c r="AI47" s="112"/>
      <c r="AJ47" s="112"/>
      <c r="AK47" s="112"/>
      <c r="AL47" s="112"/>
      <c r="AM47" s="112"/>
    </row>
    <row r="48" spans="1:39" ht="20.100000000000001" customHeight="1" x14ac:dyDescent="0.25">
      <c r="A48" s="6">
        <v>47</v>
      </c>
      <c r="B48" s="36" t="s">
        <v>292</v>
      </c>
      <c r="C48" s="68" t="s">
        <v>336</v>
      </c>
      <c r="D48" s="69">
        <v>1</v>
      </c>
      <c r="E48" s="70" t="s">
        <v>29</v>
      </c>
      <c r="F48" s="24">
        <v>5408</v>
      </c>
      <c r="G48" s="9" t="s">
        <v>51</v>
      </c>
      <c r="H48" s="68" t="s">
        <v>337</v>
      </c>
      <c r="I48" s="86" t="s">
        <v>159</v>
      </c>
      <c r="J48" s="71">
        <v>63748</v>
      </c>
      <c r="K48" s="71">
        <f>J48</f>
        <v>63748</v>
      </c>
      <c r="L48" s="13">
        <f t="shared" si="0"/>
        <v>63748</v>
      </c>
      <c r="M48" s="75" t="s">
        <v>32</v>
      </c>
      <c r="N48" s="37" t="s">
        <v>338</v>
      </c>
      <c r="O48" s="72">
        <f>L48*0.4</f>
        <v>25499.200000000001</v>
      </c>
      <c r="P48" s="72">
        <f>O48</f>
        <v>25499.200000000001</v>
      </c>
      <c r="Q48" s="16">
        <f t="shared" si="1"/>
        <v>25499.200000000001</v>
      </c>
      <c r="R48" s="36"/>
      <c r="S48" s="36"/>
      <c r="T48" s="36"/>
      <c r="U48" s="36"/>
      <c r="V48" s="36"/>
      <c r="W48" s="36"/>
      <c r="X48" s="113" t="s">
        <v>339</v>
      </c>
      <c r="Y48" s="113"/>
      <c r="Z48" s="36" t="s">
        <v>37</v>
      </c>
      <c r="AA48" s="36"/>
      <c r="AB48" s="73"/>
      <c r="AC48" s="36"/>
      <c r="AD48" s="36">
        <v>0</v>
      </c>
      <c r="AE48" s="36">
        <v>0</v>
      </c>
      <c r="AF48" s="36">
        <v>0</v>
      </c>
      <c r="AG48" s="37" t="s">
        <v>340</v>
      </c>
      <c r="AH48" s="37"/>
      <c r="AI48" s="19"/>
      <c r="AJ48" s="19"/>
      <c r="AK48" s="19"/>
      <c r="AL48" s="19"/>
      <c r="AM48" s="19"/>
    </row>
    <row r="49" spans="1:39" ht="20.100000000000001" customHeight="1" x14ac:dyDescent="0.25">
      <c r="A49" s="6">
        <v>48</v>
      </c>
      <c r="B49" s="36" t="s">
        <v>292</v>
      </c>
      <c r="C49" s="68" t="s">
        <v>341</v>
      </c>
      <c r="D49" s="69">
        <v>0.4</v>
      </c>
      <c r="E49" s="70" t="s">
        <v>29</v>
      </c>
      <c r="F49" s="24">
        <v>527</v>
      </c>
      <c r="G49" s="9" t="s">
        <v>51</v>
      </c>
      <c r="H49" s="68" t="s">
        <v>342</v>
      </c>
      <c r="I49" s="86" t="s">
        <v>343</v>
      </c>
      <c r="J49" s="71">
        <v>26108</v>
      </c>
      <c r="K49" s="71">
        <f>J49*0.4</f>
        <v>10443.200000000001</v>
      </c>
      <c r="L49" s="13">
        <f t="shared" si="0"/>
        <v>26108</v>
      </c>
      <c r="M49" s="75" t="s">
        <v>32</v>
      </c>
      <c r="N49" s="37" t="s">
        <v>344</v>
      </c>
      <c r="O49" s="72">
        <f>J49</f>
        <v>26108</v>
      </c>
      <c r="P49" s="72">
        <f>K49</f>
        <v>10443.200000000001</v>
      </c>
      <c r="Q49" s="16">
        <f t="shared" si="1"/>
        <v>26108</v>
      </c>
      <c r="R49" s="36" t="s">
        <v>345</v>
      </c>
      <c r="S49" s="36"/>
      <c r="T49" s="36" t="s">
        <v>346</v>
      </c>
      <c r="U49" s="36"/>
      <c r="V49" s="36" t="s">
        <v>347</v>
      </c>
      <c r="W49" s="36"/>
      <c r="X49" s="36" t="s">
        <v>348</v>
      </c>
      <c r="Y49" s="36"/>
      <c r="Z49" s="36" t="s">
        <v>37</v>
      </c>
      <c r="AA49" s="36" t="s">
        <v>349</v>
      </c>
      <c r="AB49" s="73"/>
      <c r="AC49" s="36" t="s">
        <v>37</v>
      </c>
      <c r="AD49" s="36">
        <v>0</v>
      </c>
      <c r="AE49" s="36">
        <v>0</v>
      </c>
      <c r="AF49" s="36">
        <v>0</v>
      </c>
      <c r="AG49" s="37" t="s">
        <v>350</v>
      </c>
      <c r="AH49" s="37" t="s">
        <v>351</v>
      </c>
      <c r="AI49" s="19"/>
      <c r="AJ49" s="19"/>
      <c r="AK49" s="19"/>
      <c r="AL49" s="19"/>
      <c r="AM49" s="19"/>
    </row>
    <row r="50" spans="1:39" ht="20.100000000000001" customHeight="1" x14ac:dyDescent="0.25">
      <c r="A50" s="6">
        <v>49</v>
      </c>
      <c r="B50" s="36" t="s">
        <v>352</v>
      </c>
      <c r="C50" s="68" t="s">
        <v>353</v>
      </c>
      <c r="D50" s="69">
        <v>0.7</v>
      </c>
      <c r="E50" s="70" t="s">
        <v>29</v>
      </c>
      <c r="F50" s="24" t="s">
        <v>354</v>
      </c>
      <c r="G50" s="70" t="s">
        <v>30</v>
      </c>
      <c r="H50" s="68" t="s">
        <v>355</v>
      </c>
      <c r="I50" s="86" t="s">
        <v>356</v>
      </c>
      <c r="J50" s="81">
        <v>586397.49</v>
      </c>
      <c r="K50" s="81">
        <f>J50-17670</f>
        <v>568727.49</v>
      </c>
      <c r="L50" s="13">
        <f t="shared" si="0"/>
        <v>586397.49</v>
      </c>
      <c r="M50" s="75" t="s">
        <v>32</v>
      </c>
      <c r="N50" s="85" t="s">
        <v>357</v>
      </c>
      <c r="O50" s="72">
        <v>0</v>
      </c>
      <c r="P50" s="72">
        <v>0</v>
      </c>
      <c r="Q50" s="16">
        <f t="shared" si="1"/>
        <v>0</v>
      </c>
      <c r="R50" s="36" t="s">
        <v>35</v>
      </c>
      <c r="S50" s="36"/>
      <c r="T50" s="36" t="s">
        <v>358</v>
      </c>
      <c r="U50" s="36"/>
      <c r="V50" s="36" t="s">
        <v>35</v>
      </c>
      <c r="W50" s="36"/>
      <c r="X50" s="36" t="s">
        <v>359</v>
      </c>
      <c r="Y50" s="36"/>
      <c r="Z50" s="75" t="s">
        <v>37</v>
      </c>
      <c r="AA50" s="75"/>
      <c r="AB50" s="84"/>
      <c r="AC50" s="75" t="s">
        <v>37</v>
      </c>
      <c r="AD50" s="87">
        <v>62889</v>
      </c>
      <c r="AE50" s="87">
        <v>23580</v>
      </c>
      <c r="AF50" s="87">
        <f>J50-AD50-AE50</f>
        <v>499928.49</v>
      </c>
      <c r="AG50" s="37"/>
      <c r="AH50" s="19"/>
      <c r="AI50" s="19"/>
      <c r="AJ50" s="19"/>
      <c r="AK50" s="19"/>
      <c r="AL50" s="19"/>
      <c r="AM50" s="19"/>
    </row>
    <row r="51" spans="1:39" ht="20.100000000000001" customHeight="1" x14ac:dyDescent="0.25">
      <c r="A51" s="6">
        <v>50</v>
      </c>
      <c r="B51" s="36" t="s">
        <v>352</v>
      </c>
      <c r="C51" s="68" t="s">
        <v>353</v>
      </c>
      <c r="D51" s="69">
        <v>0.55000000000000004</v>
      </c>
      <c r="E51" s="70" t="s">
        <v>29</v>
      </c>
      <c r="F51" s="24" t="s">
        <v>360</v>
      </c>
      <c r="G51" s="70" t="s">
        <v>30</v>
      </c>
      <c r="H51" s="68" t="s">
        <v>361</v>
      </c>
      <c r="I51" s="86" t="s">
        <v>362</v>
      </c>
      <c r="J51" s="81">
        <v>67864.84</v>
      </c>
      <c r="K51" s="81">
        <v>32145</v>
      </c>
      <c r="L51" s="13">
        <f t="shared" si="0"/>
        <v>67864.84</v>
      </c>
      <c r="M51" s="75" t="s">
        <v>32</v>
      </c>
      <c r="N51" s="85" t="s">
        <v>363</v>
      </c>
      <c r="O51" s="72">
        <v>0</v>
      </c>
      <c r="P51" s="72">
        <v>0</v>
      </c>
      <c r="Q51" s="16">
        <f t="shared" si="1"/>
        <v>0</v>
      </c>
      <c r="R51" s="36" t="s">
        <v>35</v>
      </c>
      <c r="S51" s="36"/>
      <c r="T51" s="36" t="s">
        <v>364</v>
      </c>
      <c r="U51" s="36"/>
      <c r="V51" s="36" t="s">
        <v>365</v>
      </c>
      <c r="W51" s="36"/>
      <c r="X51" s="36" t="s">
        <v>366</v>
      </c>
      <c r="Y51" s="36"/>
      <c r="Z51" s="75" t="s">
        <v>37</v>
      </c>
      <c r="AA51" s="75"/>
      <c r="AB51" s="84"/>
      <c r="AC51" s="75" t="s">
        <v>37</v>
      </c>
      <c r="AD51" s="87">
        <v>67864.84</v>
      </c>
      <c r="AE51" s="87">
        <v>0</v>
      </c>
      <c r="AF51" s="87">
        <v>0</v>
      </c>
      <c r="AG51" s="37"/>
      <c r="AH51" s="19"/>
      <c r="AI51" s="19"/>
      <c r="AJ51" s="19"/>
      <c r="AK51" s="19"/>
      <c r="AL51" s="19"/>
      <c r="AM51" s="19"/>
    </row>
    <row r="52" spans="1:39" ht="20.100000000000001" customHeight="1" x14ac:dyDescent="0.25">
      <c r="A52" s="6">
        <v>51</v>
      </c>
      <c r="B52" s="36" t="s">
        <v>352</v>
      </c>
      <c r="C52" s="68" t="s">
        <v>353</v>
      </c>
      <c r="D52" s="69">
        <v>0.6</v>
      </c>
      <c r="E52" s="70" t="s">
        <v>29</v>
      </c>
      <c r="F52" s="24" t="s">
        <v>367</v>
      </c>
      <c r="G52" s="70" t="s">
        <v>30</v>
      </c>
      <c r="H52" s="68" t="s">
        <v>368</v>
      </c>
      <c r="I52" s="86" t="s">
        <v>369</v>
      </c>
      <c r="J52" s="81">
        <v>14819.77</v>
      </c>
      <c r="K52" s="81">
        <v>8891.8619999999992</v>
      </c>
      <c r="L52" s="13">
        <f t="shared" si="0"/>
        <v>14819.77</v>
      </c>
      <c r="M52" s="75" t="s">
        <v>32</v>
      </c>
      <c r="N52" s="85" t="s">
        <v>370</v>
      </c>
      <c r="O52" s="72">
        <v>0</v>
      </c>
      <c r="P52" s="72">
        <v>0</v>
      </c>
      <c r="Q52" s="16">
        <f t="shared" si="1"/>
        <v>0</v>
      </c>
      <c r="R52" s="36" t="s">
        <v>35</v>
      </c>
      <c r="S52" s="36"/>
      <c r="T52" s="36" t="s">
        <v>35</v>
      </c>
      <c r="U52" s="36"/>
      <c r="V52" s="36" t="s">
        <v>371</v>
      </c>
      <c r="W52" s="36"/>
      <c r="X52" s="36" t="s">
        <v>372</v>
      </c>
      <c r="Y52" s="36"/>
      <c r="Z52" s="75" t="s">
        <v>37</v>
      </c>
      <c r="AA52" s="75"/>
      <c r="AB52" s="84"/>
      <c r="AC52" s="75" t="s">
        <v>37</v>
      </c>
      <c r="AD52" s="87">
        <v>14819.77</v>
      </c>
      <c r="AE52" s="87">
        <v>0</v>
      </c>
      <c r="AF52" s="87">
        <v>0</v>
      </c>
      <c r="AG52" s="114" t="s">
        <v>373</v>
      </c>
      <c r="AH52" s="19"/>
      <c r="AI52" s="19"/>
      <c r="AJ52" s="19"/>
      <c r="AK52" s="19"/>
      <c r="AL52" s="19"/>
      <c r="AM52" s="19"/>
    </row>
    <row r="53" spans="1:39" ht="20.100000000000001" customHeight="1" x14ac:dyDescent="0.25">
      <c r="A53" s="6">
        <v>52</v>
      </c>
      <c r="B53" s="36" t="s">
        <v>352</v>
      </c>
      <c r="C53" s="68" t="s">
        <v>353</v>
      </c>
      <c r="D53" s="69">
        <v>0.8</v>
      </c>
      <c r="E53" s="70" t="s">
        <v>29</v>
      </c>
      <c r="F53" s="24">
        <v>5602</v>
      </c>
      <c r="G53" s="9" t="s">
        <v>51</v>
      </c>
      <c r="H53" s="68" t="s">
        <v>374</v>
      </c>
      <c r="I53" s="86" t="s">
        <v>375</v>
      </c>
      <c r="J53" s="81">
        <v>5285</v>
      </c>
      <c r="K53" s="81">
        <v>4228</v>
      </c>
      <c r="L53" s="13">
        <f t="shared" si="0"/>
        <v>5285</v>
      </c>
      <c r="M53" s="75" t="s">
        <v>32</v>
      </c>
      <c r="N53" s="85" t="s">
        <v>376</v>
      </c>
      <c r="O53" s="72">
        <v>0</v>
      </c>
      <c r="P53" s="72">
        <v>0</v>
      </c>
      <c r="Q53" s="16">
        <f t="shared" si="1"/>
        <v>0</v>
      </c>
      <c r="R53" s="75" t="s">
        <v>35</v>
      </c>
      <c r="S53" s="75"/>
      <c r="T53" s="75" t="s">
        <v>35</v>
      </c>
      <c r="U53" s="75"/>
      <c r="V53" s="75" t="s">
        <v>377</v>
      </c>
      <c r="W53" s="75"/>
      <c r="X53" s="75" t="s">
        <v>376</v>
      </c>
      <c r="Y53" s="75"/>
      <c r="Z53" s="75" t="s">
        <v>37</v>
      </c>
      <c r="AA53" s="75"/>
      <c r="AB53" s="84"/>
      <c r="AC53" s="75" t="s">
        <v>37</v>
      </c>
      <c r="AD53" s="87">
        <v>5285</v>
      </c>
      <c r="AE53" s="87">
        <v>0</v>
      </c>
      <c r="AF53" s="87">
        <v>0</v>
      </c>
      <c r="AG53" s="114" t="s">
        <v>378</v>
      </c>
      <c r="AH53" s="19"/>
      <c r="AI53" s="19"/>
      <c r="AJ53" s="19"/>
      <c r="AK53" s="19"/>
      <c r="AL53" s="19"/>
      <c r="AM53" s="19"/>
    </row>
    <row r="54" spans="1:39" ht="20.100000000000001" customHeight="1" x14ac:dyDescent="0.25">
      <c r="A54" s="6">
        <v>53</v>
      </c>
      <c r="B54" s="36" t="s">
        <v>352</v>
      </c>
      <c r="C54" s="68" t="s">
        <v>379</v>
      </c>
      <c r="D54" s="69">
        <v>0.7</v>
      </c>
      <c r="E54" s="70" t="s">
        <v>29</v>
      </c>
      <c r="F54" s="24">
        <v>404</v>
      </c>
      <c r="G54" s="9" t="s">
        <v>51</v>
      </c>
      <c r="H54" s="68" t="s">
        <v>380</v>
      </c>
      <c r="I54" s="86" t="s">
        <v>381</v>
      </c>
      <c r="J54" s="71">
        <v>16000</v>
      </c>
      <c r="K54" s="71">
        <v>11200</v>
      </c>
      <c r="L54" s="13">
        <f t="shared" si="0"/>
        <v>16000</v>
      </c>
      <c r="M54" s="75"/>
      <c r="N54" s="37">
        <v>0</v>
      </c>
      <c r="O54" s="72">
        <v>0</v>
      </c>
      <c r="P54" s="72">
        <v>0</v>
      </c>
      <c r="Q54" s="16">
        <f t="shared" si="1"/>
        <v>0</v>
      </c>
      <c r="R54" s="36"/>
      <c r="S54" s="36"/>
      <c r="T54" s="36"/>
      <c r="U54" s="36"/>
      <c r="V54" s="36"/>
      <c r="W54" s="36"/>
      <c r="X54" s="36"/>
      <c r="Y54" s="36"/>
      <c r="Z54" s="75" t="s">
        <v>37</v>
      </c>
      <c r="AA54" s="36"/>
      <c r="AB54" s="73"/>
      <c r="AC54" s="36"/>
      <c r="AD54" s="36">
        <v>0</v>
      </c>
      <c r="AE54" s="36">
        <v>0</v>
      </c>
      <c r="AF54" s="36">
        <v>16000</v>
      </c>
      <c r="AG54" s="37"/>
      <c r="AH54" s="19"/>
      <c r="AI54" s="19"/>
      <c r="AJ54" s="19"/>
      <c r="AK54" s="19"/>
      <c r="AL54" s="19"/>
      <c r="AM54" s="19"/>
    </row>
    <row r="55" spans="1:39" ht="20.100000000000001" customHeight="1" x14ac:dyDescent="0.25">
      <c r="A55" s="6">
        <v>54</v>
      </c>
      <c r="B55" s="36" t="s">
        <v>352</v>
      </c>
      <c r="C55" s="68" t="s">
        <v>379</v>
      </c>
      <c r="D55" s="69">
        <v>0.255</v>
      </c>
      <c r="E55" s="70" t="s">
        <v>258</v>
      </c>
      <c r="F55" s="24">
        <v>425</v>
      </c>
      <c r="G55" s="9" t="s">
        <v>51</v>
      </c>
      <c r="H55" s="68" t="s">
        <v>382</v>
      </c>
      <c r="I55" s="86" t="s">
        <v>383</v>
      </c>
      <c r="J55" s="71">
        <v>0</v>
      </c>
      <c r="K55" s="71">
        <v>0</v>
      </c>
      <c r="L55" s="13">
        <f t="shared" si="0"/>
        <v>0</v>
      </c>
      <c r="M55" s="75"/>
      <c r="N55" s="37">
        <v>0</v>
      </c>
      <c r="O55" s="72">
        <v>0</v>
      </c>
      <c r="P55" s="72">
        <v>0</v>
      </c>
      <c r="Q55" s="16">
        <f t="shared" si="1"/>
        <v>0</v>
      </c>
      <c r="R55" s="36"/>
      <c r="S55" s="36"/>
      <c r="T55" s="36"/>
      <c r="U55" s="36"/>
      <c r="V55" s="36"/>
      <c r="W55" s="36"/>
      <c r="X55" s="36"/>
      <c r="Y55" s="36"/>
      <c r="Z55" s="75" t="s">
        <v>37</v>
      </c>
      <c r="AA55" s="36"/>
      <c r="AB55" s="73"/>
      <c r="AC55" s="36"/>
      <c r="AD55" s="36">
        <v>0</v>
      </c>
      <c r="AE55" s="36">
        <v>0</v>
      </c>
      <c r="AF55" s="36">
        <v>0</v>
      </c>
      <c r="AG55" s="37"/>
      <c r="AH55" s="19"/>
      <c r="AI55" s="19"/>
      <c r="AJ55" s="19"/>
      <c r="AK55" s="19"/>
      <c r="AL55" s="19"/>
      <c r="AM55" s="19"/>
    </row>
    <row r="56" spans="1:39" ht="20.100000000000001" customHeight="1" x14ac:dyDescent="0.25">
      <c r="A56" s="6">
        <v>55</v>
      </c>
      <c r="B56" s="36" t="s">
        <v>352</v>
      </c>
      <c r="C56" s="68" t="s">
        <v>384</v>
      </c>
      <c r="D56" s="69">
        <v>0.7</v>
      </c>
      <c r="E56" s="70" t="s">
        <v>29</v>
      </c>
      <c r="F56" s="24">
        <v>706</v>
      </c>
      <c r="G56" s="9" t="s">
        <v>51</v>
      </c>
      <c r="H56" s="68" t="s">
        <v>385</v>
      </c>
      <c r="I56" s="86" t="s">
        <v>386</v>
      </c>
      <c r="J56" s="71">
        <v>637</v>
      </c>
      <c r="K56" s="71">
        <v>445.9</v>
      </c>
      <c r="L56" s="13">
        <f t="shared" si="0"/>
        <v>637</v>
      </c>
      <c r="M56" s="75"/>
      <c r="N56" s="37" t="s">
        <v>387</v>
      </c>
      <c r="O56" s="72">
        <v>637</v>
      </c>
      <c r="P56" s="72">
        <v>445.9</v>
      </c>
      <c r="Q56" s="16">
        <f t="shared" si="1"/>
        <v>637</v>
      </c>
      <c r="R56" s="36"/>
      <c r="S56" s="36"/>
      <c r="T56" s="36"/>
      <c r="U56" s="36"/>
      <c r="V56" s="36"/>
      <c r="W56" s="36"/>
      <c r="X56" s="36" t="s">
        <v>388</v>
      </c>
      <c r="Y56" s="36"/>
      <c r="Z56" s="75" t="s">
        <v>37</v>
      </c>
      <c r="AA56" s="36"/>
      <c r="AB56" s="73"/>
      <c r="AC56" s="36"/>
      <c r="AD56" s="36">
        <v>0</v>
      </c>
      <c r="AE56" s="36">
        <v>0</v>
      </c>
      <c r="AF56" s="36">
        <v>0</v>
      </c>
      <c r="AG56" s="37"/>
      <c r="AH56" s="19"/>
      <c r="AI56" s="19"/>
      <c r="AJ56" s="19"/>
      <c r="AK56" s="19"/>
      <c r="AL56" s="19"/>
      <c r="AM56" s="19"/>
    </row>
    <row r="57" spans="1:39" ht="20.100000000000001" customHeight="1" x14ac:dyDescent="0.25">
      <c r="A57" s="6">
        <v>56</v>
      </c>
      <c r="B57" s="6" t="s">
        <v>389</v>
      </c>
      <c r="C57" s="7" t="s">
        <v>390</v>
      </c>
      <c r="D57" s="8">
        <v>0.5</v>
      </c>
      <c r="E57" s="9" t="s">
        <v>38</v>
      </c>
      <c r="F57" s="10">
        <v>246</v>
      </c>
      <c r="G57" s="9" t="s">
        <v>51</v>
      </c>
      <c r="H57" s="7" t="s">
        <v>391</v>
      </c>
      <c r="I57" s="11" t="s">
        <v>392</v>
      </c>
      <c r="J57" s="12">
        <v>340100</v>
      </c>
      <c r="K57" s="12">
        <f>J57/2</f>
        <v>170050</v>
      </c>
      <c r="L57" s="13">
        <f t="shared" si="0"/>
        <v>170050</v>
      </c>
      <c r="M57" s="14" t="s">
        <v>32</v>
      </c>
      <c r="N57" s="15" t="s">
        <v>393</v>
      </c>
      <c r="O57" s="16">
        <v>20000</v>
      </c>
      <c r="P57" s="16">
        <v>10000</v>
      </c>
      <c r="Q57" s="16">
        <f t="shared" si="1"/>
        <v>10000</v>
      </c>
      <c r="R57" s="6"/>
      <c r="S57" s="6"/>
      <c r="T57" s="6"/>
      <c r="U57" s="6"/>
      <c r="V57" s="6" t="s">
        <v>394</v>
      </c>
      <c r="W57" s="6"/>
      <c r="X57" s="6" t="s">
        <v>395</v>
      </c>
      <c r="Y57" s="6"/>
      <c r="Z57" s="6" t="s">
        <v>32</v>
      </c>
      <c r="AA57" s="115">
        <v>45931</v>
      </c>
      <c r="AB57" s="18">
        <v>2</v>
      </c>
      <c r="AC57" s="6" t="s">
        <v>37</v>
      </c>
      <c r="AD57" s="6">
        <v>40000</v>
      </c>
      <c r="AE57" s="6">
        <v>40000</v>
      </c>
      <c r="AF57" s="6">
        <v>228300</v>
      </c>
      <c r="AG57" s="85"/>
      <c r="AH57" s="85"/>
      <c r="AI57" s="116"/>
      <c r="AJ57" s="116"/>
      <c r="AK57" s="116"/>
      <c r="AL57" s="116"/>
      <c r="AM57" s="116"/>
    </row>
    <row r="58" spans="1:39" ht="20.100000000000001" customHeight="1" x14ac:dyDescent="0.25">
      <c r="A58" s="6">
        <v>57</v>
      </c>
      <c r="B58" s="36" t="s">
        <v>389</v>
      </c>
      <c r="C58" s="68" t="s">
        <v>396</v>
      </c>
      <c r="D58" s="69">
        <v>0.51</v>
      </c>
      <c r="E58" s="70" t="s">
        <v>29</v>
      </c>
      <c r="F58" s="24" t="s">
        <v>397</v>
      </c>
      <c r="G58" s="9" t="s">
        <v>51</v>
      </c>
      <c r="H58" s="68" t="s">
        <v>398</v>
      </c>
      <c r="I58" s="86" t="s">
        <v>399</v>
      </c>
      <c r="J58" s="71">
        <v>68825.490196078405</v>
      </c>
      <c r="K58" s="71">
        <v>35101</v>
      </c>
      <c r="L58" s="13">
        <f t="shared" si="0"/>
        <v>68825.490196078405</v>
      </c>
      <c r="M58" s="75" t="s">
        <v>32</v>
      </c>
      <c r="N58" s="37" t="s">
        <v>400</v>
      </c>
      <c r="O58" s="72">
        <v>68825.490196078405</v>
      </c>
      <c r="P58" s="72">
        <v>35101</v>
      </c>
      <c r="Q58" s="16">
        <f t="shared" si="1"/>
        <v>68825.490196078405</v>
      </c>
      <c r="R58" s="36" t="s">
        <v>401</v>
      </c>
      <c r="S58" s="36"/>
      <c r="T58" s="36" t="s">
        <v>402</v>
      </c>
      <c r="U58" s="36"/>
      <c r="V58" s="36" t="s">
        <v>403</v>
      </c>
      <c r="W58" s="36"/>
      <c r="X58" s="36" t="s">
        <v>404</v>
      </c>
      <c r="Y58" s="36"/>
      <c r="Z58" s="6" t="s">
        <v>205</v>
      </c>
      <c r="AA58" s="36"/>
      <c r="AB58" s="73"/>
      <c r="AC58" s="36" t="s">
        <v>184</v>
      </c>
      <c r="AD58" s="36">
        <v>0</v>
      </c>
      <c r="AE58" s="36">
        <v>0</v>
      </c>
      <c r="AF58" s="36">
        <v>0</v>
      </c>
      <c r="AG58" s="85"/>
      <c r="AH58" s="85"/>
      <c r="AI58" s="116"/>
      <c r="AJ58" s="116"/>
      <c r="AK58" s="116"/>
      <c r="AL58" s="116"/>
      <c r="AM58" s="116"/>
    </row>
    <row r="59" spans="1:39" ht="20.100000000000001" customHeight="1" x14ac:dyDescent="0.25">
      <c r="A59" s="6">
        <v>58</v>
      </c>
      <c r="B59" s="36" t="s">
        <v>389</v>
      </c>
      <c r="C59" s="68" t="s">
        <v>405</v>
      </c>
      <c r="D59" s="69">
        <v>0.6</v>
      </c>
      <c r="E59" s="70" t="s">
        <v>29</v>
      </c>
      <c r="F59" s="24" t="s">
        <v>35</v>
      </c>
      <c r="G59" s="70" t="s">
        <v>30</v>
      </c>
      <c r="H59" s="68" t="s">
        <v>406</v>
      </c>
      <c r="I59" s="86" t="s">
        <v>407</v>
      </c>
      <c r="J59" s="71">
        <v>15600</v>
      </c>
      <c r="K59" s="71">
        <f>J59*0.6</f>
        <v>9360</v>
      </c>
      <c r="L59" s="13">
        <f t="shared" si="0"/>
        <v>15600</v>
      </c>
      <c r="M59" s="75" t="s">
        <v>32</v>
      </c>
      <c r="N59" s="37" t="s">
        <v>408</v>
      </c>
      <c r="O59" s="72">
        <v>15600</v>
      </c>
      <c r="P59" s="72">
        <f>O59*0.6</f>
        <v>9360</v>
      </c>
      <c r="Q59" s="16">
        <f t="shared" si="1"/>
        <v>15600</v>
      </c>
      <c r="R59" s="36"/>
      <c r="S59" s="36"/>
      <c r="T59" s="36" t="s">
        <v>409</v>
      </c>
      <c r="U59" s="36"/>
      <c r="V59" s="36" t="s">
        <v>410</v>
      </c>
      <c r="W59" s="36"/>
      <c r="X59" s="36" t="s">
        <v>411</v>
      </c>
      <c r="Y59" s="36"/>
      <c r="Z59" s="36" t="s">
        <v>32</v>
      </c>
      <c r="AA59" s="105">
        <v>45992</v>
      </c>
      <c r="AB59" s="73">
        <v>1</v>
      </c>
      <c r="AC59" s="36" t="s">
        <v>32</v>
      </c>
      <c r="AD59" s="36">
        <v>0</v>
      </c>
      <c r="AE59" s="36">
        <v>0</v>
      </c>
      <c r="AF59" s="36">
        <v>0</v>
      </c>
      <c r="AG59" s="85"/>
      <c r="AH59" s="85"/>
      <c r="AI59" s="116"/>
      <c r="AJ59" s="116"/>
      <c r="AK59" s="116"/>
      <c r="AL59" s="116"/>
      <c r="AM59" s="116"/>
    </row>
    <row r="60" spans="1:39" ht="20.100000000000001" customHeight="1" x14ac:dyDescent="0.25">
      <c r="A60" s="6">
        <v>59</v>
      </c>
      <c r="B60" s="36" t="s">
        <v>389</v>
      </c>
      <c r="C60" s="68" t="s">
        <v>405</v>
      </c>
      <c r="D60" s="69">
        <v>1</v>
      </c>
      <c r="E60" s="70" t="s">
        <v>29</v>
      </c>
      <c r="F60" s="24" t="s">
        <v>35</v>
      </c>
      <c r="G60" s="70" t="s">
        <v>30</v>
      </c>
      <c r="H60" s="68" t="s">
        <v>412</v>
      </c>
      <c r="I60" s="86" t="s">
        <v>413</v>
      </c>
      <c r="J60" s="71">
        <v>13200</v>
      </c>
      <c r="K60" s="71">
        <v>13200</v>
      </c>
      <c r="L60" s="13">
        <f t="shared" si="0"/>
        <v>13200</v>
      </c>
      <c r="M60" s="75" t="s">
        <v>32</v>
      </c>
      <c r="N60" s="37" t="s">
        <v>414</v>
      </c>
      <c r="O60" s="72">
        <v>13200</v>
      </c>
      <c r="P60" s="72">
        <v>13200</v>
      </c>
      <c r="Q60" s="16">
        <f t="shared" si="1"/>
        <v>13200</v>
      </c>
      <c r="R60" s="36"/>
      <c r="S60" s="36"/>
      <c r="T60" s="36" t="s">
        <v>415</v>
      </c>
      <c r="U60" s="36"/>
      <c r="V60" s="36" t="s">
        <v>416</v>
      </c>
      <c r="W60" s="36"/>
      <c r="X60" s="36" t="s">
        <v>417</v>
      </c>
      <c r="Y60" s="36"/>
      <c r="Z60" s="36" t="s">
        <v>37</v>
      </c>
      <c r="AA60" s="36"/>
      <c r="AB60" s="73"/>
      <c r="AC60" s="36" t="s">
        <v>184</v>
      </c>
      <c r="AD60" s="36">
        <v>0</v>
      </c>
      <c r="AE60" s="36">
        <v>0</v>
      </c>
      <c r="AF60" s="36">
        <v>0</v>
      </c>
      <c r="AG60" s="85"/>
      <c r="AH60" s="85"/>
      <c r="AI60" s="116"/>
      <c r="AJ60" s="116"/>
      <c r="AK60" s="116"/>
      <c r="AL60" s="116"/>
      <c r="AM60" s="116"/>
    </row>
    <row r="61" spans="1:39" ht="20.100000000000001" customHeight="1" x14ac:dyDescent="0.25">
      <c r="A61" s="6">
        <v>60</v>
      </c>
      <c r="B61" s="36" t="s">
        <v>389</v>
      </c>
      <c r="C61" s="68" t="s">
        <v>405</v>
      </c>
      <c r="D61" s="69">
        <v>1</v>
      </c>
      <c r="E61" s="70" t="s">
        <v>29</v>
      </c>
      <c r="F61" s="24" t="s">
        <v>35</v>
      </c>
      <c r="G61" s="70" t="s">
        <v>30</v>
      </c>
      <c r="H61" s="68" t="s">
        <v>418</v>
      </c>
      <c r="I61" s="86" t="s">
        <v>419</v>
      </c>
      <c r="J61" s="71">
        <v>4849</v>
      </c>
      <c r="K61" s="71">
        <v>4849</v>
      </c>
      <c r="L61" s="13">
        <f t="shared" si="0"/>
        <v>4849</v>
      </c>
      <c r="M61" s="75" t="s">
        <v>37</v>
      </c>
      <c r="N61" s="37" t="s">
        <v>420</v>
      </c>
      <c r="O61" s="72">
        <v>0</v>
      </c>
      <c r="P61" s="72">
        <v>0</v>
      </c>
      <c r="Q61" s="16">
        <f t="shared" si="1"/>
        <v>0</v>
      </c>
      <c r="R61" s="36"/>
      <c r="S61" s="36"/>
      <c r="T61" s="36"/>
      <c r="U61" s="36"/>
      <c r="V61" s="36"/>
      <c r="W61" s="36"/>
      <c r="X61" s="36"/>
      <c r="Y61" s="36"/>
      <c r="Z61" s="75" t="s">
        <v>37</v>
      </c>
      <c r="AA61" s="36"/>
      <c r="AB61" s="73"/>
      <c r="AC61" s="36"/>
      <c r="AD61" s="36">
        <v>0</v>
      </c>
      <c r="AE61" s="36">
        <v>4849</v>
      </c>
      <c r="AF61" s="36">
        <v>0</v>
      </c>
      <c r="AG61" s="85"/>
      <c r="AH61" s="85"/>
      <c r="AI61" s="116"/>
      <c r="AJ61" s="116"/>
      <c r="AK61" s="116"/>
      <c r="AL61" s="116"/>
      <c r="AM61" s="116"/>
    </row>
    <row r="62" spans="1:39" ht="20.100000000000001" customHeight="1" x14ac:dyDescent="0.25">
      <c r="A62" s="6">
        <v>61</v>
      </c>
      <c r="B62" s="36" t="s">
        <v>389</v>
      </c>
      <c r="C62" s="68" t="s">
        <v>405</v>
      </c>
      <c r="D62" s="69">
        <v>0.45900000000000002</v>
      </c>
      <c r="E62" s="70" t="s">
        <v>29</v>
      </c>
      <c r="F62" s="24" t="s">
        <v>35</v>
      </c>
      <c r="G62" s="9" t="s">
        <v>51</v>
      </c>
      <c r="H62" s="68" t="s">
        <v>421</v>
      </c>
      <c r="I62" s="86" t="s">
        <v>422</v>
      </c>
      <c r="J62" s="71">
        <v>3900</v>
      </c>
      <c r="K62" s="71">
        <v>3900</v>
      </c>
      <c r="L62" s="13">
        <f t="shared" si="0"/>
        <v>3900</v>
      </c>
      <c r="M62" s="75" t="s">
        <v>37</v>
      </c>
      <c r="N62" s="37" t="s">
        <v>423</v>
      </c>
      <c r="O62" s="72">
        <v>0</v>
      </c>
      <c r="P62" s="72">
        <v>0</v>
      </c>
      <c r="Q62" s="16">
        <f t="shared" si="1"/>
        <v>0</v>
      </c>
      <c r="R62" s="36"/>
      <c r="S62" s="36"/>
      <c r="T62" s="36"/>
      <c r="U62" s="36"/>
      <c r="V62" s="36"/>
      <c r="W62" s="36"/>
      <c r="X62" s="36"/>
      <c r="Y62" s="36"/>
      <c r="Z62" s="75" t="s">
        <v>37</v>
      </c>
      <c r="AA62" s="36"/>
      <c r="AB62" s="73"/>
      <c r="AC62" s="36"/>
      <c r="AD62" s="36">
        <v>0</v>
      </c>
      <c r="AE62" s="36">
        <v>3900</v>
      </c>
      <c r="AF62" s="36">
        <v>0</v>
      </c>
      <c r="AG62" s="85"/>
      <c r="AH62" s="85"/>
      <c r="AI62" s="116"/>
      <c r="AJ62" s="116"/>
      <c r="AK62" s="116"/>
      <c r="AL62" s="116"/>
      <c r="AM62" s="116"/>
    </row>
    <row r="63" spans="1:39" ht="20.100000000000001" customHeight="1" x14ac:dyDescent="0.25">
      <c r="A63" s="6">
        <v>62</v>
      </c>
      <c r="B63" s="36" t="s">
        <v>389</v>
      </c>
      <c r="C63" s="68" t="s">
        <v>424</v>
      </c>
      <c r="D63" s="69">
        <v>0.35</v>
      </c>
      <c r="E63" s="70" t="s">
        <v>258</v>
      </c>
      <c r="F63" s="24">
        <v>4910</v>
      </c>
      <c r="G63" s="70" t="s">
        <v>30</v>
      </c>
      <c r="H63" s="68" t="s">
        <v>425</v>
      </c>
      <c r="I63" s="86" t="s">
        <v>426</v>
      </c>
      <c r="J63" s="71">
        <v>41400</v>
      </c>
      <c r="K63" s="71">
        <f>J63*35%</f>
        <v>14489.999999999998</v>
      </c>
      <c r="L63" s="13">
        <f t="shared" si="0"/>
        <v>14489.999999999998</v>
      </c>
      <c r="M63" s="75"/>
      <c r="N63" s="37" t="s">
        <v>427</v>
      </c>
      <c r="O63" s="72">
        <f>J63*58.34%</f>
        <v>24152.760000000002</v>
      </c>
      <c r="P63" s="72">
        <f>K63*58.34%</f>
        <v>8453.4659999999985</v>
      </c>
      <c r="Q63" s="16">
        <f t="shared" si="1"/>
        <v>8453.4659999999985</v>
      </c>
      <c r="R63" s="36"/>
      <c r="S63" s="36"/>
      <c r="T63" s="36" t="s">
        <v>428</v>
      </c>
      <c r="U63" s="36"/>
      <c r="V63" s="36"/>
      <c r="W63" s="36"/>
      <c r="X63" s="36"/>
      <c r="Y63" s="36"/>
      <c r="Z63" s="36" t="s">
        <v>32</v>
      </c>
      <c r="AA63" s="105">
        <v>45992</v>
      </c>
      <c r="AB63" s="73">
        <v>1</v>
      </c>
      <c r="AC63" s="36" t="s">
        <v>37</v>
      </c>
      <c r="AD63" s="36"/>
      <c r="AE63" s="36">
        <f>J63*27.79%</f>
        <v>11505.06</v>
      </c>
      <c r="AF63" s="36">
        <f>J63-O63-AD63-AE63</f>
        <v>5742.1799999999985</v>
      </c>
      <c r="AG63" s="37" t="s">
        <v>429</v>
      </c>
      <c r="AH63" s="117" t="s">
        <v>430</v>
      </c>
      <c r="AI63" s="19"/>
      <c r="AJ63" s="19"/>
      <c r="AK63" s="19"/>
      <c r="AL63" s="19"/>
      <c r="AM63" s="19"/>
    </row>
    <row r="64" spans="1:39" ht="20.100000000000001" customHeight="1" x14ac:dyDescent="0.25">
      <c r="A64" s="6">
        <v>63</v>
      </c>
      <c r="B64" s="36" t="s">
        <v>389</v>
      </c>
      <c r="C64" s="68" t="s">
        <v>424</v>
      </c>
      <c r="D64" s="69">
        <v>0.6</v>
      </c>
      <c r="E64" s="70" t="s">
        <v>29</v>
      </c>
      <c r="F64" s="24">
        <v>4922</v>
      </c>
      <c r="G64" s="9" t="s">
        <v>51</v>
      </c>
      <c r="H64" s="68" t="s">
        <v>431</v>
      </c>
      <c r="I64" s="86" t="s">
        <v>432</v>
      </c>
      <c r="J64" s="71">
        <v>9000</v>
      </c>
      <c r="K64" s="71">
        <v>5400</v>
      </c>
      <c r="L64" s="13">
        <f t="shared" si="0"/>
        <v>9000</v>
      </c>
      <c r="M64" s="75"/>
      <c r="N64" s="37" t="s">
        <v>433</v>
      </c>
      <c r="O64" s="72">
        <v>4000</v>
      </c>
      <c r="P64" s="72">
        <v>2400</v>
      </c>
      <c r="Q64" s="16">
        <f t="shared" si="1"/>
        <v>4000</v>
      </c>
      <c r="R64" s="36"/>
      <c r="S64" s="36"/>
      <c r="T64" s="36"/>
      <c r="U64" s="36"/>
      <c r="V64" s="36"/>
      <c r="W64" s="36"/>
      <c r="X64" s="36" t="s">
        <v>434</v>
      </c>
      <c r="Y64" s="36"/>
      <c r="Z64" s="75" t="s">
        <v>37</v>
      </c>
      <c r="AA64" s="36"/>
      <c r="AB64" s="73"/>
      <c r="AC64" s="36"/>
      <c r="AD64" s="36">
        <v>5000</v>
      </c>
      <c r="AE64" s="36">
        <v>0</v>
      </c>
      <c r="AF64" s="36">
        <v>0</v>
      </c>
      <c r="AG64" s="85"/>
      <c r="AH64" s="85"/>
      <c r="AI64" s="116"/>
      <c r="AJ64" s="116"/>
      <c r="AK64" s="116"/>
      <c r="AL64" s="116"/>
      <c r="AM64" s="116"/>
    </row>
    <row r="65" spans="1:39" ht="20.100000000000001" customHeight="1" x14ac:dyDescent="0.25">
      <c r="A65" s="6">
        <v>64</v>
      </c>
      <c r="B65" s="36" t="s">
        <v>389</v>
      </c>
      <c r="C65" s="68" t="s">
        <v>435</v>
      </c>
      <c r="D65" s="69">
        <v>1</v>
      </c>
      <c r="E65" s="70" t="s">
        <v>29</v>
      </c>
      <c r="F65" s="24">
        <v>1614</v>
      </c>
      <c r="G65" s="9" t="s">
        <v>51</v>
      </c>
      <c r="H65" s="68" t="s">
        <v>436</v>
      </c>
      <c r="I65" s="86" t="s">
        <v>437</v>
      </c>
      <c r="J65" s="71">
        <v>6000</v>
      </c>
      <c r="K65" s="71">
        <v>6000</v>
      </c>
      <c r="L65" s="13">
        <f t="shared" si="0"/>
        <v>6000</v>
      </c>
      <c r="M65" s="75"/>
      <c r="N65" s="37" t="s">
        <v>438</v>
      </c>
      <c r="O65" s="72">
        <v>6000</v>
      </c>
      <c r="P65" s="72">
        <v>6000</v>
      </c>
      <c r="Q65" s="16">
        <f t="shared" si="1"/>
        <v>6000</v>
      </c>
      <c r="R65" s="36"/>
      <c r="S65" s="36"/>
      <c r="T65" s="6" t="s">
        <v>439</v>
      </c>
      <c r="U65" s="6"/>
      <c r="V65" s="6" t="s">
        <v>440</v>
      </c>
      <c r="W65" s="6"/>
      <c r="X65" s="36"/>
      <c r="Y65" s="36"/>
      <c r="Z65" s="75" t="s">
        <v>37</v>
      </c>
      <c r="AA65" s="36"/>
      <c r="AB65" s="73"/>
      <c r="AC65" s="36"/>
      <c r="AD65" s="36">
        <v>0</v>
      </c>
      <c r="AE65" s="36">
        <v>0</v>
      </c>
      <c r="AF65" s="36">
        <v>0</v>
      </c>
      <c r="AG65" s="37" t="s">
        <v>441</v>
      </c>
      <c r="AH65" s="37" t="s">
        <v>442</v>
      </c>
      <c r="AI65" s="19"/>
      <c r="AJ65" s="19"/>
      <c r="AK65" s="19"/>
      <c r="AL65" s="19"/>
      <c r="AM65" s="19"/>
    </row>
    <row r="66" spans="1:39" ht="20.100000000000001" customHeight="1" x14ac:dyDescent="0.25">
      <c r="A66" s="6">
        <v>65</v>
      </c>
      <c r="B66" s="36" t="s">
        <v>389</v>
      </c>
      <c r="C66" s="68" t="s">
        <v>435</v>
      </c>
      <c r="D66" s="69">
        <v>0.56999999999999995</v>
      </c>
      <c r="E66" s="70" t="s">
        <v>29</v>
      </c>
      <c r="F66" s="24" t="s">
        <v>443</v>
      </c>
      <c r="G66" s="70" t="s">
        <v>30</v>
      </c>
      <c r="H66" s="68" t="s">
        <v>444</v>
      </c>
      <c r="I66" s="86" t="s">
        <v>445</v>
      </c>
      <c r="J66" s="71">
        <v>15624</v>
      </c>
      <c r="K66" s="71">
        <v>8905.68</v>
      </c>
      <c r="L66" s="13">
        <f t="shared" ref="L66" si="2">IF(E66="我司并表",J66,K66)</f>
        <v>15624</v>
      </c>
      <c r="M66" s="75"/>
      <c r="N66" s="37" t="s">
        <v>446</v>
      </c>
      <c r="O66" s="72">
        <v>6000</v>
      </c>
      <c r="P66" s="72">
        <v>3420</v>
      </c>
      <c r="Q66" s="16">
        <f t="shared" si="1"/>
        <v>6000</v>
      </c>
      <c r="R66" s="36"/>
      <c r="S66" s="36"/>
      <c r="T66" s="6" t="s">
        <v>439</v>
      </c>
      <c r="U66" s="6"/>
      <c r="V66" s="6" t="s">
        <v>440</v>
      </c>
      <c r="W66" s="6"/>
      <c r="X66" s="36"/>
      <c r="Y66" s="36"/>
      <c r="Z66" s="75" t="s">
        <v>37</v>
      </c>
      <c r="AA66" s="105">
        <v>45870</v>
      </c>
      <c r="AB66" s="73">
        <v>1.5</v>
      </c>
      <c r="AC66" s="36"/>
      <c r="AD66" s="36">
        <v>6450</v>
      </c>
      <c r="AE66" s="36">
        <f>J66-O66-AD66</f>
        <v>3174</v>
      </c>
      <c r="AF66" s="36">
        <v>0</v>
      </c>
      <c r="AG66" s="37" t="s">
        <v>447</v>
      </c>
      <c r="AH66" s="37" t="s">
        <v>448</v>
      </c>
      <c r="AI66" s="19"/>
      <c r="AJ66" s="19"/>
      <c r="AK66" s="19"/>
      <c r="AL66" s="19"/>
      <c r="AM66" s="19"/>
    </row>
    <row r="67" spans="1:39" ht="20.100000000000001" customHeight="1" x14ac:dyDescent="0.25">
      <c r="A67" s="6">
        <v>66</v>
      </c>
      <c r="B67" s="36" t="s">
        <v>389</v>
      </c>
      <c r="C67" s="68" t="s">
        <v>405</v>
      </c>
      <c r="D67" s="69">
        <v>1</v>
      </c>
      <c r="E67" s="70" t="s">
        <v>29</v>
      </c>
      <c r="F67" s="24"/>
      <c r="G67" s="70" t="s">
        <v>30</v>
      </c>
      <c r="H67" s="68" t="s">
        <v>449</v>
      </c>
      <c r="I67" s="86"/>
      <c r="J67" s="71"/>
      <c r="K67" s="71"/>
      <c r="L67" s="13"/>
      <c r="M67" s="75"/>
      <c r="N67" s="37"/>
      <c r="O67" s="72"/>
      <c r="P67" s="72"/>
      <c r="Q67" s="16"/>
      <c r="R67" s="36"/>
      <c r="S67" s="36"/>
      <c r="T67" s="6"/>
      <c r="U67" s="6"/>
      <c r="V67" s="6"/>
      <c r="W67" s="6"/>
      <c r="X67" s="36"/>
      <c r="Y67" s="36"/>
      <c r="Z67" s="75"/>
      <c r="AA67" s="105">
        <v>45809</v>
      </c>
      <c r="AB67" s="73">
        <v>6.9</v>
      </c>
      <c r="AC67" s="36"/>
      <c r="AD67" s="36"/>
      <c r="AE67" s="36"/>
      <c r="AF67" s="36"/>
      <c r="AG67" s="37"/>
      <c r="AH67" s="37"/>
      <c r="AI67" s="19"/>
      <c r="AJ67" s="19"/>
      <c r="AK67" s="19"/>
      <c r="AL67" s="19"/>
      <c r="AM67" s="19"/>
    </row>
  </sheetData>
  <autoFilter ref="A1:AM67" xr:uid="{E6D7EE54-F39B-4E40-A152-7071C4D2B518}"/>
  <phoneticPr fontId="2" type="noConversion"/>
  <conditionalFormatting sqref="F1:F1048576">
    <cfRule type="duplicateValues" dxfId="0" priority="1"/>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1.1 赛道C-待转化资源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炯蔚 陈</dc:creator>
  <cp:lastModifiedBy>炯蔚 陈</cp:lastModifiedBy>
  <dcterms:created xsi:type="dcterms:W3CDTF">2025-03-27T03:47:28Z</dcterms:created>
  <dcterms:modified xsi:type="dcterms:W3CDTF">2025-03-27T15:11:42Z</dcterms:modified>
</cp:coreProperties>
</file>