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0" yWindow="-20" windowWidth="28800" windowHeight="17460"/>
  </bookViews>
  <sheets>
    <sheet name="Sheet1" sheetId="1" r:id="rId1"/>
    <sheet name="Sheet2" sheetId="2" r:id="rId2"/>
    <sheet name="Sheet3" sheetId="3" r:id="rId3"/>
    <sheet name="Threshold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F16" i="5"/>
  <c r="J16" i="5"/>
  <c r="A16" i="5"/>
  <c r="C16" i="5"/>
  <c r="H16" i="5"/>
  <c r="I16" i="5"/>
  <c r="F15" i="5"/>
  <c r="J15" i="5"/>
  <c r="A15" i="5"/>
  <c r="C15" i="5"/>
  <c r="H15" i="5"/>
  <c r="I15" i="5"/>
  <c r="F14" i="5"/>
  <c r="J14" i="5"/>
  <c r="A14" i="5"/>
  <c r="C14" i="5"/>
  <c r="H14" i="5"/>
  <c r="I14" i="5"/>
  <c r="F13" i="5"/>
  <c r="J13" i="5"/>
  <c r="A13" i="5"/>
  <c r="C13" i="5"/>
  <c r="H13" i="5"/>
  <c r="I13" i="5"/>
  <c r="F12" i="5"/>
  <c r="J12" i="5"/>
  <c r="A12" i="5"/>
  <c r="C12" i="5"/>
  <c r="H12" i="5"/>
  <c r="I12" i="5"/>
  <c r="F11" i="5"/>
  <c r="J11" i="5"/>
  <c r="A11" i="5"/>
  <c r="C11" i="5"/>
  <c r="H11" i="5"/>
  <c r="I11" i="5"/>
  <c r="F10" i="5"/>
  <c r="J10" i="5"/>
  <c r="A10" i="5"/>
  <c r="C10" i="5"/>
  <c r="H10" i="5"/>
  <c r="I10" i="5"/>
  <c r="F9" i="5"/>
  <c r="J9" i="5"/>
  <c r="A9" i="5"/>
  <c r="C9" i="5"/>
  <c r="H9" i="5"/>
  <c r="I9" i="5"/>
  <c r="F8" i="5"/>
  <c r="J8" i="5"/>
  <c r="A8" i="5"/>
  <c r="C8" i="5"/>
  <c r="H8" i="5"/>
  <c r="I8" i="5"/>
  <c r="F7" i="5"/>
  <c r="J7" i="5"/>
  <c r="A7" i="5"/>
  <c r="C7" i="5"/>
  <c r="H7" i="5"/>
  <c r="I7" i="5"/>
  <c r="F6" i="5"/>
  <c r="J6" i="5"/>
  <c r="A6" i="5"/>
  <c r="C6" i="5"/>
  <c r="H6" i="5"/>
  <c r="I6" i="5"/>
  <c r="A5" i="5"/>
  <c r="C5" i="5"/>
  <c r="D5" i="5"/>
  <c r="F5" i="5"/>
  <c r="J5" i="5"/>
  <c r="H5" i="5"/>
  <c r="I5" i="5"/>
  <c r="F4" i="5"/>
  <c r="J4" i="5"/>
  <c r="A4" i="5"/>
  <c r="C4" i="5"/>
  <c r="H4" i="5"/>
  <c r="I4" i="5"/>
  <c r="F3" i="5"/>
  <c r="J3" i="5"/>
  <c r="A3" i="5"/>
  <c r="C3" i="5"/>
  <c r="H3" i="5"/>
  <c r="I3" i="5"/>
  <c r="A2" i="5"/>
  <c r="C2" i="5"/>
  <c r="D2" i="5"/>
  <c r="F2" i="5"/>
  <c r="J2" i="5"/>
  <c r="H2" i="5"/>
  <c r="I2" i="5"/>
  <c r="F22" i="4"/>
  <c r="C22" i="4"/>
  <c r="F21" i="4"/>
  <c r="C21" i="4"/>
  <c r="F20" i="4"/>
  <c r="C20" i="4"/>
  <c r="F19" i="4"/>
  <c r="C19" i="4"/>
  <c r="F18" i="4"/>
  <c r="C18" i="4"/>
  <c r="D16" i="4"/>
  <c r="F16" i="4"/>
  <c r="C16" i="4"/>
  <c r="D15" i="4"/>
  <c r="F15" i="4"/>
  <c r="C15" i="4"/>
  <c r="D14" i="4"/>
  <c r="F14" i="4"/>
  <c r="C14" i="4"/>
  <c r="D13" i="4"/>
  <c r="F13" i="4"/>
  <c r="C13" i="4"/>
  <c r="D12" i="4"/>
  <c r="F12" i="4"/>
  <c r="C12" i="4"/>
  <c r="D11" i="4"/>
  <c r="F11" i="4"/>
  <c r="C11" i="4"/>
  <c r="F10" i="4"/>
  <c r="C10" i="4"/>
  <c r="D9" i="4"/>
  <c r="F9" i="4"/>
  <c r="C9" i="4"/>
  <c r="F8" i="4"/>
  <c r="C8" i="4"/>
  <c r="D7" i="4"/>
  <c r="F7" i="4"/>
  <c r="C7" i="4"/>
  <c r="D6" i="4"/>
  <c r="F6" i="4"/>
  <c r="C6" i="4"/>
  <c r="F5" i="4"/>
  <c r="C5" i="4"/>
  <c r="C4" i="4"/>
  <c r="F3" i="4"/>
  <c r="C3" i="4"/>
  <c r="F2" i="4"/>
  <c r="C2" i="4"/>
  <c r="C2" i="2"/>
  <c r="H2" i="2"/>
  <c r="I2" i="2"/>
  <c r="C3" i="2"/>
  <c r="H3" i="2"/>
  <c r="I3" i="2"/>
  <c r="C4" i="2"/>
  <c r="H4" i="2"/>
  <c r="I4" i="2"/>
  <c r="C5" i="2"/>
  <c r="H5" i="2"/>
  <c r="I5" i="2"/>
  <c r="C6" i="2"/>
  <c r="H6" i="2"/>
  <c r="I6" i="2"/>
  <c r="C7" i="2"/>
  <c r="H7" i="2"/>
  <c r="I7" i="2"/>
  <c r="C8" i="2"/>
  <c r="H8" i="2"/>
  <c r="I8" i="2"/>
  <c r="C9" i="2"/>
  <c r="H9" i="2"/>
  <c r="I9" i="2"/>
  <c r="C10" i="2"/>
  <c r="H10" i="2"/>
  <c r="I10" i="2"/>
  <c r="C11" i="2"/>
  <c r="H11" i="2"/>
  <c r="I11" i="2"/>
  <c r="C12" i="2"/>
  <c r="H12" i="2"/>
  <c r="I12" i="2"/>
  <c r="C13" i="2"/>
  <c r="H13" i="2"/>
  <c r="I13" i="2"/>
  <c r="C14" i="2"/>
  <c r="H14" i="2"/>
  <c r="I14" i="2"/>
  <c r="C15" i="2"/>
  <c r="H15" i="2"/>
  <c r="I15" i="2"/>
  <c r="C16" i="2"/>
  <c r="H16" i="2"/>
  <c r="I16" i="2"/>
  <c r="F2" i="1"/>
  <c r="J2" i="2"/>
  <c r="J9" i="2"/>
  <c r="F19" i="1"/>
  <c r="I5" i="1"/>
  <c r="I4" i="1"/>
  <c r="I3" i="1"/>
  <c r="I2" i="1"/>
  <c r="J13" i="1"/>
  <c r="K13" i="1"/>
  <c r="I13" i="1"/>
  <c r="H13" i="1"/>
  <c r="F5" i="1"/>
  <c r="J3" i="2"/>
  <c r="J4" i="2"/>
  <c r="J5" i="2"/>
  <c r="J6" i="2"/>
  <c r="J7" i="2"/>
  <c r="J8" i="2"/>
  <c r="J10" i="2"/>
  <c r="J11" i="2"/>
  <c r="J12" i="2"/>
  <c r="J13" i="2"/>
  <c r="J14" i="2"/>
  <c r="J15" i="2"/>
  <c r="J16" i="2"/>
  <c r="F3" i="1"/>
  <c r="F6" i="1"/>
  <c r="F7" i="1"/>
  <c r="F8" i="1"/>
  <c r="F9" i="1"/>
  <c r="F10" i="1"/>
  <c r="F11" i="1"/>
  <c r="F12" i="1"/>
  <c r="F13" i="1"/>
  <c r="F14" i="1"/>
  <c r="F15" i="1"/>
  <c r="F16" i="1"/>
  <c r="C8" i="1"/>
  <c r="C10" i="1"/>
  <c r="C19" i="1"/>
  <c r="F22" i="1"/>
  <c r="D13" i="1"/>
  <c r="C22" i="1"/>
  <c r="F20" i="1"/>
  <c r="F21" i="1"/>
  <c r="F18" i="1"/>
  <c r="C11" i="1"/>
  <c r="C12" i="1"/>
  <c r="C13" i="1"/>
  <c r="C14" i="1"/>
  <c r="C15" i="1"/>
  <c r="C16" i="1"/>
  <c r="C7" i="1"/>
  <c r="C6" i="1"/>
  <c r="C5" i="1"/>
  <c r="C4" i="1"/>
  <c r="C3" i="1"/>
  <c r="C2" i="1"/>
  <c r="C18" i="1"/>
  <c r="C20" i="1"/>
  <c r="C21" i="1"/>
  <c r="C9" i="1"/>
  <c r="D6" i="1"/>
  <c r="D7" i="1"/>
  <c r="D16" i="1"/>
  <c r="D15" i="1"/>
  <c r="D14" i="1"/>
  <c r="D12" i="1"/>
  <c r="D11" i="1"/>
  <c r="D9" i="1"/>
</calcChain>
</file>

<file path=xl/sharedStrings.xml><?xml version="1.0" encoding="utf-8"?>
<sst xmlns="http://schemas.openxmlformats.org/spreadsheetml/2006/main" count="90" uniqueCount="33">
  <si>
    <t>Foil?</t>
  </si>
  <si>
    <t>Angle</t>
  </si>
  <si>
    <t>Counts</t>
  </si>
  <si>
    <t>Yes</t>
  </si>
  <si>
    <t>No</t>
  </si>
  <si>
    <t>Aperture size</t>
  </si>
  <si>
    <t>Time Interval (seconds)</t>
  </si>
  <si>
    <t>Angle (degrees)</t>
  </si>
  <si>
    <t>Angle (radians)</t>
  </si>
  <si>
    <t>Weight of gold foil</t>
  </si>
  <si>
    <t>16 + 16 = 32mg</t>
  </si>
  <si>
    <t>Counting rate (s^-1)</t>
  </si>
  <si>
    <t>Aperture size: 0.0889cm (0.035 in)</t>
  </si>
  <si>
    <t>Distance from source to detector: 7.8cm</t>
  </si>
  <si>
    <t>Thickness of gold foil = 2.76 microns</t>
  </si>
  <si>
    <t>Detector Solid Angle = 0.006044 rads</t>
  </si>
  <si>
    <t>Counting Rate</t>
  </si>
  <si>
    <t>Incident Counting Rate</t>
  </si>
  <si>
    <t>Detector Solid Angle (rad)</t>
  </si>
  <si>
    <t>Scattering Cross Section (m^2)</t>
  </si>
  <si>
    <t>N (area # density of particles)</t>
  </si>
  <si>
    <t>Sine</t>
  </si>
  <si>
    <t>1/SIN^4(THETA)</t>
  </si>
  <si>
    <t>Point Blank:</t>
  </si>
  <si>
    <t>Detector aperture size = 0.7 cm</t>
  </si>
  <si>
    <t>Mean</t>
  </si>
  <si>
    <t>Std</t>
  </si>
  <si>
    <t>Mean with Foil</t>
  </si>
  <si>
    <t>Std with Foil</t>
  </si>
  <si>
    <t>Mean without Foil</t>
  </si>
  <si>
    <t>Std without Foil</t>
  </si>
  <si>
    <t>Corrected Angle</t>
  </si>
  <si>
    <t>Corrected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</si>
</sst>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"/>
    <numFmt numFmtId="166" formatCode="0.00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Font="1" applyAlignment="1">
      <alignment horizontal="right"/>
    </xf>
    <xf numFmtId="11" fontId="0" fillId="0" borderId="0" xfId="0" applyNumberForma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2">
    <dxf>
      <numFmt numFmtId="165" formatCode="0.0000000000"/>
    </dxf>
    <dxf>
      <numFmt numFmtId="166" formatCode="0.0000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9314794055546"/>
          <c:y val="0.0529550906282594"/>
          <c:w val="0.850671979255605"/>
          <c:h val="0.790436632294504"/>
        </c:manualLayout>
      </c:layout>
      <c:scatterChart>
        <c:scatterStyle val="lineMarker"/>
        <c:varyColors val="0"/>
        <c:ser>
          <c:idx val="0"/>
          <c:order val="0"/>
          <c:tx>
            <c:v>With Foil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-30.0</c:v>
                </c:pt>
                <c:pt idx="1">
                  <c:v>-25.0</c:v>
                </c:pt>
                <c:pt idx="2">
                  <c:v>-20.0</c:v>
                </c:pt>
                <c:pt idx="3">
                  <c:v>-15.0</c:v>
                </c:pt>
                <c:pt idx="4">
                  <c:v>-10.0</c:v>
                </c:pt>
                <c:pt idx="5">
                  <c:v>-5.0</c:v>
                </c:pt>
                <c:pt idx="6">
                  <c:v>-2.5</c:v>
                </c:pt>
                <c:pt idx="7">
                  <c:v>0.0</c:v>
                </c:pt>
                <c:pt idx="8">
                  <c:v>2.5</c:v>
                </c:pt>
                <c:pt idx="9">
                  <c:v>5.0</c:v>
                </c:pt>
                <c:pt idx="10">
                  <c:v>10.0</c:v>
                </c:pt>
                <c:pt idx="11">
                  <c:v>15.0</c:v>
                </c:pt>
                <c:pt idx="12">
                  <c:v>20.0</c:v>
                </c:pt>
                <c:pt idx="13">
                  <c:v>25.0</c:v>
                </c:pt>
                <c:pt idx="14">
                  <c:v>30.0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0.0420833333333333</c:v>
                </c:pt>
                <c:pt idx="1">
                  <c:v>0.031875</c:v>
                </c:pt>
                <c:pt idx="3">
                  <c:v>0.2</c:v>
                </c:pt>
                <c:pt idx="4">
                  <c:v>0.905</c:v>
                </c:pt>
                <c:pt idx="5">
                  <c:v>7.8525</c:v>
                </c:pt>
                <c:pt idx="6">
                  <c:v>40.75833333333333</c:v>
                </c:pt>
                <c:pt idx="7">
                  <c:v>18.475</c:v>
                </c:pt>
                <c:pt idx="8">
                  <c:v>21.32</c:v>
                </c:pt>
                <c:pt idx="9">
                  <c:v>14.33083333333333</c:v>
                </c:pt>
                <c:pt idx="10">
                  <c:v>1.875555555555556</c:v>
                </c:pt>
                <c:pt idx="11">
                  <c:v>2.350925925925926</c:v>
                </c:pt>
                <c:pt idx="12">
                  <c:v>0.0799444444444444</c:v>
                </c:pt>
                <c:pt idx="13">
                  <c:v>0.0429861111111111</c:v>
                </c:pt>
                <c:pt idx="14">
                  <c:v>0.0420833333333333</c:v>
                </c:pt>
              </c:numCache>
            </c:numRef>
          </c:yVal>
          <c:smooth val="0"/>
        </c:ser>
        <c:ser>
          <c:idx val="1"/>
          <c:order val="1"/>
          <c:tx>
            <c:v>No Foil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Sheet1!$B$18:$B$22</c:f>
              <c:numCache>
                <c:formatCode>General</c:formatCode>
                <c:ptCount val="5"/>
                <c:pt idx="0">
                  <c:v>0.0</c:v>
                </c:pt>
                <c:pt idx="1">
                  <c:v>2.5</c:v>
                </c:pt>
                <c:pt idx="2">
                  <c:v>5.0</c:v>
                </c:pt>
                <c:pt idx="3">
                  <c:v>7.5</c:v>
                </c:pt>
                <c:pt idx="4">
                  <c:v>-5.0</c:v>
                </c:pt>
              </c:numCache>
            </c:numRef>
          </c:xVal>
          <c:yVal>
            <c:numRef>
              <c:f>Sheet1!$F$18:$F$22</c:f>
              <c:numCache>
                <c:formatCode>General</c:formatCode>
                <c:ptCount val="5"/>
                <c:pt idx="0">
                  <c:v>65.86</c:v>
                </c:pt>
                <c:pt idx="1">
                  <c:v>32.96166666666667</c:v>
                </c:pt>
                <c:pt idx="2">
                  <c:v>22.53666666666667</c:v>
                </c:pt>
                <c:pt idx="3">
                  <c:v>3.863333333333333</c:v>
                </c:pt>
                <c:pt idx="4">
                  <c:v>4.698333333333333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22840"/>
        <c:axId val="2084231512"/>
      </c:scatterChart>
      <c:valAx>
        <c:axId val="2084222840"/>
        <c:scaling>
          <c:orientation val="minMax"/>
          <c:max val="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Detector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31512"/>
        <c:crosses val="autoZero"/>
        <c:crossBetween val="midCat"/>
        <c:majorUnit val="5.0"/>
      </c:valAx>
      <c:valAx>
        <c:axId val="2084231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22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2990896218294"/>
          <c:y val="0.430241746097527"/>
          <c:w val="0.0796517163295765"/>
          <c:h val="0.11278274426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Sheet2!$B$3:$B$16</c:f>
              <c:numCache>
                <c:formatCode>General</c:formatCode>
                <c:ptCount val="14"/>
                <c:pt idx="0">
                  <c:v>-25.0</c:v>
                </c:pt>
                <c:pt idx="1">
                  <c:v>-20.0</c:v>
                </c:pt>
                <c:pt idx="2">
                  <c:v>-15.0</c:v>
                </c:pt>
                <c:pt idx="3">
                  <c:v>-10.0</c:v>
                </c:pt>
                <c:pt idx="4">
                  <c:v>-5.0</c:v>
                </c:pt>
                <c:pt idx="5">
                  <c:v>-2.5</c:v>
                </c:pt>
                <c:pt idx="6">
                  <c:v>0.0</c:v>
                </c:pt>
                <c:pt idx="7">
                  <c:v>2.5</c:v>
                </c:pt>
                <c:pt idx="8">
                  <c:v>5.0</c:v>
                </c:pt>
                <c:pt idx="9">
                  <c:v>10.0</c:v>
                </c:pt>
                <c:pt idx="10">
                  <c:v>15.0</c:v>
                </c:pt>
                <c:pt idx="11">
                  <c:v>20.0</c:v>
                </c:pt>
                <c:pt idx="12">
                  <c:v>25.0</c:v>
                </c:pt>
                <c:pt idx="13">
                  <c:v>30.0</c:v>
                </c:pt>
              </c:numCache>
            </c:numRef>
          </c:xVal>
          <c:yVal>
            <c:numRef>
              <c:f>Sheet2!$J$3:$J$16</c:f>
              <c:numCache>
                <c:formatCode>General</c:formatCode>
                <c:ptCount val="14"/>
                <c:pt idx="0">
                  <c:v>6.92443354720397E-22</c:v>
                </c:pt>
                <c:pt idx="1">
                  <c:v>0.0</c:v>
                </c:pt>
                <c:pt idx="2">
                  <c:v>5.50976432788273E-21</c:v>
                </c:pt>
                <c:pt idx="3">
                  <c:v>8.00777234410523E-20</c:v>
                </c:pt>
                <c:pt idx="4">
                  <c:v>7.60235792835764E-19</c:v>
                </c:pt>
                <c:pt idx="5">
                  <c:v>1.24489029893402E-18</c:v>
                </c:pt>
                <c:pt idx="6">
                  <c:v>1.84949386357577E-18</c:v>
                </c:pt>
                <c:pt idx="7">
                  <c:v>2.12239472442404E-18</c:v>
                </c:pt>
                <c:pt idx="8">
                  <c:v>1.39658565160321E-18</c:v>
                </c:pt>
                <c:pt idx="9">
                  <c:v>1.78024952810373E-19</c:v>
                </c:pt>
                <c:pt idx="10">
                  <c:v>2.46822550634206E-20</c:v>
                </c:pt>
                <c:pt idx="11">
                  <c:v>3.85869643638544E-21</c:v>
                </c:pt>
                <c:pt idx="12">
                  <c:v>1.15174549928292E-21</c:v>
                </c:pt>
                <c:pt idx="13">
                  <c:v>8.05989173639601E-22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36936"/>
        <c:axId val="2079487832"/>
      </c:scatterChart>
      <c:valAx>
        <c:axId val="20823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87832"/>
        <c:crosses val="autoZero"/>
        <c:crossBetween val="midCat"/>
      </c:valAx>
      <c:valAx>
        <c:axId val="20794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3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Sheet2!$I$2:$I$16</c:f>
              <c:numCache>
                <c:formatCode>0.00E+00</c:formatCode>
                <c:ptCount val="15"/>
                <c:pt idx="0">
                  <c:v>185.4858462794331</c:v>
                </c:pt>
                <c:pt idx="1">
                  <c:v>365.370669050011</c:v>
                </c:pt>
                <c:pt idx="2">
                  <c:v>834.658565221115</c:v>
                </c:pt>
                <c:pt idx="3">
                  <c:v>2390.522607087006</c:v>
                </c:pt>
                <c:pt idx="4">
                  <c:v>10117.83276836483</c:v>
                </c:pt>
                <c:pt idx="5">
                  <c:v>100158.0757565514</c:v>
                </c:pt>
                <c:pt idx="6">
                  <c:v>712552.4837824273</c:v>
                </c:pt>
                <c:pt idx="7">
                  <c:v>3.95581884237643E7</c:v>
                </c:pt>
                <c:pt idx="8">
                  <c:v>1.39211927919759E8</c:v>
                </c:pt>
                <c:pt idx="9">
                  <c:v>1.08039352871229E6</c:v>
                </c:pt>
                <c:pt idx="10">
                  <c:v>32314.36414928507</c:v>
                </c:pt>
                <c:pt idx="11">
                  <c:v>5156.043119825029</c:v>
                </c:pt>
                <c:pt idx="12">
                  <c:v>1480.523470254457</c:v>
                </c:pt>
                <c:pt idx="13">
                  <c:v>576.2082315918122</c:v>
                </c:pt>
                <c:pt idx="14">
                  <c:v>270.3633561814028</c:v>
                </c:pt>
              </c:numCache>
            </c:numRef>
          </c:xVal>
          <c:yVal>
            <c:numRef>
              <c:f>Sheet2!$J$2:$J$16</c:f>
              <c:numCache>
                <c:formatCode>General</c:formatCode>
                <c:ptCount val="15"/>
                <c:pt idx="0">
                  <c:v>8.05989173639601E-22</c:v>
                </c:pt>
                <c:pt idx="1">
                  <c:v>6.92443354720397E-22</c:v>
                </c:pt>
                <c:pt idx="2">
                  <c:v>0.0</c:v>
                </c:pt>
                <c:pt idx="3">
                  <c:v>5.50976432788273E-21</c:v>
                </c:pt>
                <c:pt idx="4">
                  <c:v>8.00777234410523E-20</c:v>
                </c:pt>
                <c:pt idx="5">
                  <c:v>7.60235792835764E-19</c:v>
                </c:pt>
                <c:pt idx="6">
                  <c:v>1.24489029893402E-18</c:v>
                </c:pt>
                <c:pt idx="7">
                  <c:v>1.84949386357577E-18</c:v>
                </c:pt>
                <c:pt idx="8">
                  <c:v>2.12239472442404E-18</c:v>
                </c:pt>
                <c:pt idx="9">
                  <c:v>1.39658565160321E-18</c:v>
                </c:pt>
                <c:pt idx="10">
                  <c:v>1.78024952810373E-19</c:v>
                </c:pt>
                <c:pt idx="11">
                  <c:v>2.46822550634206E-20</c:v>
                </c:pt>
                <c:pt idx="12">
                  <c:v>3.85869643638544E-21</c:v>
                </c:pt>
                <c:pt idx="13">
                  <c:v>1.15174549928292E-21</c:v>
                </c:pt>
                <c:pt idx="14">
                  <c:v>8.05989173639601E-22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22440"/>
        <c:axId val="2082395320"/>
      </c:scatterChart>
      <c:valAx>
        <c:axId val="2082222440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95320"/>
        <c:crosses val="autoZero"/>
        <c:crossBetween val="midCat"/>
        <c:minorUnit val="20000.0"/>
      </c:valAx>
      <c:valAx>
        <c:axId val="2082395320"/>
        <c:scaling>
          <c:logBase val="10.0"/>
          <c:orientation val="minMax"/>
          <c:max val="1.0E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2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40423574445724"/>
          <c:y val="0.106997401433713"/>
          <c:w val="0.862404513756367"/>
          <c:h val="0.835067271486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Scattering Cross Section (m^2)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Sheet3!$A$2:$A$15</c:f>
              <c:numCache>
                <c:formatCode>0.0000000000</c:formatCode>
                <c:ptCount val="14"/>
                <c:pt idx="0">
                  <c:v>185.4858462794331</c:v>
                </c:pt>
                <c:pt idx="1">
                  <c:v>365.370669050011</c:v>
                </c:pt>
                <c:pt idx="2">
                  <c:v>2390.522607087006</c:v>
                </c:pt>
                <c:pt idx="3">
                  <c:v>10117.83276836483</c:v>
                </c:pt>
                <c:pt idx="4">
                  <c:v>100158.0757565514</c:v>
                </c:pt>
                <c:pt idx="5">
                  <c:v>712552.4837824273</c:v>
                </c:pt>
                <c:pt idx="6">
                  <c:v>3.95581884237643E7</c:v>
                </c:pt>
                <c:pt idx="7">
                  <c:v>1.39211927919759E8</c:v>
                </c:pt>
                <c:pt idx="8">
                  <c:v>1.08039352871229E6</c:v>
                </c:pt>
                <c:pt idx="9">
                  <c:v>32314.36414928507</c:v>
                </c:pt>
                <c:pt idx="10">
                  <c:v>5156.043119825029</c:v>
                </c:pt>
                <c:pt idx="11">
                  <c:v>1480.523470254457</c:v>
                </c:pt>
                <c:pt idx="12">
                  <c:v>576.2082315918122</c:v>
                </c:pt>
                <c:pt idx="13">
                  <c:v>270.3633561814028</c:v>
                </c:pt>
              </c:numCache>
            </c:numRef>
          </c:xVal>
          <c:yVal>
            <c:numRef>
              <c:f>Sheet3!$B$2:$B$15</c:f>
              <c:numCache>
                <c:formatCode>General</c:formatCode>
                <c:ptCount val="14"/>
                <c:pt idx="0">
                  <c:v>8.05989173639601E-22</c:v>
                </c:pt>
                <c:pt idx="1">
                  <c:v>6.92443354720397E-22</c:v>
                </c:pt>
                <c:pt idx="2">
                  <c:v>5.50976432788273E-21</c:v>
                </c:pt>
                <c:pt idx="3">
                  <c:v>8.00777234410523E-20</c:v>
                </c:pt>
                <c:pt idx="4">
                  <c:v>7.60235792835764E-19</c:v>
                </c:pt>
                <c:pt idx="5">
                  <c:v>1.24489029893402E-18</c:v>
                </c:pt>
                <c:pt idx="6">
                  <c:v>1.84949386357577E-18</c:v>
                </c:pt>
                <c:pt idx="7">
                  <c:v>2.12239472442404E-18</c:v>
                </c:pt>
                <c:pt idx="8">
                  <c:v>1.39658565160321E-18</c:v>
                </c:pt>
                <c:pt idx="9">
                  <c:v>1.78024952810373E-19</c:v>
                </c:pt>
                <c:pt idx="10">
                  <c:v>2.46822550634206E-20</c:v>
                </c:pt>
                <c:pt idx="11">
                  <c:v>3.85869643638544E-21</c:v>
                </c:pt>
                <c:pt idx="12">
                  <c:v>1.15174549928292E-21</c:v>
                </c:pt>
                <c:pt idx="13">
                  <c:v>8.05989173639601E-22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83496"/>
        <c:axId val="2082310568"/>
      </c:scatterChart>
      <c:valAx>
        <c:axId val="208218349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(sin(theta/2))^(-4)</a:t>
                </a:r>
              </a:p>
            </c:rich>
          </c:tx>
          <c:layout>
            <c:manualLayout>
              <c:xMode val="edge"/>
              <c:yMode val="edge"/>
              <c:x val="0.448510507002124"/>
              <c:y val="0.0291714019836393"/>
            </c:manualLayout>
          </c:layout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10568"/>
        <c:crosses val="autoZero"/>
        <c:crossBetween val="midCat"/>
      </c:valAx>
      <c:valAx>
        <c:axId val="2082310568"/>
        <c:scaling>
          <c:logBase val="10.0"/>
          <c:orientation val="minMax"/>
          <c:max val="1.0E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Scattering Cross</a:t>
                </a:r>
                <a:r>
                  <a:rPr lang="en-US" baseline="0"/>
                  <a:t> Section</a:t>
                </a:r>
                <a:endParaRPr lang="en-US"/>
              </a:p>
            </c:rich>
          </c:tx>
          <c:layout/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26</xdr:row>
      <xdr:rowOff>76199</xdr:rowOff>
    </xdr:from>
    <xdr:to>
      <xdr:col>8</xdr:col>
      <xdr:colOff>342900</xdr:colOff>
      <xdr:row>46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17</xdr:row>
      <xdr:rowOff>128587</xdr:rowOff>
    </xdr:from>
    <xdr:to>
      <xdr:col>9</xdr:col>
      <xdr:colOff>619125</xdr:colOff>
      <xdr:row>32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357187</xdr:colOff>
      <xdr:row>19</xdr:row>
      <xdr:rowOff>4762</xdr:rowOff>
    </xdr:from>
    <xdr:to>
      <xdr:col>12</xdr:col>
      <xdr:colOff>214312</xdr:colOff>
      <xdr:row>33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566617</xdr:colOff>
      <xdr:row>4</xdr:row>
      <xdr:rowOff>175845</xdr:rowOff>
    </xdr:from>
    <xdr:to>
      <xdr:col>13</xdr:col>
      <xdr:colOff>353889</xdr:colOff>
      <xdr:row>23</xdr:row>
      <xdr:rowOff>79006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5" totalsRowShown="0">
  <autoFilter ref="A1:B15"/>
  <sortState ref="A2:B15">
    <sortCondition ref="A1:A15"/>
  </sortState>
  <tableColumns count="2">
    <tableColumn id="1" name="1/SIN^4(THETA)" dataDxfId="0"/>
    <tableColumn id="2" name="Scattering Cross Section (m^2)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2" sqref="D2"/>
    </sheetView>
  </sheetViews>
  <sheetFormatPr baseColWidth="10" defaultColWidth="8.83203125" defaultRowHeight="14" x14ac:dyDescent="0"/>
  <cols>
    <col min="2" max="2" width="15.33203125" bestFit="1" customWidth="1"/>
    <col min="3" max="3" width="14.5" bestFit="1" customWidth="1"/>
    <col min="4" max="4" width="19.6640625" customWidth="1"/>
    <col min="6" max="6" width="18.6640625" bestFit="1" customWidth="1"/>
    <col min="7" max="7" width="12.83203125" bestFit="1" customWidth="1"/>
    <col min="8" max="8" width="36.83203125" bestFit="1" customWidth="1"/>
  </cols>
  <sheetData>
    <row r="1" spans="1:11">
      <c r="A1" t="s">
        <v>0</v>
      </c>
      <c r="B1" t="s">
        <v>7</v>
      </c>
      <c r="C1" t="s">
        <v>8</v>
      </c>
      <c r="D1" t="s">
        <v>6</v>
      </c>
      <c r="E1" t="s">
        <v>2</v>
      </c>
      <c r="F1" t="s">
        <v>11</v>
      </c>
      <c r="G1" t="s">
        <v>5</v>
      </c>
    </row>
    <row r="2" spans="1:11">
      <c r="A2" t="s">
        <v>3</v>
      </c>
      <c r="B2">
        <v>-30</v>
      </c>
      <c r="C2" s="1">
        <f t="shared" ref="C2:C16" si="0">(B2*3.1415)/180</f>
        <v>-0.5235833333333334</v>
      </c>
      <c r="D2">
        <v>216000</v>
      </c>
      <c r="E2">
        <v>9090</v>
      </c>
      <c r="F2">
        <f>E2/D2</f>
        <v>4.2083333333333334E-2</v>
      </c>
      <c r="H2" t="s">
        <v>27</v>
      </c>
      <c r="I2">
        <f>AVERAGE(F2:F16)</f>
        <v>7.7362228835978826</v>
      </c>
    </row>
    <row r="3" spans="1:11">
      <c r="A3" t="s">
        <v>3</v>
      </c>
      <c r="B3">
        <v>-25</v>
      </c>
      <c r="C3" s="1">
        <f t="shared" si="0"/>
        <v>-0.43631944444444448</v>
      </c>
      <c r="D3">
        <v>72000</v>
      </c>
      <c r="E3">
        <v>2295</v>
      </c>
      <c r="F3">
        <f>E3/D3</f>
        <v>3.1875000000000001E-2</v>
      </c>
      <c r="H3" t="s">
        <v>28</v>
      </c>
      <c r="I3">
        <f>STDEV(F2:F16)</f>
        <v>12.07722797290474</v>
      </c>
    </row>
    <row r="4" spans="1:11">
      <c r="A4" t="s">
        <v>3</v>
      </c>
      <c r="B4">
        <v>-20</v>
      </c>
      <c r="C4" s="1">
        <f t="shared" si="0"/>
        <v>-0.34905555555555556</v>
      </c>
      <c r="H4" t="s">
        <v>29</v>
      </c>
      <c r="I4">
        <f>AVERAGE(F18:F22)</f>
        <v>25.983999999999998</v>
      </c>
    </row>
    <row r="5" spans="1:11">
      <c r="A5" t="s">
        <v>3</v>
      </c>
      <c r="B5">
        <v>-15</v>
      </c>
      <c r="C5" s="1">
        <f t="shared" si="0"/>
        <v>-0.2617916666666667</v>
      </c>
      <c r="D5">
        <v>5400</v>
      </c>
      <c r="E5">
        <v>1080</v>
      </c>
      <c r="F5">
        <f t="shared" ref="F5:F16" si="1">E5/D5</f>
        <v>0.2</v>
      </c>
      <c r="H5" t="s">
        <v>30</v>
      </c>
      <c r="I5">
        <f>STDEV(F18:F22)</f>
        <v>25.461101775278919</v>
      </c>
    </row>
    <row r="6" spans="1:11">
      <c r="A6" t="s">
        <v>3</v>
      </c>
      <c r="B6">
        <v>-10</v>
      </c>
      <c r="C6" s="1">
        <f t="shared" si="0"/>
        <v>-0.17452777777777778</v>
      </c>
      <c r="D6">
        <f>1800</f>
        <v>1800</v>
      </c>
      <c r="E6">
        <v>1629</v>
      </c>
      <c r="F6">
        <f t="shared" si="1"/>
        <v>0.90500000000000003</v>
      </c>
    </row>
    <row r="7" spans="1:11">
      <c r="A7" t="s">
        <v>3</v>
      </c>
      <c r="B7">
        <v>-5</v>
      </c>
      <c r="C7" s="1">
        <f t="shared" si="0"/>
        <v>-8.7263888888888891E-2</v>
      </c>
      <c r="D7">
        <f>1200</f>
        <v>1200</v>
      </c>
      <c r="E7">
        <v>9423</v>
      </c>
      <c r="F7">
        <f t="shared" si="1"/>
        <v>7.8525</v>
      </c>
      <c r="H7" t="s">
        <v>13</v>
      </c>
    </row>
    <row r="8" spans="1:11">
      <c r="A8" t="s">
        <v>3</v>
      </c>
      <c r="B8">
        <v>-2.5</v>
      </c>
      <c r="C8" s="1">
        <f t="shared" si="0"/>
        <v>-4.3631944444444445E-2</v>
      </c>
      <c r="D8">
        <v>600</v>
      </c>
      <c r="E8">
        <v>24455</v>
      </c>
      <c r="F8">
        <f t="shared" si="1"/>
        <v>40.758333333333333</v>
      </c>
    </row>
    <row r="9" spans="1:11">
      <c r="A9" t="s">
        <v>3</v>
      </c>
      <c r="B9">
        <v>0</v>
      </c>
      <c r="C9" s="1">
        <f t="shared" si="0"/>
        <v>0</v>
      </c>
      <c r="D9">
        <f>10*60</f>
        <v>600</v>
      </c>
      <c r="E9">
        <v>11085</v>
      </c>
      <c r="F9" s="3">
        <f t="shared" si="1"/>
        <v>18.475000000000001</v>
      </c>
      <c r="H9" t="s">
        <v>12</v>
      </c>
    </row>
    <row r="10" spans="1:11">
      <c r="A10" t="s">
        <v>3</v>
      </c>
      <c r="B10">
        <v>2.5</v>
      </c>
      <c r="C10" s="1">
        <f t="shared" si="0"/>
        <v>4.3631944444444445E-2</v>
      </c>
      <c r="D10">
        <v>600</v>
      </c>
      <c r="E10">
        <v>12792</v>
      </c>
      <c r="F10" s="3">
        <f t="shared" si="1"/>
        <v>21.32</v>
      </c>
      <c r="H10" t="s">
        <v>24</v>
      </c>
    </row>
    <row r="11" spans="1:11">
      <c r="A11" t="s">
        <v>3</v>
      </c>
      <c r="B11">
        <v>5</v>
      </c>
      <c r="C11" s="1">
        <f t="shared" si="0"/>
        <v>8.7263888888888891E-2</v>
      </c>
      <c r="D11">
        <f>20*60</f>
        <v>1200</v>
      </c>
      <c r="E11">
        <v>17197</v>
      </c>
      <c r="F11">
        <f t="shared" si="1"/>
        <v>14.330833333333333</v>
      </c>
    </row>
    <row r="12" spans="1:11">
      <c r="A12" t="s">
        <v>3</v>
      </c>
      <c r="B12">
        <v>10</v>
      </c>
      <c r="C12" s="1">
        <f t="shared" si="0"/>
        <v>0.17452777777777778</v>
      </c>
      <c r="D12">
        <f>30*60</f>
        <v>1800</v>
      </c>
      <c r="E12">
        <v>3376</v>
      </c>
      <c r="F12">
        <f t="shared" si="1"/>
        <v>1.8755555555555556</v>
      </c>
      <c r="H12" s="2" t="s">
        <v>23</v>
      </c>
      <c r="J12" t="s">
        <v>25</v>
      </c>
      <c r="K12" t="s">
        <v>26</v>
      </c>
    </row>
    <row r="13" spans="1:11">
      <c r="A13" t="s">
        <v>3</v>
      </c>
      <c r="B13">
        <v>15</v>
      </c>
      <c r="C13" s="1">
        <f t="shared" si="0"/>
        <v>0.2617916666666667</v>
      </c>
      <c r="D13">
        <f>90*60</f>
        <v>5400</v>
      </c>
      <c r="E13">
        <v>12695</v>
      </c>
      <c r="F13">
        <f t="shared" si="1"/>
        <v>2.3509259259259259</v>
      </c>
      <c r="H13" s="4">
        <f>67312/600</f>
        <v>112.18666666666667</v>
      </c>
      <c r="I13">
        <f>390/4</f>
        <v>97.5</v>
      </c>
      <c r="J13">
        <f>AVERAGE(H13:I13)</f>
        <v>104.84333333333333</v>
      </c>
      <c r="K13">
        <f>STDEV(H13:I13)</f>
        <v>10.385041593026429</v>
      </c>
    </row>
    <row r="14" spans="1:11">
      <c r="A14" t="s">
        <v>3</v>
      </c>
      <c r="B14">
        <v>20</v>
      </c>
      <c r="C14" s="1">
        <f t="shared" si="0"/>
        <v>0.34905555555555556</v>
      </c>
      <c r="D14">
        <f>20*3600</f>
        <v>72000</v>
      </c>
      <c r="E14">
        <v>5756</v>
      </c>
      <c r="F14">
        <f t="shared" si="1"/>
        <v>7.9944444444444443E-2</v>
      </c>
      <c r="H14" s="2" t="s">
        <v>9</v>
      </c>
    </row>
    <row r="15" spans="1:11">
      <c r="A15" t="s">
        <v>3</v>
      </c>
      <c r="B15">
        <v>25</v>
      </c>
      <c r="C15" s="1">
        <f t="shared" si="0"/>
        <v>0.43631944444444448</v>
      </c>
      <c r="D15">
        <f>72000</f>
        <v>72000</v>
      </c>
      <c r="E15">
        <v>3095</v>
      </c>
      <c r="F15">
        <f t="shared" si="1"/>
        <v>4.2986111111111114E-2</v>
      </c>
      <c r="H15" s="2" t="s">
        <v>10</v>
      </c>
    </row>
    <row r="16" spans="1:11">
      <c r="A16" t="s">
        <v>3</v>
      </c>
      <c r="B16">
        <v>30</v>
      </c>
      <c r="C16" s="1">
        <f t="shared" si="0"/>
        <v>0.5235833333333334</v>
      </c>
      <c r="D16">
        <f>216000</f>
        <v>216000</v>
      </c>
      <c r="E16">
        <v>9090</v>
      </c>
      <c r="F16">
        <f t="shared" si="1"/>
        <v>4.2083333333333334E-2</v>
      </c>
      <c r="H16" s="2" t="s">
        <v>14</v>
      </c>
    </row>
    <row r="17" spans="1:8">
      <c r="C17" s="1"/>
      <c r="H17" s="2" t="s">
        <v>15</v>
      </c>
    </row>
    <row r="18" spans="1:8">
      <c r="A18" t="s">
        <v>4</v>
      </c>
      <c r="B18">
        <v>0</v>
      </c>
      <c r="C18" s="1">
        <f t="shared" ref="C18:C22" si="2">(B18*3.1415)/180</f>
        <v>0</v>
      </c>
      <c r="D18">
        <v>600</v>
      </c>
      <c r="E18">
        <v>39516</v>
      </c>
      <c r="F18" s="2">
        <f>E18/D18</f>
        <v>65.86</v>
      </c>
    </row>
    <row r="19" spans="1:8">
      <c r="A19" t="s">
        <v>4</v>
      </c>
      <c r="B19">
        <v>2.5</v>
      </c>
      <c r="C19" s="1">
        <f t="shared" si="2"/>
        <v>4.3631944444444445E-2</v>
      </c>
      <c r="D19">
        <v>600</v>
      </c>
      <c r="E19">
        <v>19777</v>
      </c>
      <c r="F19">
        <f>E19/D19</f>
        <v>32.961666666666666</v>
      </c>
    </row>
    <row r="20" spans="1:8">
      <c r="A20" t="s">
        <v>4</v>
      </c>
      <c r="B20">
        <v>5</v>
      </c>
      <c r="C20" s="1">
        <f t="shared" si="2"/>
        <v>8.7263888888888891E-2</v>
      </c>
      <c r="D20">
        <v>600</v>
      </c>
      <c r="E20">
        <v>13522</v>
      </c>
      <c r="F20">
        <f>E20/D20</f>
        <v>22.536666666666665</v>
      </c>
    </row>
    <row r="21" spans="1:8">
      <c r="A21" t="s">
        <v>4</v>
      </c>
      <c r="B21">
        <v>7.5</v>
      </c>
      <c r="C21" s="1">
        <f t="shared" si="2"/>
        <v>0.13089583333333335</v>
      </c>
      <c r="D21">
        <v>600</v>
      </c>
      <c r="E21">
        <v>2318</v>
      </c>
      <c r="F21">
        <f>E21/D21</f>
        <v>3.8633333333333333</v>
      </c>
    </row>
    <row r="22" spans="1:8">
      <c r="A22" t="s">
        <v>4</v>
      </c>
      <c r="B22">
        <v>-5</v>
      </c>
      <c r="C22" s="1">
        <f t="shared" si="2"/>
        <v>-8.7263888888888891E-2</v>
      </c>
      <c r="D22">
        <v>600</v>
      </c>
      <c r="E22">
        <v>2819</v>
      </c>
      <c r="F22">
        <f>E22/D22</f>
        <v>4.6983333333333333</v>
      </c>
    </row>
    <row r="23" spans="1:8">
      <c r="A23" t="s">
        <v>4</v>
      </c>
      <c r="C23" s="1"/>
    </row>
    <row r="24" spans="1:8">
      <c r="C24" s="1"/>
    </row>
  </sheetData>
  <sortState ref="A2:H15">
    <sortCondition ref="B2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9" sqref="I9"/>
    </sheetView>
  </sheetViews>
  <sheetFormatPr baseColWidth="10" defaultColWidth="8.83203125" defaultRowHeight="14" x14ac:dyDescent="0"/>
  <cols>
    <col min="1" max="1" width="17.6640625" customWidth="1"/>
    <col min="3" max="3" width="10.83203125" bestFit="1" customWidth="1"/>
    <col min="4" max="4" width="16.5" customWidth="1"/>
    <col min="5" max="5" width="21.33203125" customWidth="1"/>
    <col min="6" max="6" width="27.5" bestFit="1" customWidth="1"/>
    <col min="7" max="7" width="24.33203125" bestFit="1" customWidth="1"/>
    <col min="8" max="8" width="24.33203125" customWidth="1"/>
    <col min="9" max="9" width="24.33203125" style="8" customWidth="1"/>
    <col min="10" max="10" width="28.1640625" bestFit="1" customWidth="1"/>
  </cols>
  <sheetData>
    <row r="1" spans="1:10">
      <c r="A1" t="s">
        <v>31</v>
      </c>
      <c r="B1" t="s">
        <v>1</v>
      </c>
      <c r="C1" t="s">
        <v>32</v>
      </c>
      <c r="D1" t="s">
        <v>16</v>
      </c>
      <c r="E1" t="s">
        <v>17</v>
      </c>
      <c r="F1" t="s">
        <v>20</v>
      </c>
      <c r="G1" t="s">
        <v>18</v>
      </c>
      <c r="H1" t="s">
        <v>21</v>
      </c>
      <c r="I1" s="8" t="s">
        <v>22</v>
      </c>
      <c r="J1" t="s">
        <v>19</v>
      </c>
    </row>
    <row r="2" spans="1:10">
      <c r="A2">
        <f>B2-1.445</f>
        <v>-31.445</v>
      </c>
      <c r="B2">
        <v>-30</v>
      </c>
      <c r="C2">
        <f>A2*3.1415/180</f>
        <v>-0.54880259722222224</v>
      </c>
      <c r="D2">
        <v>8.0185185185185186E-3</v>
      </c>
      <c r="E2" s="7">
        <v>104.84333333333333</v>
      </c>
      <c r="F2">
        <f>1.57*10^19</f>
        <v>1.57E+19</v>
      </c>
      <c r="G2">
        <v>6.0439999999999999E-3</v>
      </c>
      <c r="H2">
        <f>SIN(C2/2)</f>
        <v>-0.27097068302091815</v>
      </c>
      <c r="I2" s="8">
        <f>H2^-4</f>
        <v>185.4858462794331</v>
      </c>
      <c r="J2">
        <f>D2/(E2*F2*G2)</f>
        <v>8.0598917363960146E-22</v>
      </c>
    </row>
    <row r="3" spans="1:10">
      <c r="A3">
        <f t="shared" ref="A3:A16" si="0">B3-1.445</f>
        <v>-26.445</v>
      </c>
      <c r="B3">
        <v>-25</v>
      </c>
      <c r="C3">
        <f t="shared" ref="C3:C16" si="1">A3*3.1415/180</f>
        <v>-0.46153870833333338</v>
      </c>
      <c r="D3">
        <v>6.8888888888888888E-3</v>
      </c>
      <c r="E3" s="7">
        <v>104.84333333333333</v>
      </c>
      <c r="F3">
        <f t="shared" ref="F3:F16" si="2">1.57*10^19</f>
        <v>1.57E+19</v>
      </c>
      <c r="G3">
        <v>6.0439999999999999E-3</v>
      </c>
      <c r="H3">
        <f t="shared" ref="H3:H16" si="3">SIN(C3/2)</f>
        <v>-0.22872655028862049</v>
      </c>
      <c r="I3" s="8">
        <f t="shared" ref="I3:I16" si="4">H3^-4</f>
        <v>365.37066905001092</v>
      </c>
      <c r="J3">
        <f>D3/(E3*F3*G3)</f>
        <v>6.9244335472039663E-22</v>
      </c>
    </row>
    <row r="4" spans="1:10">
      <c r="A4">
        <f t="shared" si="0"/>
        <v>-21.445</v>
      </c>
      <c r="B4">
        <v>-20</v>
      </c>
      <c r="C4">
        <f t="shared" si="1"/>
        <v>-0.37427481944444446</v>
      </c>
      <c r="E4" s="7">
        <v>104.84333333333333</v>
      </c>
      <c r="F4">
        <f t="shared" si="2"/>
        <v>1.57E+19</v>
      </c>
      <c r="G4">
        <v>6.0439999999999999E-3</v>
      </c>
      <c r="H4">
        <f t="shared" si="3"/>
        <v>-0.18604704924518917</v>
      </c>
      <c r="I4" s="8">
        <f t="shared" si="4"/>
        <v>834.65856522111505</v>
      </c>
      <c r="J4">
        <f t="shared" ref="J4:J16" si="5">D4/(E4*F4*G4)</f>
        <v>0</v>
      </c>
    </row>
    <row r="5" spans="1:10">
      <c r="A5">
        <f t="shared" si="0"/>
        <v>-16.445</v>
      </c>
      <c r="B5">
        <v>-15</v>
      </c>
      <c r="C5">
        <f t="shared" si="1"/>
        <v>-0.2870109305555556</v>
      </c>
      <c r="D5">
        <v>5.4814814814814816E-2</v>
      </c>
      <c r="E5" s="7">
        <v>104.84333333333333</v>
      </c>
      <c r="F5">
        <f t="shared" si="2"/>
        <v>1.57E+19</v>
      </c>
      <c r="G5">
        <v>6.0439999999999999E-3</v>
      </c>
      <c r="H5">
        <f>SIN(C5/2)</f>
        <v>-0.143013417955317</v>
      </c>
      <c r="I5" s="8">
        <f t="shared" si="4"/>
        <v>2390.5226070870062</v>
      </c>
      <c r="J5">
        <f t="shared" si="5"/>
        <v>5.509764327882726E-21</v>
      </c>
    </row>
    <row r="6" spans="1:10">
      <c r="A6">
        <f t="shared" si="0"/>
        <v>-11.445</v>
      </c>
      <c r="B6">
        <v>-10</v>
      </c>
      <c r="C6">
        <f t="shared" si="1"/>
        <v>-0.19974704166666665</v>
      </c>
      <c r="D6">
        <v>0.79666666666666663</v>
      </c>
      <c r="E6" s="7">
        <v>104.84333333333333</v>
      </c>
      <c r="F6">
        <f t="shared" si="2"/>
        <v>1.57E+19</v>
      </c>
      <c r="G6">
        <v>6.0439999999999999E-3</v>
      </c>
      <c r="H6">
        <f t="shared" si="3"/>
        <v>-9.9707568550992887E-2</v>
      </c>
      <c r="I6" s="8">
        <f t="shared" si="4"/>
        <v>10117.832768364829</v>
      </c>
      <c r="J6">
        <f t="shared" si="5"/>
        <v>8.0077723441052308E-20</v>
      </c>
    </row>
    <row r="7" spans="1:10">
      <c r="A7">
        <f t="shared" si="0"/>
        <v>-6.4450000000000003</v>
      </c>
      <c r="B7">
        <v>-5</v>
      </c>
      <c r="C7">
        <f t="shared" si="1"/>
        <v>-0.1124831527777778</v>
      </c>
      <c r="D7">
        <v>7.5633333333333335</v>
      </c>
      <c r="E7" s="7">
        <v>104.84333333333333</v>
      </c>
      <c r="F7">
        <f t="shared" si="2"/>
        <v>1.57E+19</v>
      </c>
      <c r="G7">
        <v>6.0439999999999999E-3</v>
      </c>
      <c r="H7">
        <f t="shared" si="3"/>
        <v>-5.6211931316298841E-2</v>
      </c>
      <c r="I7" s="8">
        <f t="shared" si="4"/>
        <v>100158.07575655144</v>
      </c>
      <c r="J7">
        <f t="shared" si="5"/>
        <v>7.6023579283576449E-19</v>
      </c>
    </row>
    <row r="8" spans="1:10">
      <c r="A8">
        <f t="shared" si="0"/>
        <v>-3.9450000000000003</v>
      </c>
      <c r="B8">
        <v>-2.5</v>
      </c>
      <c r="C8">
        <f t="shared" si="1"/>
        <v>-6.8851208333333344E-2</v>
      </c>
      <c r="D8">
        <v>12.385</v>
      </c>
      <c r="E8" s="7">
        <v>104.84333333333333</v>
      </c>
      <c r="F8">
        <f t="shared" si="2"/>
        <v>1.57E+19</v>
      </c>
      <c r="G8">
        <v>6.0439999999999999E-3</v>
      </c>
      <c r="H8">
        <f t="shared" si="3"/>
        <v>-3.44188048114972E-2</v>
      </c>
      <c r="I8" s="8">
        <f t="shared" si="4"/>
        <v>712552.48378242739</v>
      </c>
      <c r="J8">
        <f t="shared" si="5"/>
        <v>1.2448902989340162E-18</v>
      </c>
    </row>
    <row r="9" spans="1:10">
      <c r="A9">
        <f t="shared" si="0"/>
        <v>-1.4450000000000001</v>
      </c>
      <c r="B9">
        <v>0</v>
      </c>
      <c r="C9">
        <f t="shared" si="1"/>
        <v>-2.5219263888888892E-2</v>
      </c>
      <c r="D9" s="3">
        <v>18.399999999999999</v>
      </c>
      <c r="E9" s="7">
        <v>104.84333333333333</v>
      </c>
      <c r="F9">
        <f t="shared" si="2"/>
        <v>1.57E+19</v>
      </c>
      <c r="G9">
        <v>6.0439999999999999E-3</v>
      </c>
      <c r="H9">
        <f t="shared" si="3"/>
        <v>-1.2609297785932687E-2</v>
      </c>
      <c r="I9" s="8">
        <f t="shared" si="4"/>
        <v>39558188.423764348</v>
      </c>
      <c r="J9">
        <f t="shared" si="5"/>
        <v>1.8494938635757689E-18</v>
      </c>
    </row>
    <row r="10" spans="1:10">
      <c r="A10">
        <f t="shared" si="0"/>
        <v>1.0549999999999999</v>
      </c>
      <c r="B10">
        <v>2.5</v>
      </c>
      <c r="C10">
        <f t="shared" si="1"/>
        <v>1.8412680555555557E-2</v>
      </c>
      <c r="D10" s="3">
        <v>21.114999999999998</v>
      </c>
      <c r="E10" s="7">
        <v>104.84333333333333</v>
      </c>
      <c r="F10">
        <f t="shared" si="2"/>
        <v>1.57E+19</v>
      </c>
      <c r="G10">
        <v>6.0439999999999999E-3</v>
      </c>
      <c r="H10">
        <f t="shared" si="3"/>
        <v>9.2062102284900596E-3</v>
      </c>
      <c r="I10" s="8">
        <f t="shared" si="4"/>
        <v>139211927.91975912</v>
      </c>
      <c r="J10">
        <f t="shared" si="5"/>
        <v>2.1223947244240411E-18</v>
      </c>
    </row>
    <row r="11" spans="1:10">
      <c r="A11">
        <f t="shared" si="0"/>
        <v>3.5549999999999997</v>
      </c>
      <c r="B11">
        <v>5</v>
      </c>
      <c r="C11">
        <f t="shared" si="1"/>
        <v>6.2044624999999992E-2</v>
      </c>
      <c r="D11">
        <v>13.894166666666667</v>
      </c>
      <c r="E11" s="7">
        <v>104.84333333333333</v>
      </c>
      <c r="F11">
        <f t="shared" si="2"/>
        <v>1.57E+19</v>
      </c>
      <c r="G11">
        <v>6.0439999999999999E-3</v>
      </c>
      <c r="H11">
        <f t="shared" si="3"/>
        <v>3.1017336843889184E-2</v>
      </c>
      <c r="I11" s="8">
        <f t="shared" si="4"/>
        <v>1080393.5287122917</v>
      </c>
      <c r="J11">
        <f t="shared" si="5"/>
        <v>1.3965856516032064E-18</v>
      </c>
    </row>
    <row r="12" spans="1:10">
      <c r="A12">
        <f t="shared" si="0"/>
        <v>8.5549999999999997</v>
      </c>
      <c r="B12">
        <v>10</v>
      </c>
      <c r="C12">
        <f t="shared" si="1"/>
        <v>0.14930851388888891</v>
      </c>
      <c r="D12">
        <v>1.7711111111111111</v>
      </c>
      <c r="E12" s="7">
        <v>104.84333333333333</v>
      </c>
      <c r="F12">
        <f t="shared" si="2"/>
        <v>1.57E+19</v>
      </c>
      <c r="G12">
        <v>6.0439999999999999E-3</v>
      </c>
      <c r="H12">
        <f t="shared" si="3"/>
        <v>7.4584931692187911E-2</v>
      </c>
      <c r="I12" s="8">
        <f t="shared" si="4"/>
        <v>32314.364149285073</v>
      </c>
      <c r="J12">
        <f t="shared" si="5"/>
        <v>1.7802495281037292E-19</v>
      </c>
    </row>
    <row r="13" spans="1:10">
      <c r="A13">
        <f t="shared" si="0"/>
        <v>13.555</v>
      </c>
      <c r="B13">
        <v>15</v>
      </c>
      <c r="C13">
        <f t="shared" si="1"/>
        <v>0.23657240277777777</v>
      </c>
      <c r="D13">
        <v>0.24555555555555555</v>
      </c>
      <c r="E13" s="7">
        <v>104.84333333333333</v>
      </c>
      <c r="F13">
        <f t="shared" si="2"/>
        <v>1.57E+19</v>
      </c>
      <c r="G13">
        <v>6.0439999999999999E-3</v>
      </c>
      <c r="H13">
        <f t="shared" si="3"/>
        <v>0.11801055825693635</v>
      </c>
      <c r="I13" s="8">
        <f t="shared" si="4"/>
        <v>5156.043119825029</v>
      </c>
      <c r="J13">
        <f t="shared" si="5"/>
        <v>2.4682255063420588E-20</v>
      </c>
    </row>
    <row r="14" spans="1:10">
      <c r="A14">
        <f t="shared" si="0"/>
        <v>18.555</v>
      </c>
      <c r="B14">
        <v>20</v>
      </c>
      <c r="C14">
        <f t="shared" si="1"/>
        <v>0.32383629166666672</v>
      </c>
      <c r="D14">
        <v>3.8388888888888889E-2</v>
      </c>
      <c r="E14" s="7">
        <v>104.84333333333333</v>
      </c>
      <c r="F14">
        <f t="shared" si="2"/>
        <v>1.57E+19</v>
      </c>
      <c r="G14">
        <v>6.0439999999999999E-3</v>
      </c>
      <c r="H14">
        <f t="shared" si="3"/>
        <v>0.16121155826486652</v>
      </c>
      <c r="I14" s="8">
        <f t="shared" si="4"/>
        <v>1480.5234702544574</v>
      </c>
      <c r="J14">
        <f t="shared" si="5"/>
        <v>3.8586964363854358E-21</v>
      </c>
    </row>
    <row r="15" spans="1:10">
      <c r="A15">
        <f t="shared" si="0"/>
        <v>23.555</v>
      </c>
      <c r="B15">
        <v>25</v>
      </c>
      <c r="C15">
        <f t="shared" si="1"/>
        <v>0.41110018055555558</v>
      </c>
      <c r="D15">
        <v>1.1458333333333333E-2</v>
      </c>
      <c r="E15" s="7">
        <v>104.84333333333333</v>
      </c>
      <c r="F15">
        <f t="shared" si="2"/>
        <v>1.57E+19</v>
      </c>
      <c r="G15">
        <v>6.0439999999999999E-3</v>
      </c>
      <c r="H15">
        <f t="shared" si="3"/>
        <v>0.20410570100691114</v>
      </c>
      <c r="I15" s="8">
        <f t="shared" si="4"/>
        <v>576.20823159181225</v>
      </c>
      <c r="J15">
        <f t="shared" si="5"/>
        <v>1.1517454992829177E-21</v>
      </c>
    </row>
    <row r="16" spans="1:10">
      <c r="A16">
        <f t="shared" si="0"/>
        <v>28.555</v>
      </c>
      <c r="B16">
        <v>30</v>
      </c>
      <c r="C16">
        <f t="shared" si="1"/>
        <v>0.49836406944444445</v>
      </c>
      <c r="D16">
        <v>8.0185185185185186E-3</v>
      </c>
      <c r="E16" s="7">
        <v>104.84333333333333</v>
      </c>
      <c r="F16">
        <f t="shared" si="2"/>
        <v>1.57E+19</v>
      </c>
      <c r="G16">
        <v>6.0439999999999999E-3</v>
      </c>
      <c r="H16">
        <f t="shared" si="3"/>
        <v>0.24661133985980077</v>
      </c>
      <c r="I16" s="8">
        <f t="shared" si="4"/>
        <v>270.36335618140276</v>
      </c>
      <c r="J16">
        <f t="shared" si="5"/>
        <v>8.0598917363960146E-22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30" zoomScaleNormal="130" zoomScalePageLayoutView="130" workbookViewId="0">
      <selection activeCell="B2" sqref="B2:B15"/>
    </sheetView>
  </sheetViews>
  <sheetFormatPr baseColWidth="10" defaultColWidth="8.83203125" defaultRowHeight="14" x14ac:dyDescent="0"/>
  <cols>
    <col min="1" max="1" width="29.83203125" style="5" customWidth="1"/>
    <col min="2" max="2" width="33" style="6" customWidth="1"/>
  </cols>
  <sheetData>
    <row r="1" spans="1:2">
      <c r="A1" s="5" t="s">
        <v>22</v>
      </c>
      <c r="B1" s="6" t="s">
        <v>19</v>
      </c>
    </row>
    <row r="2" spans="1:2">
      <c r="A2" s="5">
        <v>185.4858462794331</v>
      </c>
      <c r="B2">
        <v>8.0598917363960146E-22</v>
      </c>
    </row>
    <row r="3" spans="1:2">
      <c r="A3" s="5">
        <v>365.37066905001092</v>
      </c>
      <c r="B3">
        <v>6.9244335472039663E-22</v>
      </c>
    </row>
    <row r="4" spans="1:2">
      <c r="A4" s="5">
        <v>2390.5226070870062</v>
      </c>
      <c r="B4">
        <v>5.509764327882726E-21</v>
      </c>
    </row>
    <row r="5" spans="1:2">
      <c r="A5" s="5">
        <v>10117.832768364829</v>
      </c>
      <c r="B5">
        <v>8.0077723441052308E-20</v>
      </c>
    </row>
    <row r="6" spans="1:2">
      <c r="A6" s="5">
        <v>100158.07575655144</v>
      </c>
      <c r="B6">
        <v>7.6023579283576449E-19</v>
      </c>
    </row>
    <row r="7" spans="1:2">
      <c r="A7" s="5">
        <v>712552.48378242739</v>
      </c>
      <c r="B7">
        <v>1.2448902989340162E-18</v>
      </c>
    </row>
    <row r="8" spans="1:2">
      <c r="A8" s="5">
        <v>39558188.423764348</v>
      </c>
      <c r="B8">
        <v>1.8494938635757689E-18</v>
      </c>
    </row>
    <row r="9" spans="1:2">
      <c r="A9" s="5">
        <v>139211927.91975912</v>
      </c>
      <c r="B9">
        <v>2.1223947244240411E-18</v>
      </c>
    </row>
    <row r="10" spans="1:2">
      <c r="A10" s="5">
        <v>1080393.5287122917</v>
      </c>
      <c r="B10">
        <v>1.3965856516032064E-18</v>
      </c>
    </row>
    <row r="11" spans="1:2">
      <c r="A11" s="5">
        <v>32314.364149285073</v>
      </c>
      <c r="B11">
        <v>1.7802495281037292E-19</v>
      </c>
    </row>
    <row r="12" spans="1:2">
      <c r="A12" s="5">
        <v>5156.043119825029</v>
      </c>
      <c r="B12">
        <v>2.4682255063420588E-20</v>
      </c>
    </row>
    <row r="13" spans="1:2">
      <c r="A13" s="5">
        <v>1480.5234702544574</v>
      </c>
      <c r="B13">
        <v>3.8586964363854358E-21</v>
      </c>
    </row>
    <row r="14" spans="1:2">
      <c r="A14" s="5">
        <v>576.20823159181225</v>
      </c>
      <c r="B14">
        <v>1.1517454992829177E-21</v>
      </c>
    </row>
    <row r="15" spans="1:2">
      <c r="A15" s="5">
        <v>270.36335618140276</v>
      </c>
      <c r="B15">
        <v>8.0598917363960146E-22</v>
      </c>
    </row>
    <row r="18" spans="1:2">
      <c r="A18" s="5">
        <v>185.4858462794331</v>
      </c>
      <c r="B18">
        <v>8.0598917363960146E-22</v>
      </c>
    </row>
    <row r="19" spans="1:2">
      <c r="A19" s="5">
        <v>365.37066905001092</v>
      </c>
      <c r="B19">
        <v>6.9244335472039663E-22</v>
      </c>
    </row>
    <row r="20" spans="1:2">
      <c r="A20" s="5">
        <v>2390.5226070870062</v>
      </c>
      <c r="B20">
        <v>5.509764327882726E-21</v>
      </c>
    </row>
    <row r="21" spans="1:2">
      <c r="A21" s="5">
        <v>10117.832768364829</v>
      </c>
      <c r="B21">
        <v>8.0077723441052308E-20</v>
      </c>
    </row>
    <row r="22" spans="1:2">
      <c r="A22" s="5">
        <v>100158.07575655144</v>
      </c>
      <c r="B22">
        <v>7.6023579283576449E-19</v>
      </c>
    </row>
    <row r="23" spans="1:2">
      <c r="A23" s="5">
        <v>712552.48378242739</v>
      </c>
      <c r="B23">
        <v>1.2448902989340162E-18</v>
      </c>
    </row>
    <row r="24" spans="1:2">
      <c r="A24" s="5">
        <v>39558188.423764348</v>
      </c>
      <c r="B24">
        <v>1.8494938635757689E-18</v>
      </c>
    </row>
    <row r="25" spans="1:2">
      <c r="A25" s="5">
        <v>139211927.91975912</v>
      </c>
      <c r="B25">
        <v>2.1223947244240411E-18</v>
      </c>
    </row>
    <row r="26" spans="1:2">
      <c r="A26" s="5">
        <v>1080393.5287122917</v>
      </c>
      <c r="B26">
        <v>1.3965856516032064E-18</v>
      </c>
    </row>
    <row r="27" spans="1:2">
      <c r="A27" s="5">
        <v>32314.364149285073</v>
      </c>
      <c r="B27">
        <v>1.7802495281037292E-19</v>
      </c>
    </row>
    <row r="28" spans="1:2">
      <c r="A28" s="5">
        <v>5156.043119825029</v>
      </c>
      <c r="B28">
        <v>2.4682255063420588E-20</v>
      </c>
    </row>
    <row r="29" spans="1:2">
      <c r="A29" s="5">
        <v>1480.5234702544574</v>
      </c>
      <c r="B29">
        <v>3.8586964363854358E-21</v>
      </c>
    </row>
    <row r="30" spans="1:2">
      <c r="A30" s="5">
        <v>576.20823159181225</v>
      </c>
      <c r="B30">
        <v>1.1517454992829177E-21</v>
      </c>
    </row>
    <row r="31" spans="1:2">
      <c r="A31" s="5">
        <v>270.36335618140276</v>
      </c>
      <c r="B31">
        <v>8.0598917363960146E-22</v>
      </c>
    </row>
  </sheetData>
  <pageMargins left="0.7" right="0.7" top="0.75" bottom="0.75" header="0.3" footer="0.3"/>
  <pageSetup orientation="portrait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F18" sqref="F18:F22"/>
    </sheetView>
  </sheetViews>
  <sheetFormatPr baseColWidth="10" defaultRowHeight="14" x14ac:dyDescent="0"/>
  <cols>
    <col min="6" max="6" width="27.5" customWidth="1"/>
  </cols>
  <sheetData>
    <row r="1" spans="1:6">
      <c r="A1" t="s">
        <v>0</v>
      </c>
      <c r="B1" t="s">
        <v>7</v>
      </c>
      <c r="C1" t="s">
        <v>8</v>
      </c>
      <c r="D1" t="s">
        <v>6</v>
      </c>
      <c r="E1" t="s">
        <v>2</v>
      </c>
      <c r="F1" t="s">
        <v>11</v>
      </c>
    </row>
    <row r="2" spans="1:6">
      <c r="A2" t="s">
        <v>3</v>
      </c>
      <c r="B2">
        <v>-30</v>
      </c>
      <c r="C2" s="1">
        <f t="shared" ref="C2:C16" si="0">(B2*3.1415)/180</f>
        <v>-0.5235833333333334</v>
      </c>
      <c r="D2">
        <v>216000</v>
      </c>
      <c r="E2">
        <v>1732</v>
      </c>
      <c r="F2">
        <f>E2/D2</f>
        <v>8.0185185185185186E-3</v>
      </c>
    </row>
    <row r="3" spans="1:6">
      <c r="A3" t="s">
        <v>3</v>
      </c>
      <c r="B3">
        <v>-25</v>
      </c>
      <c r="C3" s="1">
        <f t="shared" si="0"/>
        <v>-0.43631944444444448</v>
      </c>
      <c r="D3">
        <v>72000</v>
      </c>
      <c r="E3">
        <v>496</v>
      </c>
      <c r="F3">
        <f>E3/D3</f>
        <v>6.8888888888888888E-3</v>
      </c>
    </row>
    <row r="4" spans="1:6">
      <c r="A4" t="s">
        <v>3</v>
      </c>
      <c r="B4">
        <v>-20</v>
      </c>
      <c r="C4" s="1">
        <f t="shared" si="0"/>
        <v>-0.34905555555555556</v>
      </c>
    </row>
    <row r="5" spans="1:6">
      <c r="A5" t="s">
        <v>3</v>
      </c>
      <c r="B5">
        <v>-15</v>
      </c>
      <c r="C5" s="1">
        <f t="shared" si="0"/>
        <v>-0.2617916666666667</v>
      </c>
      <c r="D5">
        <v>5400</v>
      </c>
      <c r="E5">
        <v>296</v>
      </c>
      <c r="F5">
        <f t="shared" ref="F5:F16" si="1">E5/D5</f>
        <v>5.4814814814814816E-2</v>
      </c>
    </row>
    <row r="6" spans="1:6">
      <c r="A6" t="s">
        <v>3</v>
      </c>
      <c r="B6">
        <v>-10</v>
      </c>
      <c r="C6" s="1">
        <f t="shared" si="0"/>
        <v>-0.17452777777777778</v>
      </c>
      <c r="D6">
        <f>1800</f>
        <v>1800</v>
      </c>
      <c r="E6">
        <v>1434</v>
      </c>
      <c r="F6">
        <f t="shared" si="1"/>
        <v>0.79666666666666663</v>
      </c>
    </row>
    <row r="7" spans="1:6">
      <c r="A7" t="s">
        <v>3</v>
      </c>
      <c r="B7">
        <v>-5</v>
      </c>
      <c r="C7" s="1">
        <f t="shared" si="0"/>
        <v>-8.7263888888888891E-2</v>
      </c>
      <c r="D7">
        <f>1200</f>
        <v>1200</v>
      </c>
      <c r="E7">
        <v>9076</v>
      </c>
      <c r="F7">
        <f t="shared" si="1"/>
        <v>7.5633333333333335</v>
      </c>
    </row>
    <row r="8" spans="1:6">
      <c r="A8" t="s">
        <v>3</v>
      </c>
      <c r="B8">
        <v>-2.5</v>
      </c>
      <c r="C8" s="1">
        <f t="shared" si="0"/>
        <v>-4.3631944444444445E-2</v>
      </c>
      <c r="D8">
        <v>600</v>
      </c>
      <c r="E8">
        <v>7431</v>
      </c>
      <c r="F8">
        <f t="shared" si="1"/>
        <v>12.385</v>
      </c>
    </row>
    <row r="9" spans="1:6">
      <c r="A9" t="s">
        <v>3</v>
      </c>
      <c r="B9">
        <v>0</v>
      </c>
      <c r="C9" s="1">
        <f t="shared" si="0"/>
        <v>0</v>
      </c>
      <c r="D9">
        <f>10*60</f>
        <v>600</v>
      </c>
      <c r="E9">
        <v>11040</v>
      </c>
      <c r="F9" s="3">
        <f t="shared" si="1"/>
        <v>18.399999999999999</v>
      </c>
    </row>
    <row r="10" spans="1:6">
      <c r="A10" t="s">
        <v>3</v>
      </c>
      <c r="B10">
        <v>2.5</v>
      </c>
      <c r="C10" s="1">
        <f t="shared" si="0"/>
        <v>4.3631944444444445E-2</v>
      </c>
      <c r="D10">
        <v>600</v>
      </c>
      <c r="E10">
        <v>12669</v>
      </c>
      <c r="F10" s="3">
        <f t="shared" si="1"/>
        <v>21.114999999999998</v>
      </c>
    </row>
    <row r="11" spans="1:6">
      <c r="A11" t="s">
        <v>3</v>
      </c>
      <c r="B11">
        <v>5</v>
      </c>
      <c r="C11" s="1">
        <f t="shared" si="0"/>
        <v>8.7263888888888891E-2</v>
      </c>
      <c r="D11">
        <f>20*60</f>
        <v>1200</v>
      </c>
      <c r="E11">
        <v>16673</v>
      </c>
      <c r="F11">
        <f t="shared" si="1"/>
        <v>13.894166666666667</v>
      </c>
    </row>
    <row r="12" spans="1:6">
      <c r="A12" t="s">
        <v>3</v>
      </c>
      <c r="B12">
        <v>10</v>
      </c>
      <c r="C12" s="1">
        <f t="shared" si="0"/>
        <v>0.17452777777777778</v>
      </c>
      <c r="D12">
        <f>30*60</f>
        <v>1800</v>
      </c>
      <c r="E12">
        <v>3188</v>
      </c>
      <c r="F12">
        <f t="shared" si="1"/>
        <v>1.7711111111111111</v>
      </c>
    </row>
    <row r="13" spans="1:6">
      <c r="A13" t="s">
        <v>3</v>
      </c>
      <c r="B13">
        <v>15</v>
      </c>
      <c r="C13" s="1">
        <f t="shared" si="0"/>
        <v>0.2617916666666667</v>
      </c>
      <c r="D13">
        <f>90*60</f>
        <v>5400</v>
      </c>
      <c r="E13">
        <v>1326</v>
      </c>
      <c r="F13">
        <f t="shared" si="1"/>
        <v>0.24555555555555555</v>
      </c>
    </row>
    <row r="14" spans="1:6">
      <c r="A14" t="s">
        <v>3</v>
      </c>
      <c r="B14">
        <v>20</v>
      </c>
      <c r="C14" s="1">
        <f t="shared" si="0"/>
        <v>0.34905555555555556</v>
      </c>
      <c r="D14">
        <f>20*3600</f>
        <v>72000</v>
      </c>
      <c r="E14">
        <v>2764</v>
      </c>
      <c r="F14">
        <f t="shared" si="1"/>
        <v>3.8388888888888889E-2</v>
      </c>
    </row>
    <row r="15" spans="1:6">
      <c r="A15" t="s">
        <v>3</v>
      </c>
      <c r="B15">
        <v>25</v>
      </c>
      <c r="C15" s="1">
        <f t="shared" si="0"/>
        <v>0.43631944444444448</v>
      </c>
      <c r="D15">
        <f>72000</f>
        <v>72000</v>
      </c>
      <c r="E15">
        <v>825</v>
      </c>
      <c r="F15">
        <f t="shared" si="1"/>
        <v>1.1458333333333333E-2</v>
      </c>
    </row>
    <row r="16" spans="1:6">
      <c r="A16" t="s">
        <v>3</v>
      </c>
      <c r="B16">
        <v>30</v>
      </c>
      <c r="C16" s="1">
        <f t="shared" si="0"/>
        <v>0.5235833333333334</v>
      </c>
      <c r="D16">
        <f>216000</f>
        <v>216000</v>
      </c>
      <c r="E16">
        <v>1732</v>
      </c>
      <c r="F16">
        <f t="shared" si="1"/>
        <v>8.0185185185185186E-3</v>
      </c>
    </row>
    <row r="17" spans="1:6">
      <c r="C17" s="1"/>
    </row>
    <row r="18" spans="1:6">
      <c r="A18" t="s">
        <v>4</v>
      </c>
      <c r="B18">
        <v>0</v>
      </c>
      <c r="C18" s="1">
        <f t="shared" ref="C18:C22" si="2">(B18*3.1415)/180</f>
        <v>0</v>
      </c>
      <c r="D18">
        <v>600</v>
      </c>
      <c r="E18">
        <v>38857</v>
      </c>
      <c r="F18" s="3">
        <f>E18/D18</f>
        <v>64.76166666666667</v>
      </c>
    </row>
    <row r="19" spans="1:6">
      <c r="A19" t="s">
        <v>4</v>
      </c>
      <c r="B19">
        <v>2.5</v>
      </c>
      <c r="C19" s="1">
        <f t="shared" si="2"/>
        <v>4.3631944444444445E-2</v>
      </c>
      <c r="D19">
        <v>600</v>
      </c>
      <c r="E19">
        <v>19566</v>
      </c>
      <c r="F19">
        <f>E19/D19</f>
        <v>32.61</v>
      </c>
    </row>
    <row r="20" spans="1:6">
      <c r="A20" t="s">
        <v>4</v>
      </c>
      <c r="B20">
        <v>5</v>
      </c>
      <c r="C20" s="1">
        <f t="shared" si="2"/>
        <v>8.7263888888888891E-2</v>
      </c>
      <c r="D20">
        <v>600</v>
      </c>
      <c r="E20">
        <v>13400</v>
      </c>
      <c r="F20">
        <f>E20/D20</f>
        <v>22.333333333333332</v>
      </c>
    </row>
    <row r="21" spans="1:6">
      <c r="A21" t="s">
        <v>4</v>
      </c>
      <c r="B21">
        <v>7.5</v>
      </c>
      <c r="C21" s="1">
        <f t="shared" si="2"/>
        <v>0.13089583333333335</v>
      </c>
      <c r="D21">
        <v>600</v>
      </c>
      <c r="E21">
        <v>2260</v>
      </c>
      <c r="F21">
        <f>E21/D21</f>
        <v>3.7666666666666666</v>
      </c>
    </row>
    <row r="22" spans="1:6">
      <c r="A22" t="s">
        <v>4</v>
      </c>
      <c r="B22">
        <v>-5</v>
      </c>
      <c r="C22" s="1">
        <f t="shared" si="2"/>
        <v>-8.7263888888888891E-2</v>
      </c>
      <c r="D22">
        <v>600</v>
      </c>
      <c r="E22">
        <v>2296</v>
      </c>
      <c r="F22">
        <f>E22/D22</f>
        <v>3.8266666666666667</v>
      </c>
    </row>
    <row r="27" spans="1:6">
      <c r="A27">
        <v>-30</v>
      </c>
      <c r="B27">
        <v>8.0185185185185186E-3</v>
      </c>
    </row>
    <row r="28" spans="1:6">
      <c r="A28">
        <v>-25</v>
      </c>
      <c r="B28">
        <v>6.8888888888888888E-3</v>
      </c>
    </row>
    <row r="29" spans="1:6">
      <c r="A29">
        <v>-15</v>
      </c>
      <c r="B29">
        <v>5.4814814814814816E-2</v>
      </c>
    </row>
    <row r="30" spans="1:6">
      <c r="A30">
        <v>-10</v>
      </c>
      <c r="B30">
        <v>0.79666666666666663</v>
      </c>
    </row>
    <row r="31" spans="1:6">
      <c r="A31">
        <v>-5</v>
      </c>
      <c r="B31">
        <v>7.5633333333333335</v>
      </c>
    </row>
    <row r="32" spans="1:6">
      <c r="A32">
        <v>-2.5</v>
      </c>
      <c r="B32">
        <v>12.385</v>
      </c>
    </row>
    <row r="33" spans="1:2">
      <c r="A33">
        <v>0</v>
      </c>
      <c r="B33">
        <v>18.399999999999999</v>
      </c>
    </row>
    <row r="34" spans="1:2">
      <c r="A34">
        <v>2.5</v>
      </c>
      <c r="B34">
        <v>21.114999999999998</v>
      </c>
    </row>
    <row r="35" spans="1:2">
      <c r="A35">
        <v>5</v>
      </c>
      <c r="B35">
        <v>13.894166666666667</v>
      </c>
    </row>
    <row r="36" spans="1:2">
      <c r="A36">
        <v>10</v>
      </c>
      <c r="B36">
        <v>1.7711111111111111</v>
      </c>
    </row>
    <row r="37" spans="1:2">
      <c r="A37">
        <v>15</v>
      </c>
      <c r="B37">
        <v>0.24555555555555555</v>
      </c>
    </row>
    <row r="38" spans="1:2">
      <c r="A38">
        <v>20</v>
      </c>
      <c r="B38">
        <v>3.8388888888888889E-2</v>
      </c>
    </row>
    <row r="39" spans="1:2">
      <c r="A39">
        <v>25</v>
      </c>
      <c r="B39">
        <v>1.1458333333333333E-2</v>
      </c>
    </row>
    <row r="40" spans="1:2">
      <c r="A40">
        <v>30</v>
      </c>
      <c r="B40">
        <v>8.0185185185185186E-3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3" sqref="J3"/>
    </sheetView>
  </sheetViews>
  <sheetFormatPr baseColWidth="10" defaultRowHeight="14" x14ac:dyDescent="0"/>
  <cols>
    <col min="4" max="4" width="29.33203125" customWidth="1"/>
    <col min="5" max="5" width="23" customWidth="1"/>
    <col min="6" max="6" width="29.83203125" customWidth="1"/>
    <col min="9" max="9" width="25" customWidth="1"/>
    <col min="10" max="10" width="37.83203125" customWidth="1"/>
  </cols>
  <sheetData>
    <row r="1" spans="1:10">
      <c r="A1" t="s">
        <v>31</v>
      </c>
      <c r="B1" t="s">
        <v>1</v>
      </c>
      <c r="C1" t="s">
        <v>32</v>
      </c>
      <c r="D1" t="s">
        <v>16</v>
      </c>
      <c r="E1" t="s">
        <v>17</v>
      </c>
      <c r="F1" t="s">
        <v>20</v>
      </c>
      <c r="G1" t="s">
        <v>18</v>
      </c>
      <c r="H1" t="s">
        <v>21</v>
      </c>
      <c r="I1" t="s">
        <v>22</v>
      </c>
      <c r="J1" t="s">
        <v>19</v>
      </c>
    </row>
    <row r="2" spans="1:10">
      <c r="A2">
        <f>B2-0.7366</f>
        <v>-30.736599999999999</v>
      </c>
      <c r="B2">
        <v>-30</v>
      </c>
      <c r="C2">
        <f>A2*3.1415/180</f>
        <v>-0.53643904944444443</v>
      </c>
      <c r="D2">
        <f>C2/B2</f>
        <v>1.7881301648148148E-2</v>
      </c>
      <c r="E2" s="7">
        <v>104.84333333333333</v>
      </c>
      <c r="F2">
        <f>1.62*10^21</f>
        <v>1.62E+21</v>
      </c>
      <c r="G2">
        <v>6.0439999999999999E-3</v>
      </c>
      <c r="H2">
        <f>SIN(C2/2)</f>
        <v>-0.26501504455952668</v>
      </c>
      <c r="I2">
        <f>H2^-4</f>
        <v>202.72993639518484</v>
      </c>
      <c r="J2">
        <f>D2/(E2*F2*G2)</f>
        <v>1.741882432349226E-23</v>
      </c>
    </row>
    <row r="3" spans="1:10">
      <c r="A3">
        <f t="shared" ref="A3:A16" si="0">B3-0.7366</f>
        <v>-25.736599999999999</v>
      </c>
      <c r="B3">
        <v>-25</v>
      </c>
      <c r="C3">
        <f t="shared" ref="C3:C16" si="1">A3*3.1415/180</f>
        <v>-0.44917516055555556</v>
      </c>
      <c r="D3">
        <v>3.1875000000000001E-2</v>
      </c>
      <c r="E3" s="7">
        <v>104.84333333333333</v>
      </c>
      <c r="F3">
        <f t="shared" ref="F3:F16" si="2">1.62*10^21</f>
        <v>1.62E+21</v>
      </c>
      <c r="G3">
        <v>6.0439999999999999E-3</v>
      </c>
      <c r="H3">
        <f t="shared" ref="H3:H16" si="3">SIN(C3/2)</f>
        <v>-0.22270431885419759</v>
      </c>
      <c r="I3">
        <f t="shared" ref="I3:I16" si="4">H3^-4</f>
        <v>406.5233004530931</v>
      </c>
      <c r="J3">
        <f>D3/(E3*F3*G3)</f>
        <v>3.105059330895058E-23</v>
      </c>
    </row>
    <row r="4" spans="1:10">
      <c r="A4">
        <f t="shared" si="0"/>
        <v>-20.736599999999999</v>
      </c>
      <c r="B4">
        <v>-20</v>
      </c>
      <c r="C4">
        <f t="shared" si="1"/>
        <v>-0.36191127166666665</v>
      </c>
      <c r="E4" s="7">
        <v>104.84333333333333</v>
      </c>
      <c r="F4">
        <f t="shared" si="2"/>
        <v>1.62E+21</v>
      </c>
      <c r="G4">
        <v>6.0439999999999999E-3</v>
      </c>
      <c r="H4">
        <f t="shared" si="3"/>
        <v>-0.17996968782148356</v>
      </c>
      <c r="I4">
        <f t="shared" si="4"/>
        <v>953.24063371771967</v>
      </c>
      <c r="J4">
        <f t="shared" ref="J4:J16" si="5">D4/(E4*F4*G4)</f>
        <v>0</v>
      </c>
    </row>
    <row r="5" spans="1:10">
      <c r="A5">
        <f t="shared" si="0"/>
        <v>-15.736599999999999</v>
      </c>
      <c r="B5">
        <v>-15</v>
      </c>
      <c r="C5">
        <f t="shared" si="1"/>
        <v>-0.27464738277777778</v>
      </c>
      <c r="D5">
        <f t="shared" ref="D5" si="6">C5/B5</f>
        <v>1.8309825518518518E-2</v>
      </c>
      <c r="E5" s="7">
        <v>104.84333333333333</v>
      </c>
      <c r="F5">
        <f t="shared" si="2"/>
        <v>1.62E+21</v>
      </c>
      <c r="G5">
        <v>6.0439999999999999E-3</v>
      </c>
      <c r="H5">
        <f>SIN(C5/2)</f>
        <v>-0.13689249446295643</v>
      </c>
      <c r="I5">
        <f t="shared" si="4"/>
        <v>2847.6161726300779</v>
      </c>
      <c r="J5">
        <f t="shared" si="5"/>
        <v>1.7836264964183955E-23</v>
      </c>
    </row>
    <row r="6" spans="1:10">
      <c r="A6">
        <f t="shared" si="0"/>
        <v>-10.736599999999999</v>
      </c>
      <c r="B6">
        <v>-10</v>
      </c>
      <c r="C6">
        <f t="shared" si="1"/>
        <v>-0.18738349388888892</v>
      </c>
      <c r="D6">
        <v>0.90500000000000003</v>
      </c>
      <c r="E6" s="7">
        <v>104.84333333333333</v>
      </c>
      <c r="F6">
        <f t="shared" si="2"/>
        <v>1.62E+21</v>
      </c>
      <c r="G6">
        <v>6.0439999999999999E-3</v>
      </c>
      <c r="H6">
        <f t="shared" si="3"/>
        <v>-9.3554733828588296E-2</v>
      </c>
      <c r="I6">
        <f t="shared" si="4"/>
        <v>13053.79926343327</v>
      </c>
      <c r="J6">
        <f t="shared" si="5"/>
        <v>8.815933159090282E-22</v>
      </c>
    </row>
    <row r="7" spans="1:10">
      <c r="A7">
        <f t="shared" si="0"/>
        <v>-5.7366000000000001</v>
      </c>
      <c r="B7">
        <v>-5</v>
      </c>
      <c r="C7">
        <f t="shared" si="1"/>
        <v>-0.100119605</v>
      </c>
      <c r="D7">
        <v>7.8525</v>
      </c>
      <c r="E7" s="7">
        <v>104.84333333333333</v>
      </c>
      <c r="F7">
        <f t="shared" si="2"/>
        <v>1.62E+21</v>
      </c>
      <c r="G7">
        <v>6.0439999999999999E-3</v>
      </c>
      <c r="H7">
        <f t="shared" si="3"/>
        <v>-5.0038896943718769E-2</v>
      </c>
      <c r="I7">
        <f t="shared" si="4"/>
        <v>159503.08591811598</v>
      </c>
      <c r="J7">
        <f t="shared" si="5"/>
        <v>7.6494049869344127E-21</v>
      </c>
    </row>
    <row r="8" spans="1:10">
      <c r="A8">
        <f t="shared" si="0"/>
        <v>-3.2366000000000001</v>
      </c>
      <c r="B8">
        <v>-2.5</v>
      </c>
      <c r="C8">
        <f t="shared" si="1"/>
        <v>-5.6487660555555569E-2</v>
      </c>
      <c r="D8">
        <v>40.758333333333333</v>
      </c>
      <c r="E8" s="7">
        <v>104.84333333333333</v>
      </c>
      <c r="F8">
        <f t="shared" si="2"/>
        <v>1.62E+21</v>
      </c>
      <c r="G8">
        <v>6.0439999999999999E-3</v>
      </c>
      <c r="H8">
        <f t="shared" si="3"/>
        <v>-2.8240075344652543E-2</v>
      </c>
      <c r="I8">
        <f t="shared" si="4"/>
        <v>1572304.2765629964</v>
      </c>
      <c r="J8">
        <f t="shared" si="5"/>
        <v>3.9704170424595367E-20</v>
      </c>
    </row>
    <row r="9" spans="1:10">
      <c r="A9">
        <f t="shared" si="0"/>
        <v>-0.73660000000000003</v>
      </c>
      <c r="B9">
        <v>0</v>
      </c>
      <c r="C9">
        <f t="shared" si="1"/>
        <v>-1.2855716111111113E-2</v>
      </c>
      <c r="D9">
        <v>18.475000000000001</v>
      </c>
      <c r="E9" s="7">
        <v>104.84333333333333</v>
      </c>
      <c r="F9">
        <f t="shared" si="2"/>
        <v>1.62E+21</v>
      </c>
      <c r="G9">
        <v>6.0439999999999999E-3</v>
      </c>
      <c r="H9">
        <f t="shared" si="3"/>
        <v>-6.4278137919603238E-3</v>
      </c>
      <c r="I9">
        <f t="shared" si="4"/>
        <v>585796606.36967385</v>
      </c>
      <c r="J9">
        <f t="shared" si="5"/>
        <v>1.7997167415932922E-20</v>
      </c>
    </row>
    <row r="10" spans="1:10">
      <c r="A10">
        <f t="shared" si="0"/>
        <v>1.7633999999999999</v>
      </c>
      <c r="B10">
        <v>2.5</v>
      </c>
      <c r="C10">
        <f t="shared" si="1"/>
        <v>3.0776228333333329E-2</v>
      </c>
      <c r="D10">
        <v>21.32</v>
      </c>
      <c r="E10" s="7">
        <v>104.84333333333333</v>
      </c>
      <c r="F10">
        <f t="shared" si="2"/>
        <v>1.62E+21</v>
      </c>
      <c r="G10">
        <v>6.0439999999999999E-3</v>
      </c>
      <c r="H10">
        <f t="shared" si="3"/>
        <v>1.538750687152483E-2</v>
      </c>
      <c r="I10">
        <f t="shared" si="4"/>
        <v>17837211.442561794</v>
      </c>
      <c r="J10">
        <f t="shared" si="5"/>
        <v>2.0768585077547492E-20</v>
      </c>
    </row>
    <row r="11" spans="1:10">
      <c r="A11">
        <f t="shared" si="0"/>
        <v>4.2633999999999999</v>
      </c>
      <c r="B11">
        <v>5</v>
      </c>
      <c r="C11">
        <f t="shared" si="1"/>
        <v>7.4408172777777781E-2</v>
      </c>
      <c r="D11">
        <v>14.330833333333333</v>
      </c>
      <c r="E11" s="7">
        <v>104.84333333333333</v>
      </c>
      <c r="F11">
        <f t="shared" si="2"/>
        <v>1.62E+21</v>
      </c>
      <c r="G11">
        <v>6.0439999999999999E-3</v>
      </c>
      <c r="H11">
        <f t="shared" si="3"/>
        <v>3.7195504347084719E-2</v>
      </c>
      <c r="I11">
        <f t="shared" si="4"/>
        <v>522442.13149277557</v>
      </c>
      <c r="J11">
        <f t="shared" si="5"/>
        <v>1.3960184395660732E-20</v>
      </c>
    </row>
    <row r="12" spans="1:10">
      <c r="A12">
        <f t="shared" si="0"/>
        <v>9.2634000000000007</v>
      </c>
      <c r="B12">
        <v>10</v>
      </c>
      <c r="C12">
        <f t="shared" si="1"/>
        <v>0.16167206166666667</v>
      </c>
      <c r="D12">
        <v>1.8755555555555556</v>
      </c>
      <c r="E12" s="7">
        <v>104.84333333333333</v>
      </c>
      <c r="F12">
        <f t="shared" si="2"/>
        <v>1.62E+21</v>
      </c>
      <c r="G12">
        <v>6.0439999999999999E-3</v>
      </c>
      <c r="H12">
        <f t="shared" si="3"/>
        <v>8.0748022905193839E-2</v>
      </c>
      <c r="I12">
        <f t="shared" si="4"/>
        <v>23521.900570135655</v>
      </c>
      <c r="J12">
        <f t="shared" si="5"/>
        <v>1.8270466755732838E-21</v>
      </c>
    </row>
    <row r="13" spans="1:10">
      <c r="A13">
        <f t="shared" si="0"/>
        <v>14.263400000000001</v>
      </c>
      <c r="B13">
        <v>15</v>
      </c>
      <c r="C13">
        <f t="shared" si="1"/>
        <v>0.24893595055555559</v>
      </c>
      <c r="D13">
        <v>2.3509259259259259</v>
      </c>
      <c r="E13" s="7">
        <v>104.84333333333333</v>
      </c>
      <c r="F13">
        <f t="shared" si="2"/>
        <v>1.62E+21</v>
      </c>
      <c r="G13">
        <v>6.0439999999999999E-3</v>
      </c>
      <c r="H13">
        <f t="shared" si="3"/>
        <v>0.12414684207722271</v>
      </c>
      <c r="I13">
        <f t="shared" si="4"/>
        <v>4209.7595658806968</v>
      </c>
      <c r="J13">
        <f t="shared" si="5"/>
        <v>2.2901221906005958E-21</v>
      </c>
    </row>
    <row r="14" spans="1:10">
      <c r="A14">
        <f t="shared" si="0"/>
        <v>19.263400000000001</v>
      </c>
      <c r="B14">
        <v>20</v>
      </c>
      <c r="C14">
        <f t="shared" si="1"/>
        <v>0.33619983944444448</v>
      </c>
      <c r="D14">
        <v>7.9944444444444443E-2</v>
      </c>
      <c r="E14" s="7">
        <v>104.84333333333333</v>
      </c>
      <c r="F14">
        <f t="shared" si="2"/>
        <v>1.62E+21</v>
      </c>
      <c r="G14">
        <v>6.0439999999999999E-3</v>
      </c>
      <c r="H14">
        <f t="shared" si="3"/>
        <v>0.16730935461628949</v>
      </c>
      <c r="I14">
        <f t="shared" si="4"/>
        <v>1276.2010693238005</v>
      </c>
      <c r="J14">
        <f t="shared" si="5"/>
        <v>7.7876782172688243E-23</v>
      </c>
    </row>
    <row r="15" spans="1:10">
      <c r="A15">
        <f t="shared" si="0"/>
        <v>24.263400000000001</v>
      </c>
      <c r="B15">
        <v>25</v>
      </c>
      <c r="C15">
        <f t="shared" si="1"/>
        <v>0.4234637283333334</v>
      </c>
      <c r="D15">
        <v>4.2986111111111114E-2</v>
      </c>
      <c r="E15" s="7">
        <v>104.84333333333333</v>
      </c>
      <c r="F15">
        <f t="shared" si="2"/>
        <v>1.62E+21</v>
      </c>
      <c r="G15">
        <v>6.0439999999999999E-3</v>
      </c>
      <c r="H15">
        <f t="shared" si="3"/>
        <v>0.21015340307209077</v>
      </c>
      <c r="I15">
        <f t="shared" si="4"/>
        <v>512.6893450282364</v>
      </c>
      <c r="J15">
        <f t="shared" si="5"/>
        <v>4.1874329538650126E-23</v>
      </c>
    </row>
    <row r="16" spans="1:10">
      <c r="A16">
        <f t="shared" si="0"/>
        <v>29.263400000000001</v>
      </c>
      <c r="B16">
        <v>30</v>
      </c>
      <c r="C16">
        <f t="shared" si="1"/>
        <v>0.51072761722222226</v>
      </c>
      <c r="D16">
        <v>4.2083333333333334E-2</v>
      </c>
      <c r="E16" s="7">
        <v>104.84333333333333</v>
      </c>
      <c r="F16">
        <f t="shared" si="2"/>
        <v>1.62E+21</v>
      </c>
      <c r="G16">
        <v>6.0439999999999999E-3</v>
      </c>
      <c r="H16">
        <f t="shared" si="3"/>
        <v>0.25259743617305441</v>
      </c>
      <c r="I16">
        <f t="shared" si="4"/>
        <v>245.63160564436859</v>
      </c>
      <c r="J16">
        <f t="shared" si="5"/>
        <v>4.0994900969987034E-23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Threshold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lscr</dc:creator>
  <cp:lastModifiedBy>Kevin Chen</cp:lastModifiedBy>
  <dcterms:created xsi:type="dcterms:W3CDTF">2015-02-24T22:40:38Z</dcterms:created>
  <dcterms:modified xsi:type="dcterms:W3CDTF">2015-03-16T22:32:39Z</dcterms:modified>
</cp:coreProperties>
</file>