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3" name="ID_DCCE7D95886F418092CBC634A0AFB5AD" descr="core_image_url__exec_download_1212304852"/>
        <xdr:cNvPicPr/>
      </xdr:nvPicPr>
      <xdr:blipFill>
        <a:blip r:embed="rId1"/>
        <a:stretch>
          <a:fillRect/>
        </a:stretch>
      </xdr:blipFill>
      <xdr:spPr>
        <a:xfrm>
          <a:off x="0" y="0"/>
          <a:ext cx="1800225" cy="1609725"/>
        </a:xfrm>
        <a:prstGeom prst="rect">
          <a:avLst/>
        </a:prstGeom>
      </xdr:spPr>
    </xdr:pic>
  </etc:cellImage>
  <etc:cellImage>
    <xdr:pic>
      <xdr:nvPicPr>
        <xdr:cNvPr id="130" name="ID_9D4B7C6D22754828AF53B2B7D33D1314" descr="core_image_url__exec_download_792180209"/>
        <xdr:cNvPicPr/>
      </xdr:nvPicPr>
      <xdr:blipFill>
        <a:blip r:embed="rId2"/>
        <a:stretch>
          <a:fillRect/>
        </a:stretch>
      </xdr:blipFill>
      <xdr:spPr>
        <a:xfrm>
          <a:off x="0" y="0"/>
          <a:ext cx="1543050" cy="1695450"/>
        </a:xfrm>
        <a:prstGeom prst="rect">
          <a:avLst/>
        </a:prstGeom>
      </xdr:spPr>
    </xdr:pic>
  </etc:cellImage>
  <etc:cellImage>
    <xdr:pic>
      <xdr:nvPicPr>
        <xdr:cNvPr id="74" name="ID_15DA2BBBCFF74A5B8C8764452474267E" descr="core_image_url__exec_download_149365671"/>
        <xdr:cNvPicPr/>
      </xdr:nvPicPr>
      <xdr:blipFill>
        <a:blip r:embed="rId3"/>
        <a:stretch>
          <a:fillRect/>
        </a:stretch>
      </xdr:blipFill>
      <xdr:spPr>
        <a:xfrm>
          <a:off x="0" y="0"/>
          <a:ext cx="1995170" cy="1557020"/>
        </a:xfrm>
        <a:prstGeom prst="rect">
          <a:avLst/>
        </a:prstGeom>
      </xdr:spPr>
    </xdr:pic>
  </etc:cellImage>
  <etc:cellImage>
    <xdr:pic>
      <xdr:nvPicPr>
        <xdr:cNvPr id="502" name="ID_4CE7FED49F844D5CB6170EBEB9E46F51" descr="core_image_url__exec_download_4097220009"/>
        <xdr:cNvPicPr/>
      </xdr:nvPicPr>
      <xdr:blipFill>
        <a:blip r:embed="rId4"/>
        <a:stretch>
          <a:fillRect/>
        </a:stretch>
      </xdr:blipFill>
      <xdr:spPr>
        <a:xfrm>
          <a:off x="0" y="0"/>
          <a:ext cx="6877050" cy="4781550"/>
        </a:xfrm>
        <a:prstGeom prst="rect">
          <a:avLst/>
        </a:prstGeom>
      </xdr:spPr>
    </xdr:pic>
  </etc:cellImage>
  <etc:cellImage>
    <xdr:pic>
      <xdr:nvPicPr>
        <xdr:cNvPr id="32" name="ID_94C9C955BDAB4D63BD4700382C344A4D" descr="core_image_url__exec_download_69490090"/>
        <xdr:cNvPicPr/>
      </xdr:nvPicPr>
      <xdr:blipFill>
        <a:blip r:embed="rId5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516" name="ID_04800D76AAE9424A82D65ACCF9966B10" descr="core_image_url__exec_download_4026641632"/>
        <xdr:cNvPicPr/>
      </xdr:nvPicPr>
      <xdr:blipFill>
        <a:blip r:embed="rId6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513" name="ID_D6C278B969B14F3C8BF087A9E5118A24" descr="core_image_url__exec_download_2147154052"/>
        <xdr:cNvPicPr/>
      </xdr:nvPicPr>
      <xdr:blipFill>
        <a:blip r:embed="rId7"/>
        <a:stretch>
          <a:fillRect/>
        </a:stretch>
      </xdr:blipFill>
      <xdr:spPr>
        <a:xfrm>
          <a:off x="0" y="0"/>
          <a:ext cx="7153275" cy="4743450"/>
        </a:xfrm>
        <a:prstGeom prst="rect">
          <a:avLst/>
        </a:prstGeom>
      </xdr:spPr>
    </xdr:pic>
  </etc:cellImage>
  <etc:cellImage>
    <xdr:pic>
      <xdr:nvPicPr>
        <xdr:cNvPr id="514" name="ID_941205B3CDBE4335952AF0C8A9DAF96A" descr="core_image_url__exec_download_1570600623"/>
        <xdr:cNvPicPr/>
      </xdr:nvPicPr>
      <xdr:blipFill>
        <a:blip r:embed="rId8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522" name="ID_444A300235704455BE1A45C90CF5CDF0" descr="core_image_url__exec_download_379531661"/>
        <xdr:cNvPicPr/>
      </xdr:nvPicPr>
      <xdr:blipFill>
        <a:blip r:embed="rId9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523" name="ID_B26475B471C641AB93310700103D5710" descr="core_image_url__exec_download_1657051491"/>
        <xdr:cNvPicPr/>
      </xdr:nvPicPr>
      <xdr:blipFill>
        <a:blip r:embed="rId10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75" name="ID_5A5D78A6EFE54EA79AF0DB09DCC7171C" descr="core_image_url__exec_download_1473585040"/>
        <xdr:cNvPicPr/>
      </xdr:nvPicPr>
      <xdr:blipFill>
        <a:blip r:embed="rId11"/>
        <a:stretch>
          <a:fillRect/>
        </a:stretch>
      </xdr:blipFill>
      <xdr:spPr>
        <a:xfrm>
          <a:off x="0" y="0"/>
          <a:ext cx="1943100" cy="1657350"/>
        </a:xfrm>
        <a:prstGeom prst="rect">
          <a:avLst/>
        </a:prstGeom>
      </xdr:spPr>
    </xdr:pic>
  </etc:cellImage>
  <etc:cellImage>
    <xdr:pic>
      <xdr:nvPicPr>
        <xdr:cNvPr id="250" name="ID_C569CDB436B4429AA7CDB3231A152615" descr="core_image_url__exec_download_2095400504"/>
        <xdr:cNvPicPr/>
      </xdr:nvPicPr>
      <xdr:blipFill>
        <a:blip r:embed="rId12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303" name="ID_167E8CD7DD5B46399C45AAA73A4FDD31" descr="core_image_url__exec_download_1199981117"/>
        <xdr:cNvPicPr/>
      </xdr:nvPicPr>
      <xdr:blipFill>
        <a:blip r:embed="rId1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88" name="ID_DC65A083F89745D2AD4288782BFAC0C2" descr="core_image_url__exec_download_2499173357"/>
        <xdr:cNvPicPr/>
      </xdr:nvPicPr>
      <xdr:blipFill>
        <a:blip r:embed="rId14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89" name="ID_CA8344367B174FDB93A6A213A78212BE" descr="core_image_url__exec_download_1740576010"/>
        <xdr:cNvPicPr/>
      </xdr:nvPicPr>
      <xdr:blipFill>
        <a:blip r:embed="rId15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249" name="ID_C578F398F8D24BFA9DFEA4AAF25CB5CC" descr="core_image_url__exec_download_2825105528"/>
        <xdr:cNvPicPr/>
      </xdr:nvPicPr>
      <xdr:blipFill>
        <a:blip r:embed="rId16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279" name="ID_92511286E56544D69974139A65DB5478" descr="core_image_url__exec_download_2992433872"/>
        <xdr:cNvPicPr/>
      </xdr:nvPicPr>
      <xdr:blipFill>
        <a:blip r:embed="rId17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</etc:cellImage>
  <etc:cellImage>
    <xdr:pic>
      <xdr:nvPicPr>
        <xdr:cNvPr id="269" name="ID_1CE74D694CD84E4DB6B918DB1861FE5A" descr="core_image_url__exec_download_3628812975"/>
        <xdr:cNvPicPr/>
      </xdr:nvPicPr>
      <xdr:blipFill>
        <a:blip r:embed="rId18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94" name="ID_484712D7F8AD493C9BF71972F172906C" descr="core_image_url__exec_download_2174579142"/>
        <xdr:cNvPicPr/>
      </xdr:nvPicPr>
      <xdr:blipFill>
        <a:blip r:embed="rId19"/>
        <a:stretch>
          <a:fillRect/>
        </a:stretch>
      </xdr:blipFill>
      <xdr:spPr>
        <a:xfrm>
          <a:off x="0" y="0"/>
          <a:ext cx="3810000" cy="3810000"/>
        </a:xfrm>
        <a:prstGeom prst="rect">
          <a:avLst/>
        </a:prstGeom>
      </xdr:spPr>
    </xdr:pic>
  </etc:cellImage>
  <etc:cellImage>
    <xdr:pic>
      <xdr:nvPicPr>
        <xdr:cNvPr id="70" name="ID_F4B5C464DFA84AF5B2D127038BB0FBB3" descr="core_image_url__exec_download_1992410270"/>
        <xdr:cNvPicPr/>
      </xdr:nvPicPr>
      <xdr:blipFill>
        <a:blip r:embed="rId20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43" name="ID_45BBD96845604DFEBE9B94EE0D520B81" descr="core_image_url__exec_download_2877379809"/>
        <xdr:cNvPicPr/>
      </xdr:nvPicPr>
      <xdr:blipFill>
        <a:blip r:embed="rId2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51" name="ID_638573B52A1C4D288AF369E997EB90FC" descr="core_image_url__exec_download_3249039946"/>
        <xdr:cNvPicPr/>
      </xdr:nvPicPr>
      <xdr:blipFill>
        <a:blip r:embed="rId22"/>
        <a:stretch>
          <a:fillRect/>
        </a:stretch>
      </xdr:blipFill>
      <xdr:spPr>
        <a:xfrm>
          <a:off x="0" y="0"/>
          <a:ext cx="7143750" cy="9525000"/>
        </a:xfrm>
        <a:prstGeom prst="rect">
          <a:avLst/>
        </a:prstGeom>
      </xdr:spPr>
    </xdr:pic>
  </etc:cellImage>
  <etc:cellImage>
    <xdr:pic>
      <xdr:nvPicPr>
        <xdr:cNvPr id="252" name="ID_4447138689024E74ACCA23E04EE8022B" descr="core_image_url__exec_download_2711173625"/>
        <xdr:cNvPicPr/>
      </xdr:nvPicPr>
      <xdr:blipFill>
        <a:blip r:embed="rId2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276" name="ID_A63F6233F0A540F7BB1B2F95E3E4810F" descr="core_image_url__exec_download_53119797"/>
        <xdr:cNvPicPr/>
      </xdr:nvPicPr>
      <xdr:blipFill>
        <a:blip r:embed="rId24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44" name="ID_C0523C55A8284C7DB07004B4655A9643" descr="core_image_url__exec_download_1463174648"/>
        <xdr:cNvPicPr/>
      </xdr:nvPicPr>
      <xdr:blipFill>
        <a:blip r:embed="rId22"/>
        <a:stretch>
          <a:fillRect/>
        </a:stretch>
      </xdr:blipFill>
      <xdr:spPr>
        <a:xfrm>
          <a:off x="0" y="0"/>
          <a:ext cx="7143750" cy="9525000"/>
        </a:xfrm>
        <a:prstGeom prst="rect">
          <a:avLst/>
        </a:prstGeom>
      </xdr:spPr>
    </xdr:pic>
  </etc:cellImage>
  <etc:cellImage>
    <xdr:pic>
      <xdr:nvPicPr>
        <xdr:cNvPr id="281" name="ID_CC3568F3CBC0417AA4D39709D113B273" descr="core_image_url__exec_download_2536406210"/>
        <xdr:cNvPicPr/>
      </xdr:nvPicPr>
      <xdr:blipFill>
        <a:blip r:embed="rId25"/>
        <a:stretch>
          <a:fillRect/>
        </a:stretch>
      </xdr:blipFill>
      <xdr:spPr>
        <a:xfrm>
          <a:off x="0" y="0"/>
          <a:ext cx="5572125" cy="5572125"/>
        </a:xfrm>
        <a:prstGeom prst="rect">
          <a:avLst/>
        </a:prstGeom>
      </xdr:spPr>
    </xdr:pic>
  </etc:cellImage>
  <etc:cellImage>
    <xdr:pic>
      <xdr:nvPicPr>
        <xdr:cNvPr id="515" name="ID_B696CF8A34944CC08DE9EF0187CAD453" descr="core_image_url__exec_download_1613337025"/>
        <xdr:cNvPicPr/>
      </xdr:nvPicPr>
      <xdr:blipFill>
        <a:blip r:embed="rId26"/>
        <a:stretch>
          <a:fillRect/>
        </a:stretch>
      </xdr:blipFill>
      <xdr:spPr>
        <a:xfrm>
          <a:off x="0" y="0"/>
          <a:ext cx="1514475" cy="1819275"/>
        </a:xfrm>
        <a:prstGeom prst="rect">
          <a:avLst/>
        </a:prstGeom>
      </xdr:spPr>
    </xdr:pic>
  </etc:cellImage>
  <etc:cellImage>
    <xdr:pic>
      <xdr:nvPicPr>
        <xdr:cNvPr id="229" name="ID_06A14A58DE7C4B52AD40A081A5ADD3E8" descr="core_image_url__exec_download_3425194777"/>
        <xdr:cNvPicPr/>
      </xdr:nvPicPr>
      <xdr:blipFill>
        <a:blip r:embed="rId27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  <etc:cellImage>
    <xdr:pic>
      <xdr:nvPicPr>
        <xdr:cNvPr id="69" name="ID_8EEB89D9BE244634AE517FE87E7216AA" descr="core_image_url__exec_download_522381546"/>
        <xdr:cNvPicPr/>
      </xdr:nvPicPr>
      <xdr:blipFill>
        <a:blip r:embed="rId28"/>
        <a:stretch>
          <a:fillRect/>
        </a:stretch>
      </xdr:blipFill>
      <xdr:spPr>
        <a:xfrm>
          <a:off x="0" y="0"/>
          <a:ext cx="3857625" cy="3181350"/>
        </a:xfrm>
        <a:prstGeom prst="rect">
          <a:avLst/>
        </a:prstGeom>
      </xdr:spPr>
    </xdr:pic>
  </etc:cellImage>
  <etc:cellImage>
    <xdr:pic>
      <xdr:nvPicPr>
        <xdr:cNvPr id="238" name="ID_5A121A3D69654889998289128164181F" descr="core_image_url__exec_download_3946676547"/>
        <xdr:cNvPicPr/>
      </xdr:nvPicPr>
      <xdr:blipFill>
        <a:blip r:embed="rId29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79" name="ID_1F068F9B5EBD4BF8846DDFA44404257F" descr="core_image_url__exec_download_2620435304"/>
        <xdr:cNvPicPr/>
      </xdr:nvPicPr>
      <xdr:blipFill>
        <a:blip r:embed="rId30"/>
        <a:stretch>
          <a:fillRect/>
        </a:stretch>
      </xdr:blipFill>
      <xdr:spPr>
        <a:xfrm>
          <a:off x="0" y="0"/>
          <a:ext cx="1952625" cy="1109345"/>
        </a:xfrm>
        <a:prstGeom prst="rect">
          <a:avLst/>
        </a:prstGeom>
      </xdr:spPr>
    </xdr:pic>
  </etc:cellImage>
  <etc:cellImage>
    <xdr:pic>
      <xdr:nvPicPr>
        <xdr:cNvPr id="31" name="ID_064D0A2CE5974F86962CBB23CEEBE6EE" descr="core_image_url__exec_download_1334921351"/>
        <xdr:cNvPicPr/>
      </xdr:nvPicPr>
      <xdr:blipFill>
        <a:blip r:embed="rId3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90" name="ID_BBA8076E89B34D4FB5FAB0F970FAAD70" descr="core_image_url__exec_download_1703509443"/>
        <xdr:cNvPicPr/>
      </xdr:nvPicPr>
      <xdr:blipFill>
        <a:blip r:embed="rId32"/>
        <a:stretch>
          <a:fillRect/>
        </a:stretch>
      </xdr:blipFill>
      <xdr:spPr>
        <a:xfrm>
          <a:off x="0" y="0"/>
          <a:ext cx="2376170" cy="28809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<sst xmlns="http://schemas.openxmlformats.org/spreadsheetml/2006/main" count="313" uniqueCount="169">
  <si>
    <t>名称</t>
  </si>
  <si>
    <t>图片</t>
  </si>
  <si>
    <t>货号</t>
  </si>
  <si>
    <t>规格</t>
  </si>
  <si>
    <t>材质</t>
  </si>
  <si>
    <t>颜色</t>
  </si>
  <si>
    <t>产品尺寸(cm)</t>
  </si>
  <si>
    <t>【独立包装】尺寸 (cm)</t>
  </si>
  <si>
    <t>净重（g)</t>
  </si>
  <si>
    <t>毛重（g）</t>
  </si>
  <si>
    <t>包装方式</t>
  </si>
  <si>
    <t>装箱/打捆数</t>
  </si>
  <si>
    <t>外箱/打捆尺寸</t>
  </si>
  <si>
    <t>大货毛重       （kg）</t>
  </si>
  <si>
    <t>批发价</t>
  </si>
  <si>
    <t>代发运费</t>
  </si>
  <si>
    <t>36*27*22大号条纹收纳盒</t>
  </si>
  <si>
    <t>868B</t>
  </si>
  <si>
    <t>独立包装</t>
  </si>
  <si>
    <t>PET</t>
  </si>
  <si>
    <t>白色、黑色、透明</t>
  </si>
  <si>
    <t>36*22*27</t>
  </si>
  <si>
    <t>29.5*4*39</t>
  </si>
  <si>
    <t>独立纸盒</t>
  </si>
  <si>
    <t>27*22*18中号条纹手办盒</t>
  </si>
  <si>
    <t>898B</t>
  </si>
  <si>
    <t>27*22*18</t>
  </si>
  <si>
    <t>24.7*3.5*30</t>
  </si>
  <si>
    <t>蜂窝手办盒</t>
  </si>
  <si>
    <t>中号</t>
  </si>
  <si>
    <t>PET+PS</t>
  </si>
  <si>
    <t>奶油色+透明</t>
  </si>
  <si>
    <t>29.5*17.5*22</t>
  </si>
  <si>
    <t>30*18*23.5</t>
  </si>
  <si>
    <t>大号</t>
  </si>
  <si>
    <t>34.5*17.5*20</t>
  </si>
  <si>
    <t>35*18*21.5</t>
  </si>
  <si>
    <t>集装箱盲盒</t>
  </si>
  <si>
    <t>一个装</t>
  </si>
  <si>
    <t>全透明、白色</t>
  </si>
  <si>
    <t>37*16*18.3</t>
  </si>
  <si>
    <t>39.3*3.7*20</t>
  </si>
  <si>
    <t>15.5</t>
  </si>
  <si>
    <t>积木款盲盒</t>
  </si>
  <si>
    <t>B01</t>
  </si>
  <si>
    <t>大号积木款</t>
  </si>
  <si>
    <t>PET+PP</t>
  </si>
  <si>
    <t>透明</t>
  </si>
  <si>
    <t>36*23*27</t>
  </si>
  <si>
    <t>/</t>
  </si>
  <si>
    <t>27.3</t>
  </si>
  <si>
    <t>B05</t>
  </si>
  <si>
    <t>小号积木款</t>
  </si>
  <si>
    <t>27*17*22</t>
  </si>
  <si>
    <t>20.7</t>
  </si>
  <si>
    <t>积木款集装箱盲盒</t>
  </si>
  <si>
    <t>B09</t>
  </si>
  <si>
    <t>集装箱积木款</t>
  </si>
  <si>
    <t>34*17*19</t>
  </si>
  <si>
    <t>38*20*4</t>
  </si>
  <si>
    <t>22.9</t>
  </si>
  <si>
    <t>30*25*18cm带2个隔板</t>
  </si>
  <si>
    <t>透明色+白色
/全透明</t>
  </si>
  <si>
    <t>30*18*24</t>
  </si>
  <si>
    <t>31*24.5*3.5</t>
  </si>
  <si>
    <t>24.3*3.5*31</t>
  </si>
  <si>
    <t>27*22*18带2个隔板</t>
  </si>
  <si>
    <t>白色、透明</t>
  </si>
  <si>
    <t>27*22*18无隔板</t>
  </si>
  <si>
    <t>898A</t>
  </si>
  <si>
    <t>LABUBU展示盒</t>
  </si>
  <si>
    <t>独立包装纸</t>
  </si>
  <si>
    <t>PET+ABS</t>
  </si>
  <si>
    <t>奶油白/蓝色/粉色</t>
  </si>
  <si>
    <t>18*29*22</t>
  </si>
  <si>
    <t>23*23*30</t>
  </si>
  <si>
    <t>46*30*69</t>
  </si>
  <si>
    <t>上墙置物架</t>
  </si>
  <si>
    <t>B010</t>
  </si>
  <si>
    <t>上墙盲盒架</t>
  </si>
  <si>
    <t>彩色/白色</t>
  </si>
  <si>
    <t>33*36*6</t>
  </si>
  <si>
    <t>7*5*37</t>
  </si>
  <si>
    <t>12.5</t>
  </si>
  <si>
    <t>36*27*22cm包包收纳盒</t>
  </si>
  <si>
    <t>1个装</t>
  </si>
  <si>
    <t>36*27*22.5</t>
  </si>
  <si>
    <t>42*28*5</t>
  </si>
  <si>
    <t>19</t>
  </si>
  <si>
    <t>40*30*25收纳盒</t>
  </si>
  <si>
    <t>B07</t>
  </si>
  <si>
    <t>透明无隔板</t>
  </si>
  <si>
    <t>30*25*40</t>
  </si>
  <si>
    <t>32.5*3.3*43</t>
  </si>
  <si>
    <t>B07-1</t>
  </si>
  <si>
    <t>透明带1个隔板</t>
  </si>
  <si>
    <t>40*30*25</t>
  </si>
  <si>
    <t>B07-2</t>
  </si>
  <si>
    <t>透明带2个隔板</t>
  </si>
  <si>
    <t>B07-3</t>
  </si>
  <si>
    <t>33*33*45cm头盔盒</t>
  </si>
  <si>
    <t>透明独立包装</t>
  </si>
  <si>
    <t>33*33*45</t>
  </si>
  <si>
    <t>48.2*7*36.5</t>
  </si>
  <si>
    <t>36</t>
  </si>
  <si>
    <t>头盔盒隔板</t>
  </si>
  <si>
    <t>7</t>
  </si>
  <si>
    <t>50*37*30巨大号透明展示盒（无格）</t>
  </si>
  <si>
    <t>50*29.5*37</t>
  </si>
  <si>
    <t>外箱尺寸：56*45*42cm             每个独立包装尺寸：40*7*57</t>
  </si>
  <si>
    <t>47</t>
  </si>
  <si>
    <t>60*35*30labubu收纳盒</t>
  </si>
  <si>
    <t>B012</t>
  </si>
  <si>
    <t>35*30*60</t>
  </si>
  <si>
    <t>37*4*63</t>
  </si>
  <si>
    <t>57</t>
  </si>
  <si>
    <t>23*27*13无隔板</t>
  </si>
  <si>
    <t>B06</t>
  </si>
  <si>
    <t>无隔板</t>
  </si>
  <si>
    <t>透明/奶油白</t>
  </si>
  <si>
    <t>27*12*23</t>
  </si>
  <si>
    <t>28*23*3.5</t>
  </si>
  <si>
    <t>44*25*29.5</t>
  </si>
  <si>
    <t>13</t>
  </si>
  <si>
    <t>23*27*13带隔板</t>
  </si>
  <si>
    <t>B06-1</t>
  </si>
  <si>
    <t>带隔板</t>
  </si>
  <si>
    <t>13.6</t>
  </si>
  <si>
    <t>36*27*14</t>
  </si>
  <si>
    <t>29.5*3.4*39</t>
  </si>
  <si>
    <t>767-1</t>
  </si>
  <si>
    <t>一层隔板</t>
  </si>
  <si>
    <t>无</t>
  </si>
  <si>
    <t>39*28*28.5</t>
  </si>
  <si>
    <t>767-2</t>
  </si>
  <si>
    <t>两层隔板</t>
  </si>
  <si>
    <t>36*27*17    手办盒</t>
  </si>
  <si>
    <t>透明带隔板</t>
  </si>
  <si>
    <t>36*27*17</t>
  </si>
  <si>
    <t>29.5*3.5*39</t>
  </si>
  <si>
    <t>30*30*8壁挂小号</t>
  </si>
  <si>
    <t>小号</t>
  </si>
  <si>
    <t>PET+PP+HIPS</t>
  </si>
  <si>
    <t>白色/黄色/紫色</t>
  </si>
  <si>
    <t>30*30*8</t>
  </si>
  <si>
    <t>30.6*3*31</t>
  </si>
  <si>
    <t>14</t>
  </si>
  <si>
    <t>30*40*10壁挂大号</t>
  </si>
  <si>
    <t>30*40*9.5</t>
  </si>
  <si>
    <t>30.6*3*41</t>
  </si>
  <si>
    <t>17</t>
  </si>
  <si>
    <t>旋转手办盒</t>
  </si>
  <si>
    <t>一层</t>
  </si>
  <si>
    <t>PP+PET</t>
  </si>
  <si>
    <t>白色/紫色</t>
  </si>
  <si>
    <t>22*22*18.5</t>
  </si>
  <si>
    <t>22.5*22.5*16.5</t>
  </si>
  <si>
    <t>二层</t>
  </si>
  <si>
    <t>22*22*34</t>
  </si>
  <si>
    <t>22.5*22.5*17.5</t>
  </si>
  <si>
    <t>三层</t>
  </si>
  <si>
    <t>22*22*49.5</t>
  </si>
  <si>
    <t>22.5*22.5*18.5</t>
  </si>
  <si>
    <t>积木手办盒</t>
  </si>
  <si>
    <t>PET +ABS</t>
  </si>
  <si>
    <t>奶油白</t>
  </si>
  <si>
    <t>32*18.5*22cm</t>
  </si>
  <si>
    <t>特大号</t>
  </si>
  <si>
    <t>39.5*20*20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</si>
</sst>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b/>
      <sz val="22"/>
      <color rgb="FFFF0000"/>
      <name val="宋体"/>
      <charset val="134"/>
    </font>
    <font>
      <b/>
      <sz val="22"/>
      <color rgb="FF000000"/>
      <name val="宋体"/>
      <charset val="134"/>
    </font>
    <font>
      <b/>
      <sz val="2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jpe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tabSelected="1" zoomScale="40" zoomScaleNormal="40" topLeftCell="A29" workbookViewId="0">
      <selection activeCell="O36" sqref="O36"/>
    </sheetView>
  </sheetViews>
  <sheetFormatPr defaultColWidth="9" defaultRowHeight="121.5" customHeight="1"/>
  <cols>
    <col min="1" max="1" width="26.9537037037037" style="1" customWidth="1"/>
    <col min="2" max="2" width="30.6296296296296" style="1" customWidth="1"/>
    <col min="3" max="3" width="30" style="1" customWidth="1"/>
    <col min="4" max="5" width="20.6296296296296" style="1" customWidth="1"/>
    <col min="6" max="6" width="30.6296296296296" style="1" customWidth="1"/>
    <col min="7" max="7" width="36.25" style="1" customWidth="1"/>
    <col min="8" max="8" width="42.5" style="1" customWidth="1"/>
    <col min="9" max="12" width="20.6296296296296" style="1" customWidth="1"/>
    <col min="13" max="13" width="25.6296296296296" style="1" customWidth="1"/>
    <col min="14" max="14" width="20.6296296296296" style="1" customWidth="1"/>
    <col min="15" max="15" width="20.6296296296296" style="5" customWidth="1"/>
    <col min="16" max="16" width="20.6296296296296" style="1" customWidth="1"/>
    <col min="17" max="30" width="9" style="6"/>
    <col min="31" max="16384" width="9" style="1"/>
  </cols>
  <sheetData>
    <row r="1" s="1" customFormat="1" ht="93" customHeight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9" t="s">
        <v>12</v>
      </c>
      <c r="N1" s="7" t="s">
        <v>13</v>
      </c>
      <c r="O1" s="19" t="s">
        <v>14</v>
      </c>
      <c r="P1" s="20" t="s">
        <v>15</v>
      </c>
    </row>
    <row r="2" s="2" customFormat="1" ht="120" customHeight="1" spans="1:30">
      <c r="A2" s="8" t="s">
        <v>16</v>
      </c>
      <c r="B2" s="9" t="str">
        <f>_xlfn.DISPIMG("ID_DCCE7D95886F418092CBC634A0AFB5AD",1)</f>
        <v>=DISPIMG("ID_DCCE7D95886F418092CBC634A0AFB5AD",1)</v>
      </c>
      <c r="C2" s="10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>
        <v>1140</v>
      </c>
      <c r="J2" s="8">
        <v>1300</v>
      </c>
      <c r="K2" s="10" t="s">
        <v>23</v>
      </c>
      <c r="L2" s="8">
        <v>1</v>
      </c>
      <c r="M2" s="8" t="s">
        <v>22</v>
      </c>
      <c r="N2" s="8">
        <v>1.3</v>
      </c>
      <c r="O2" s="21">
        <v>20.5</v>
      </c>
      <c r="P2" s="22" t="str">
        <f>_xlfn.IFS(J2&lt;480,"3",J2&lt;980,"3.5",J2&lt;1480,"4",J2&lt;1980,"4.5",J2&lt;2950,"5.5")</f>
        <v>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="2" customFormat="1" ht="120" customHeight="1" spans="1:30">
      <c r="A3" s="8" t="s">
        <v>24</v>
      </c>
      <c r="B3" s="9" t="str">
        <f>_xlfn.DISPIMG("ID_15DA2BBBCFF74A5B8C8764452474267E",1)</f>
        <v>=DISPIMG("ID_15DA2BBBCFF74A5B8C8764452474267E",1)</v>
      </c>
      <c r="C3" s="10" t="s">
        <v>25</v>
      </c>
      <c r="D3" s="8" t="s">
        <v>18</v>
      </c>
      <c r="E3" s="8" t="s">
        <v>19</v>
      </c>
      <c r="F3" s="8" t="s">
        <v>20</v>
      </c>
      <c r="G3" s="8" t="s">
        <v>26</v>
      </c>
      <c r="H3" s="8" t="s">
        <v>27</v>
      </c>
      <c r="I3" s="8">
        <v>700</v>
      </c>
      <c r="J3" s="8">
        <v>800</v>
      </c>
      <c r="K3" s="10" t="s">
        <v>23</v>
      </c>
      <c r="L3" s="8">
        <v>1</v>
      </c>
      <c r="M3" s="8" t="s">
        <v>27</v>
      </c>
      <c r="N3" s="8">
        <v>0.8</v>
      </c>
      <c r="O3" s="23">
        <v>14.5</v>
      </c>
      <c r="P3" s="9">
        <v>3.5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="2" customFormat="1" customHeight="1" spans="1:30">
      <c r="A4" s="11" t="s">
        <v>28</v>
      </c>
      <c r="B4" s="9" t="str">
        <f>_xlfn.DISPIMG("ID_4CE7FED49F844D5CB6170EBEB9E46F51",1)</f>
        <v>=DISPIMG("ID_4CE7FED49F844D5CB6170EBEB9E46F51",1)</v>
      </c>
      <c r="C4" s="11">
        <v>908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>
        <v>845</v>
      </c>
      <c r="J4" s="11">
        <v>1039</v>
      </c>
      <c r="K4" s="10" t="s">
        <v>23</v>
      </c>
      <c r="L4" s="8">
        <v>1</v>
      </c>
      <c r="M4" s="11" t="s">
        <v>33</v>
      </c>
      <c r="N4" s="8">
        <f>J4*L4/1000</f>
        <v>1.039</v>
      </c>
      <c r="O4" s="21">
        <v>22</v>
      </c>
      <c r="P4" s="10">
        <v>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="2" customFormat="1" customHeight="1" spans="1:30">
      <c r="A5" s="11" t="s">
        <v>28</v>
      </c>
      <c r="B5" s="9" t="str">
        <f>_xlfn.DISPIMG("ID_D6C278B969B14F3C8BF087A9E5118A24",1)</f>
        <v>=DISPIMG("ID_D6C278B969B14F3C8BF087A9E5118A24",1)</v>
      </c>
      <c r="C5" s="11">
        <v>908</v>
      </c>
      <c r="D5" s="11" t="s">
        <v>34</v>
      </c>
      <c r="E5" s="11" t="s">
        <v>30</v>
      </c>
      <c r="F5" s="11" t="s">
        <v>31</v>
      </c>
      <c r="G5" s="11" t="s">
        <v>35</v>
      </c>
      <c r="H5" s="11" t="s">
        <v>36</v>
      </c>
      <c r="I5" s="11">
        <v>911</v>
      </c>
      <c r="J5" s="11">
        <v>1110</v>
      </c>
      <c r="K5" s="10" t="s">
        <v>23</v>
      </c>
      <c r="L5" s="8">
        <v>1</v>
      </c>
      <c r="M5" s="11" t="s">
        <v>36</v>
      </c>
      <c r="N5" s="8">
        <f>J5*L5/1000</f>
        <v>1.11</v>
      </c>
      <c r="O5" s="21">
        <v>24</v>
      </c>
      <c r="P5" s="10">
        <v>4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="2" customFormat="1" customHeight="1" spans="1:30">
      <c r="A6" s="8" t="s">
        <v>37</v>
      </c>
      <c r="B6" s="9" t="str">
        <f>_xlfn.DISPIMG("ID_C569CDB436B4429AA7CDB3231A152615",1)</f>
        <v>=DISPIMG("ID_C569CDB436B4429AA7CDB3231A152615",1)</v>
      </c>
      <c r="C6" s="10">
        <v>777</v>
      </c>
      <c r="D6" s="8" t="s">
        <v>38</v>
      </c>
      <c r="E6" s="8" t="s">
        <v>19</v>
      </c>
      <c r="F6" s="8" t="s">
        <v>39</v>
      </c>
      <c r="G6" s="8" t="s">
        <v>40</v>
      </c>
      <c r="H6" s="8" t="s">
        <v>41</v>
      </c>
      <c r="I6" s="8">
        <v>800</v>
      </c>
      <c r="J6" s="8">
        <v>950</v>
      </c>
      <c r="K6" s="10" t="s">
        <v>23</v>
      </c>
      <c r="L6" s="8">
        <v>1</v>
      </c>
      <c r="M6" s="8" t="s">
        <v>41</v>
      </c>
      <c r="N6" s="8">
        <v>0.95</v>
      </c>
      <c r="O6" s="12" t="s">
        <v>42</v>
      </c>
      <c r="P6" s="9">
        <v>3.5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="2" customFormat="1" customHeight="1" spans="1:30">
      <c r="A7" s="12" t="s">
        <v>43</v>
      </c>
      <c r="B7" s="9" t="str">
        <f>_xlfn.DISPIMG("ID_DC65A083F89745D2AD4288782BFAC0C2",1)</f>
        <v>=DISPIMG("ID_DC65A083F89745D2AD4288782BFAC0C2",1)</v>
      </c>
      <c r="C7" s="10" t="s">
        <v>44</v>
      </c>
      <c r="D7" s="8" t="s">
        <v>45</v>
      </c>
      <c r="E7" s="8" t="s">
        <v>46</v>
      </c>
      <c r="F7" s="10" t="s">
        <v>47</v>
      </c>
      <c r="G7" s="9" t="s">
        <v>48</v>
      </c>
      <c r="H7" s="8" t="s">
        <v>22</v>
      </c>
      <c r="I7" s="9">
        <v>1140</v>
      </c>
      <c r="J7" s="9">
        <v>1300</v>
      </c>
      <c r="K7" s="10" t="s">
        <v>23</v>
      </c>
      <c r="L7" s="8">
        <v>1</v>
      </c>
      <c r="M7" s="12" t="s">
        <v>49</v>
      </c>
      <c r="N7" s="9">
        <f>(J7*L7+300)/1000</f>
        <v>1.6</v>
      </c>
      <c r="O7" s="24" t="s">
        <v>50</v>
      </c>
      <c r="P7" s="9" t="str">
        <f>_xlfn.IFS(J7&lt;480,"3",J7&lt;980,"3",J7&lt;1480,"3.5",J7&lt;1980,"4",J7&lt;1980,"4.5",J7&lt;2950,"5")</f>
        <v>3.5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="2" customFormat="1" customHeight="1" spans="1:30">
      <c r="A8" s="12" t="s">
        <v>43</v>
      </c>
      <c r="B8" s="9" t="str">
        <f>_xlfn.DISPIMG("ID_CA8344367B174FDB93A6A213A78212BE",1)</f>
        <v>=DISPIMG("ID_CA8344367B174FDB93A6A213A78212BE",1)</v>
      </c>
      <c r="C8" s="10" t="s">
        <v>51</v>
      </c>
      <c r="D8" s="8" t="s">
        <v>52</v>
      </c>
      <c r="E8" s="8" t="s">
        <v>46</v>
      </c>
      <c r="F8" s="10" t="s">
        <v>47</v>
      </c>
      <c r="G8" s="10" t="s">
        <v>53</v>
      </c>
      <c r="H8" s="8" t="s">
        <v>27</v>
      </c>
      <c r="I8" s="9">
        <v>700</v>
      </c>
      <c r="J8" s="9">
        <v>900</v>
      </c>
      <c r="K8" s="10" t="s">
        <v>23</v>
      </c>
      <c r="L8" s="8">
        <v>1</v>
      </c>
      <c r="M8" s="12" t="s">
        <v>49</v>
      </c>
      <c r="N8" s="9">
        <f>(J8*L8+300)/1000</f>
        <v>1.2</v>
      </c>
      <c r="O8" s="24" t="s">
        <v>54</v>
      </c>
      <c r="P8" s="9" t="str">
        <f>_xlfn.IFS(J8&lt;480,"3",J8&lt;980,"3",J8&lt;1480,"3.5",J8&lt;1980,"4",J8&lt;1980,"4.5",J8&lt;2950,"5")</f>
        <v>3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="2" customFormat="1" customHeight="1" spans="1:30">
      <c r="A9" s="12" t="s">
        <v>55</v>
      </c>
      <c r="B9" s="9" t="str">
        <f>_xlfn.DISPIMG("ID_C578F398F8D24BFA9DFEA4AAF25CB5CC",1)</f>
        <v>=DISPIMG("ID_C578F398F8D24BFA9DFEA4AAF25CB5CC",1)</v>
      </c>
      <c r="C9" s="12" t="s">
        <v>56</v>
      </c>
      <c r="D9" s="8" t="s">
        <v>57</v>
      </c>
      <c r="E9" s="8" t="s">
        <v>46</v>
      </c>
      <c r="F9" s="10" t="s">
        <v>47</v>
      </c>
      <c r="G9" s="9" t="s">
        <v>58</v>
      </c>
      <c r="H9" s="10" t="s">
        <v>59</v>
      </c>
      <c r="I9" s="9">
        <v>780</v>
      </c>
      <c r="J9" s="9">
        <v>980</v>
      </c>
      <c r="K9" s="10" t="s">
        <v>23</v>
      </c>
      <c r="L9" s="8">
        <v>1</v>
      </c>
      <c r="M9" s="12" t="s">
        <v>49</v>
      </c>
      <c r="N9" s="9">
        <f>(J9*L9+300)/1000</f>
        <v>1.28</v>
      </c>
      <c r="O9" s="24" t="s">
        <v>60</v>
      </c>
      <c r="P9" s="9" t="str">
        <f>_xlfn.IFS(J9&lt;480,"3",J9&lt;980,"3",J9&lt;1480,"3.5",J9&lt;1980,"4",J9&lt;1980,"4.5",J9&lt;2950,"5")</f>
        <v>3.5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="2" customFormat="1" customHeight="1" spans="1:30">
      <c r="A10" s="8" t="s">
        <v>61</v>
      </c>
      <c r="B10" s="9" t="str">
        <f>_xlfn.DISPIMG("ID_1CE74D694CD84E4DB6B918DB1861FE5A",1)</f>
        <v>=DISPIMG("ID_1CE74D694CD84E4DB6B918DB1861FE5A",1)</v>
      </c>
      <c r="C10" s="10">
        <v>717</v>
      </c>
      <c r="D10" s="8" t="s">
        <v>34</v>
      </c>
      <c r="E10" s="8" t="s">
        <v>19</v>
      </c>
      <c r="F10" s="8" t="s">
        <v>62</v>
      </c>
      <c r="G10" s="8" t="s">
        <v>63</v>
      </c>
      <c r="H10" s="10" t="s">
        <v>64</v>
      </c>
      <c r="I10" s="8">
        <v>860</v>
      </c>
      <c r="J10" s="8">
        <v>960</v>
      </c>
      <c r="K10" s="10" t="s">
        <v>23</v>
      </c>
      <c r="L10" s="8">
        <v>1</v>
      </c>
      <c r="M10" s="8" t="s">
        <v>65</v>
      </c>
      <c r="N10" s="8">
        <v>1.26</v>
      </c>
      <c r="O10" s="21">
        <v>15</v>
      </c>
      <c r="P10" s="10">
        <v>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="2" customFormat="1" customHeight="1" spans="1:30">
      <c r="A11" s="8" t="s">
        <v>66</v>
      </c>
      <c r="B11" s="9" t="str">
        <f>_xlfn.DISPIMG("ID_5A5D78A6EFE54EA79AF0DB09DCC7171C",1)</f>
        <v>=DISPIMG("ID_5A5D78A6EFE54EA79AF0DB09DCC7171C",1)</v>
      </c>
      <c r="C11" s="10">
        <v>898</v>
      </c>
      <c r="D11" s="8" t="s">
        <v>18</v>
      </c>
      <c r="E11" s="8" t="s">
        <v>19</v>
      </c>
      <c r="F11" s="8" t="s">
        <v>67</v>
      </c>
      <c r="G11" s="8" t="s">
        <v>26</v>
      </c>
      <c r="H11" s="8" t="s">
        <v>27</v>
      </c>
      <c r="I11" s="8">
        <v>700</v>
      </c>
      <c r="J11" s="8">
        <v>800</v>
      </c>
      <c r="K11" s="10" t="s">
        <v>23</v>
      </c>
      <c r="L11" s="8">
        <v>1</v>
      </c>
      <c r="M11" s="8" t="s">
        <v>27</v>
      </c>
      <c r="N11" s="8">
        <v>0.8</v>
      </c>
      <c r="O11" s="21">
        <v>14.5</v>
      </c>
      <c r="P11" s="9">
        <v>3.5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="2" customFormat="1" customHeight="1" spans="1:30">
      <c r="A12" s="8" t="s">
        <v>68</v>
      </c>
      <c r="B12" s="9" t="str">
        <f>_xlfn.DISPIMG("ID_484712D7F8AD493C9BF71972F172906C",1)</f>
        <v>=DISPIMG("ID_484712D7F8AD493C9BF71972F172906C",1)</v>
      </c>
      <c r="C12" s="10" t="s">
        <v>69</v>
      </c>
      <c r="D12" s="8" t="s">
        <v>18</v>
      </c>
      <c r="E12" s="8" t="s">
        <v>19</v>
      </c>
      <c r="F12" s="8" t="s">
        <v>67</v>
      </c>
      <c r="G12" s="8" t="s">
        <v>26</v>
      </c>
      <c r="H12" s="8" t="s">
        <v>27</v>
      </c>
      <c r="I12" s="8">
        <v>700</v>
      </c>
      <c r="J12" s="8">
        <v>800</v>
      </c>
      <c r="K12" s="10" t="s">
        <v>23</v>
      </c>
      <c r="L12" s="8">
        <v>1</v>
      </c>
      <c r="M12" s="8" t="s">
        <v>27</v>
      </c>
      <c r="N12" s="8">
        <v>0.8</v>
      </c>
      <c r="O12" s="21">
        <v>14</v>
      </c>
      <c r="P12" s="10">
        <v>3.5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="2" customFormat="1" customHeight="1" spans="1:30">
      <c r="A13" s="8" t="s">
        <v>70</v>
      </c>
      <c r="B13" s="9" t="str">
        <f>_xlfn.DISPIMG("ID_F4B5C464DFA84AF5B2D127038BB0FBB3",1)</f>
        <v>=DISPIMG("ID_F4B5C464DFA84AF5B2D127038BB0FBB3",1)</v>
      </c>
      <c r="C13" s="8">
        <v>8108</v>
      </c>
      <c r="D13" s="8" t="s">
        <v>71</v>
      </c>
      <c r="E13" s="8" t="s">
        <v>72</v>
      </c>
      <c r="F13" s="8" t="s">
        <v>73</v>
      </c>
      <c r="G13" s="8" t="s">
        <v>74</v>
      </c>
      <c r="H13" s="10" t="s">
        <v>75</v>
      </c>
      <c r="I13" s="8">
        <v>750</v>
      </c>
      <c r="J13" s="8">
        <v>1050</v>
      </c>
      <c r="K13" s="10" t="s">
        <v>23</v>
      </c>
      <c r="L13" s="8">
        <v>1</v>
      </c>
      <c r="M13" s="8" t="s">
        <v>76</v>
      </c>
      <c r="N13" s="8">
        <v>1.05</v>
      </c>
      <c r="O13" s="21">
        <v>20</v>
      </c>
      <c r="P13" s="10">
        <v>5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="2" customFormat="1" customHeight="1" spans="1:30">
      <c r="A14" s="11" t="s">
        <v>77</v>
      </c>
      <c r="B14" s="9" t="str">
        <f>_xlfn.DISPIMG("ID_167E8CD7DD5B46399C45AAA73A4FDD31",1)</f>
        <v>=DISPIMG("ID_167E8CD7DD5B46399C45AAA73A4FDD31",1)</v>
      </c>
      <c r="C14" s="11" t="s">
        <v>78</v>
      </c>
      <c r="D14" s="8" t="s">
        <v>79</v>
      </c>
      <c r="E14" s="8" t="s">
        <v>46</v>
      </c>
      <c r="F14" s="10" t="s">
        <v>80</v>
      </c>
      <c r="G14" s="10" t="s">
        <v>81</v>
      </c>
      <c r="H14" s="11" t="s">
        <v>82</v>
      </c>
      <c r="I14" s="9">
        <v>450</v>
      </c>
      <c r="J14" s="9">
        <v>580</v>
      </c>
      <c r="K14" s="10" t="s">
        <v>23</v>
      </c>
      <c r="L14" s="8">
        <v>1</v>
      </c>
      <c r="M14" s="11" t="s">
        <v>82</v>
      </c>
      <c r="N14" s="9">
        <f>(J14*L14+300)/1000</f>
        <v>0.88</v>
      </c>
      <c r="O14" s="24" t="s">
        <v>83</v>
      </c>
      <c r="P14" s="9" t="str">
        <f>_xlfn.IFS(J14&lt;480,"3",J14&lt;980,"3",J14&lt;1480,"3.5",J14&lt;1980,"4",J14&lt;1980,"4.5",J14&lt;2950,"5")</f>
        <v>3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="1" customFormat="1" customHeight="1" spans="1:30">
      <c r="A15" s="8" t="s">
        <v>84</v>
      </c>
      <c r="B15" s="3" t="str">
        <f>_xlfn.DISPIMG("ID_45BBD96845604DFEBE9B94EE0D520B81",1)</f>
        <v>=DISPIMG("ID_45BBD96845604DFEBE9B94EE0D520B81",1)</v>
      </c>
      <c r="C15" s="3">
        <v>868</v>
      </c>
      <c r="D15" s="3" t="s">
        <v>85</v>
      </c>
      <c r="E15" s="3" t="s">
        <v>19</v>
      </c>
      <c r="F15" s="3" t="s">
        <v>47</v>
      </c>
      <c r="G15" s="3" t="s">
        <v>86</v>
      </c>
      <c r="H15" s="3" t="s">
        <v>87</v>
      </c>
      <c r="I15" s="3">
        <v>1320</v>
      </c>
      <c r="J15" s="3">
        <v>1620</v>
      </c>
      <c r="K15" s="10" t="s">
        <v>23</v>
      </c>
      <c r="L15" s="8">
        <v>1</v>
      </c>
      <c r="M15" s="3" t="s">
        <v>87</v>
      </c>
      <c r="N15" s="3">
        <v>1.62</v>
      </c>
      <c r="O15" s="25" t="s">
        <v>88</v>
      </c>
      <c r="P15" s="8">
        <v>5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="2" customFormat="1" customHeight="1" spans="1:30">
      <c r="A16" s="8" t="s">
        <v>89</v>
      </c>
      <c r="B16" s="9" t="str">
        <f>_xlfn.DISPIMG("ID_4447138689024E74ACCA23E04EE8022B",1)</f>
        <v>=DISPIMG("ID_4447138689024E74ACCA23E04EE8022B",1)</v>
      </c>
      <c r="C16" s="10" t="s">
        <v>90</v>
      </c>
      <c r="D16" s="8" t="s">
        <v>18</v>
      </c>
      <c r="E16" s="8" t="s">
        <v>19</v>
      </c>
      <c r="F16" s="8" t="s">
        <v>91</v>
      </c>
      <c r="G16" s="8" t="s">
        <v>92</v>
      </c>
      <c r="H16" s="8" t="s">
        <v>93</v>
      </c>
      <c r="I16" s="8">
        <v>1300</v>
      </c>
      <c r="J16" s="8">
        <v>1480</v>
      </c>
      <c r="K16" s="10" t="s">
        <v>23</v>
      </c>
      <c r="L16" s="8">
        <v>1</v>
      </c>
      <c r="M16" s="8" t="s">
        <v>93</v>
      </c>
      <c r="N16" s="8">
        <v>1.48</v>
      </c>
      <c r="O16" s="21">
        <v>22</v>
      </c>
      <c r="P16" s="9" t="str">
        <f>_xlfn.IFS(J16&lt;480,"3",J16&lt;980,"3",J16&lt;1480,"3.5",J16&lt;1980,"4",J16&lt;1980,"4.5",J16&lt;2950,"5")</f>
        <v>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="2" customFormat="1" customHeight="1" spans="1:30">
      <c r="A17" s="8"/>
      <c r="B17" s="9" t="str">
        <f>_xlfn.DISPIMG("ID_A63F6233F0A540F7BB1B2F95E3E4810F",1)</f>
        <v>=DISPIMG("ID_A63F6233F0A540F7BB1B2F95E3E4810F",1)</v>
      </c>
      <c r="C17" s="10" t="s">
        <v>94</v>
      </c>
      <c r="D17" s="8" t="s">
        <v>18</v>
      </c>
      <c r="E17" s="8" t="s">
        <v>19</v>
      </c>
      <c r="F17" s="8" t="s">
        <v>95</v>
      </c>
      <c r="G17" s="8" t="s">
        <v>96</v>
      </c>
      <c r="H17" s="8" t="s">
        <v>93</v>
      </c>
      <c r="I17" s="8">
        <v>1450</v>
      </c>
      <c r="J17" s="8">
        <v>1300</v>
      </c>
      <c r="K17" s="10" t="s">
        <v>23</v>
      </c>
      <c r="L17" s="8">
        <v>1</v>
      </c>
      <c r="M17" s="8" t="s">
        <v>93</v>
      </c>
      <c r="N17" s="8">
        <v>1.6</v>
      </c>
      <c r="O17" s="21">
        <v>25</v>
      </c>
      <c r="P17" s="9" t="str">
        <f>_xlfn.IFS(J17&lt;480,"3",J17&lt;980,"3",J17&lt;1480,"3.5",J17&lt;1980,"4",J17&lt;1980,"4.5",J17&lt;2950,"5")</f>
        <v>3.5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="2" customFormat="1" customHeight="1" spans="1:30">
      <c r="A18" s="8"/>
      <c r="B18" s="9" t="str">
        <f>_xlfn.DISPIMG("ID_92511286E56544D69974139A65DB5478",1)</f>
        <v>=DISPIMG("ID_92511286E56544D69974139A65DB5478",1)</v>
      </c>
      <c r="C18" s="10" t="s">
        <v>97</v>
      </c>
      <c r="D18" s="8" t="s">
        <v>18</v>
      </c>
      <c r="E18" s="8" t="s">
        <v>19</v>
      </c>
      <c r="F18" s="8" t="s">
        <v>98</v>
      </c>
      <c r="G18" s="8" t="s">
        <v>96</v>
      </c>
      <c r="H18" s="8" t="s">
        <v>93</v>
      </c>
      <c r="I18" s="8">
        <v>1450</v>
      </c>
      <c r="J18" s="8">
        <v>1300</v>
      </c>
      <c r="K18" s="10" t="s">
        <v>23</v>
      </c>
      <c r="L18" s="8">
        <v>1</v>
      </c>
      <c r="M18" s="8" t="s">
        <v>93</v>
      </c>
      <c r="N18" s="8">
        <v>1.6</v>
      </c>
      <c r="O18" s="21">
        <v>28</v>
      </c>
      <c r="P18" s="9" t="str">
        <f>_xlfn.IFS(J18&lt;480,"3",J18&lt;980,"3",J18&lt;1480,"3.5",J18&lt;1980,"4",J18&lt;1980,"4.5",J18&lt;2950,"5")</f>
        <v>3.5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="2" customFormat="1" customHeight="1" spans="1:30">
      <c r="A19" s="8"/>
      <c r="B19" s="9" t="str">
        <f>_xlfn.DISPIMG("ID_CC3568F3CBC0417AA4D39709D113B273",1)</f>
        <v>=DISPIMG("ID_CC3568F3CBC0417AA4D39709D113B273",1)</v>
      </c>
      <c r="C19" s="10" t="s">
        <v>99</v>
      </c>
      <c r="D19" s="8" t="s">
        <v>18</v>
      </c>
      <c r="E19" s="8" t="s">
        <v>19</v>
      </c>
      <c r="F19" s="8" t="s">
        <v>98</v>
      </c>
      <c r="G19" s="8" t="s">
        <v>96</v>
      </c>
      <c r="H19" s="8" t="s">
        <v>93</v>
      </c>
      <c r="I19" s="8">
        <v>1450</v>
      </c>
      <c r="J19" s="8">
        <v>1300</v>
      </c>
      <c r="K19" s="10" t="s">
        <v>23</v>
      </c>
      <c r="L19" s="8">
        <v>1</v>
      </c>
      <c r="M19" s="8" t="s">
        <v>93</v>
      </c>
      <c r="N19" s="8">
        <v>1.6</v>
      </c>
      <c r="O19" s="21">
        <v>31</v>
      </c>
      <c r="P19" s="9" t="str">
        <f>_xlfn.IFS(J19&lt;480,"3",J19&lt;980,"3",J19&lt;1480,"3.5",J19&lt;1980,"4",J19&lt;1980,"4.5",J19&lt;2950,"5")</f>
        <v>3.5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="3" customFormat="1" customHeight="1" spans="1:16">
      <c r="A20" s="3" t="s">
        <v>100</v>
      </c>
      <c r="B20" s="3" t="str">
        <f>_xlfn.DISPIMG("ID_C0523C55A8284C7DB07004B4655A9643",1)</f>
        <v>=DISPIMG("ID_C0523C55A8284C7DB07004B4655A9643",1)</v>
      </c>
      <c r="C20" s="13"/>
      <c r="D20" s="3" t="s">
        <v>101</v>
      </c>
      <c r="E20" s="3" t="s">
        <v>19</v>
      </c>
      <c r="F20" s="3" t="s">
        <v>47</v>
      </c>
      <c r="G20" s="3" t="s">
        <v>102</v>
      </c>
      <c r="H20" s="3" t="s">
        <v>103</v>
      </c>
      <c r="I20" s="3">
        <v>1950</v>
      </c>
      <c r="J20" s="3">
        <v>2300</v>
      </c>
      <c r="K20" s="10" t="s">
        <v>23</v>
      </c>
      <c r="L20" s="8">
        <v>1</v>
      </c>
      <c r="O20" s="25" t="s">
        <v>104</v>
      </c>
      <c r="P20" s="3">
        <v>5</v>
      </c>
    </row>
    <row r="21" s="1" customFormat="1" customHeight="1" spans="1:30">
      <c r="A21" s="3"/>
      <c r="B21" s="9" t="str">
        <f>_xlfn.DISPIMG("ID_638573B52A1C4D288AF369E997EB90FC",1)</f>
        <v>=DISPIMG("ID_638573B52A1C4D288AF369E997EB90FC",1)</v>
      </c>
      <c r="C21" s="13"/>
      <c r="D21" s="3" t="s">
        <v>105</v>
      </c>
      <c r="E21" s="3" t="s">
        <v>19</v>
      </c>
      <c r="F21" s="3" t="s">
        <v>47</v>
      </c>
      <c r="G21" s="3"/>
      <c r="H21" s="3"/>
      <c r="I21" s="3">
        <v>250</v>
      </c>
      <c r="J21" s="3"/>
      <c r="K21" s="10" t="s">
        <v>23</v>
      </c>
      <c r="L21" s="8">
        <v>1</v>
      </c>
      <c r="M21" s="3"/>
      <c r="N21" s="3"/>
      <c r="O21" s="25" t="s">
        <v>106</v>
      </c>
      <c r="P21" s="8">
        <v>5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="4" customFormat="1" customHeight="1" spans="1:16">
      <c r="A22" s="14" t="s">
        <v>107</v>
      </c>
      <c r="B22" s="15" t="str">
        <f>_xlfn.DISPIMG("ID_B696CF8A34944CC08DE9EF0187CAD453",1)</f>
        <v>=DISPIMG("ID_B696CF8A34944CC08DE9EF0187CAD453",1)</v>
      </c>
      <c r="C22" s="16">
        <v>575</v>
      </c>
      <c r="D22" s="15"/>
      <c r="E22" s="17" t="s">
        <v>19</v>
      </c>
      <c r="F22" s="18" t="s">
        <v>47</v>
      </c>
      <c r="G22" s="17" t="s">
        <v>108</v>
      </c>
      <c r="H22" s="14" t="s">
        <v>109</v>
      </c>
      <c r="I22" s="17">
        <v>2980</v>
      </c>
      <c r="J22" s="15">
        <f>I22+100</f>
        <v>3080</v>
      </c>
      <c r="K22" s="10" t="s">
        <v>23</v>
      </c>
      <c r="L22" s="8">
        <v>1</v>
      </c>
      <c r="M22" s="14" t="s">
        <v>109</v>
      </c>
      <c r="N22" s="15">
        <f t="shared" ref="N22:N25" si="0">(J22*L22+300)/1000</f>
        <v>3.38</v>
      </c>
      <c r="O22" s="24" t="s">
        <v>110</v>
      </c>
      <c r="P22" s="9">
        <v>10</v>
      </c>
    </row>
    <row r="23" s="2" customFormat="1" customHeight="1" spans="1:30">
      <c r="A23" s="10" t="s">
        <v>111</v>
      </c>
      <c r="B23" s="9" t="str">
        <f>_xlfn.DISPIMG("ID_06A14A58DE7C4B52AD40A081A5ADD3E8",1)</f>
        <v>=DISPIMG("ID_06A14A58DE7C4B52AD40A081A5ADD3E8",1)</v>
      </c>
      <c r="C23" s="10" t="s">
        <v>112</v>
      </c>
      <c r="D23" s="8" t="s">
        <v>38</v>
      </c>
      <c r="E23" s="8" t="s">
        <v>19</v>
      </c>
      <c r="F23" s="10" t="s">
        <v>47</v>
      </c>
      <c r="G23" s="9" t="s">
        <v>113</v>
      </c>
      <c r="H23" s="11" t="s">
        <v>114</v>
      </c>
      <c r="I23" s="9">
        <v>2600</v>
      </c>
      <c r="J23" s="9">
        <v>2900</v>
      </c>
      <c r="K23" s="10" t="s">
        <v>23</v>
      </c>
      <c r="L23" s="8">
        <v>1</v>
      </c>
      <c r="M23" s="11" t="s">
        <v>114</v>
      </c>
      <c r="N23" s="9">
        <f t="shared" si="0"/>
        <v>3.2</v>
      </c>
      <c r="O23" s="12" t="s">
        <v>115</v>
      </c>
      <c r="P23" s="9">
        <v>10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="2" customFormat="1" customHeight="1" spans="1:30">
      <c r="A24" s="12" t="s">
        <v>116</v>
      </c>
      <c r="B24" s="9" t="str">
        <f>_xlfn.DISPIMG("ID_941205B3CDBE4335952AF0C8A9DAF96A",1)</f>
        <v>=DISPIMG("ID_941205B3CDBE4335952AF0C8A9DAF96A",1)</v>
      </c>
      <c r="C24" s="10" t="s">
        <v>117</v>
      </c>
      <c r="D24" s="10" t="s">
        <v>118</v>
      </c>
      <c r="E24" s="8" t="s">
        <v>19</v>
      </c>
      <c r="F24" s="10" t="s">
        <v>119</v>
      </c>
      <c r="G24" s="9" t="s">
        <v>120</v>
      </c>
      <c r="H24" s="10" t="s">
        <v>121</v>
      </c>
      <c r="I24" s="11">
        <v>550</v>
      </c>
      <c r="J24" s="9">
        <v>650</v>
      </c>
      <c r="K24" s="10" t="s">
        <v>23</v>
      </c>
      <c r="L24" s="8">
        <v>1</v>
      </c>
      <c r="M24" s="24" t="s">
        <v>122</v>
      </c>
      <c r="N24" s="9">
        <f t="shared" si="0"/>
        <v>0.95</v>
      </c>
      <c r="O24" s="24" t="s">
        <v>123</v>
      </c>
      <c r="P24" s="9" t="str">
        <f>_xlfn.IFS(J24&lt;480,"3",J24&lt;980,"3",J24&lt;1480,"3.5",J24&lt;1980,"4",J24&lt;1980,"4.5",J24&lt;2950,"5")</f>
        <v>3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="2" customFormat="1" customHeight="1" spans="1:30">
      <c r="A25" s="12" t="s">
        <v>124</v>
      </c>
      <c r="B25" s="9" t="str">
        <f>_xlfn.DISPIMG("ID_444A300235704455BE1A45C90CF5CDF0",1)</f>
        <v>=DISPIMG("ID_444A300235704455BE1A45C90CF5CDF0",1)</v>
      </c>
      <c r="C25" s="10" t="s">
        <v>125</v>
      </c>
      <c r="D25" s="10" t="s">
        <v>126</v>
      </c>
      <c r="E25" s="8" t="s">
        <v>19</v>
      </c>
      <c r="F25" s="10" t="s">
        <v>119</v>
      </c>
      <c r="G25" s="9" t="s">
        <v>120</v>
      </c>
      <c r="H25" s="10" t="s">
        <v>121</v>
      </c>
      <c r="I25" s="11">
        <v>600</v>
      </c>
      <c r="J25" s="9">
        <v>700</v>
      </c>
      <c r="K25" s="10" t="s">
        <v>23</v>
      </c>
      <c r="L25" s="8">
        <v>1</v>
      </c>
      <c r="M25" s="24" t="s">
        <v>122</v>
      </c>
      <c r="N25" s="9">
        <f t="shared" si="0"/>
        <v>1</v>
      </c>
      <c r="O25" s="24" t="s">
        <v>127</v>
      </c>
      <c r="P25" s="9" t="str">
        <f>_xlfn.IFS(J25&lt;480,"3",J25&lt;980,"3",J25&lt;1480,"3.5",J25&lt;1980,"4",J25&lt;1980,"4.5",J25&lt;2950,"5")</f>
        <v>3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="2" customFormat="1" customHeight="1" spans="1:30">
      <c r="A26" s="8" t="s">
        <v>128</v>
      </c>
      <c r="B26" s="9" t="str">
        <f>_xlfn.DISPIMG("ID_8EEB89D9BE244634AE517FE87E7216AA",1)</f>
        <v>=DISPIMG("ID_8EEB89D9BE244634AE517FE87E7216AA",1)</v>
      </c>
      <c r="C26" s="10">
        <v>767</v>
      </c>
      <c r="D26" s="8" t="s">
        <v>18</v>
      </c>
      <c r="E26" s="8" t="s">
        <v>19</v>
      </c>
      <c r="F26" s="8" t="s">
        <v>47</v>
      </c>
      <c r="G26" s="8" t="s">
        <v>128</v>
      </c>
      <c r="H26" s="8" t="s">
        <v>129</v>
      </c>
      <c r="I26" s="8">
        <v>900</v>
      </c>
      <c r="J26" s="8">
        <v>1060</v>
      </c>
      <c r="K26" s="10" t="s">
        <v>23</v>
      </c>
      <c r="L26" s="8">
        <v>1</v>
      </c>
      <c r="M26" s="8" t="s">
        <v>129</v>
      </c>
      <c r="N26" s="8">
        <v>1.06</v>
      </c>
      <c r="O26" s="21">
        <v>17.5</v>
      </c>
      <c r="P26" s="9">
        <v>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="2" customFormat="1" customHeight="1" spans="1:30">
      <c r="A27" s="8"/>
      <c r="B27" s="9" t="str">
        <f>_xlfn.DISPIMG("ID_5A121A3D69654889998289128164181F",1)</f>
        <v>=DISPIMG("ID_5A121A3D69654889998289128164181F",1)</v>
      </c>
      <c r="C27" s="10" t="s">
        <v>130</v>
      </c>
      <c r="D27" s="8" t="s">
        <v>131</v>
      </c>
      <c r="E27" s="8" t="s">
        <v>19</v>
      </c>
      <c r="F27" s="8" t="s">
        <v>47</v>
      </c>
      <c r="G27" s="8" t="s">
        <v>128</v>
      </c>
      <c r="H27" s="10" t="s">
        <v>132</v>
      </c>
      <c r="I27" s="8">
        <v>9000</v>
      </c>
      <c r="J27" s="8">
        <v>9600</v>
      </c>
      <c r="K27" s="10" t="s">
        <v>23</v>
      </c>
      <c r="L27" s="8">
        <v>1</v>
      </c>
      <c r="M27" s="8" t="s">
        <v>133</v>
      </c>
      <c r="N27" s="8">
        <v>9.6</v>
      </c>
      <c r="O27" s="21">
        <v>18</v>
      </c>
      <c r="P27" s="10">
        <v>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="2" customFormat="1" customHeight="1" spans="1:30">
      <c r="A28" s="8"/>
      <c r="B28" s="9" t="str">
        <f>_xlfn.DISPIMG("ID_9D4B7C6D22754828AF53B2B7D33D1314",1)</f>
        <v>=DISPIMG("ID_9D4B7C6D22754828AF53B2B7D33D1314",1)</v>
      </c>
      <c r="C28" s="10" t="s">
        <v>134</v>
      </c>
      <c r="D28" s="8" t="s">
        <v>135</v>
      </c>
      <c r="E28" s="8" t="s">
        <v>19</v>
      </c>
      <c r="F28" s="8" t="s">
        <v>47</v>
      </c>
      <c r="G28" s="8" t="s">
        <v>128</v>
      </c>
      <c r="H28" s="10" t="s">
        <v>132</v>
      </c>
      <c r="I28" s="8">
        <v>9000</v>
      </c>
      <c r="J28" s="8">
        <v>9600</v>
      </c>
      <c r="K28" s="10" t="s">
        <v>23</v>
      </c>
      <c r="L28" s="8">
        <v>1</v>
      </c>
      <c r="M28" s="8" t="s">
        <v>133</v>
      </c>
      <c r="N28" s="8">
        <v>9.6</v>
      </c>
      <c r="O28" s="21">
        <v>18.5</v>
      </c>
      <c r="P28" s="10">
        <v>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="2" customFormat="1" customHeight="1" spans="1:30">
      <c r="A29" s="8" t="s">
        <v>136</v>
      </c>
      <c r="B29" s="9" t="str">
        <f>_xlfn.DISPIMG("ID_1F068F9B5EBD4BF8846DDFA44404257F",1)</f>
        <v>=DISPIMG("ID_1F068F9B5EBD4BF8846DDFA44404257F",1)</v>
      </c>
      <c r="C29" s="9">
        <v>889</v>
      </c>
      <c r="D29" s="8" t="s">
        <v>38</v>
      </c>
      <c r="E29" s="8" t="s">
        <v>19</v>
      </c>
      <c r="F29" s="8" t="s">
        <v>137</v>
      </c>
      <c r="G29" s="8" t="s">
        <v>138</v>
      </c>
      <c r="H29" s="8" t="s">
        <v>139</v>
      </c>
      <c r="I29" s="8">
        <v>920</v>
      </c>
      <c r="J29" s="8">
        <v>1080</v>
      </c>
      <c r="K29" s="10" t="s">
        <v>23</v>
      </c>
      <c r="L29" s="8">
        <v>1</v>
      </c>
      <c r="M29" s="8" t="s">
        <v>139</v>
      </c>
      <c r="N29" s="8">
        <v>1.08</v>
      </c>
      <c r="O29" s="21">
        <v>18</v>
      </c>
      <c r="P29" s="9" t="str">
        <f>_xlfn.IFS(J29&lt;480,"3",J29&lt;980,"3",J29&lt;1480,"3.5",J29&lt;1980,"4",J29&lt;1980,"4.5",J29&lt;2950,"5")</f>
        <v>3.5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="2" customFormat="1" customHeight="1" spans="1:30">
      <c r="A30" s="8" t="s">
        <v>140</v>
      </c>
      <c r="B30" s="9" t="str">
        <f>_xlfn.DISPIMG("ID_064D0A2CE5974F86962CBB23CEEBE6EE",1)</f>
        <v>=DISPIMG("ID_064D0A2CE5974F86962CBB23CEEBE6EE",1)</v>
      </c>
      <c r="C30" s="10">
        <v>9006</v>
      </c>
      <c r="D30" s="10" t="s">
        <v>141</v>
      </c>
      <c r="E30" s="8" t="s">
        <v>142</v>
      </c>
      <c r="F30" s="8" t="s">
        <v>143</v>
      </c>
      <c r="G30" s="8" t="s">
        <v>144</v>
      </c>
      <c r="H30" s="8" t="s">
        <v>145</v>
      </c>
      <c r="I30" s="8">
        <v>520</v>
      </c>
      <c r="J30" s="8">
        <v>550</v>
      </c>
      <c r="K30" s="10" t="s">
        <v>23</v>
      </c>
      <c r="L30" s="8">
        <v>1</v>
      </c>
      <c r="M30" s="8" t="s">
        <v>145</v>
      </c>
      <c r="N30" s="8">
        <v>0.55</v>
      </c>
      <c r="O30" s="12" t="s">
        <v>146</v>
      </c>
      <c r="P30" s="9" t="str">
        <f>_xlfn.IFS(J30&lt;480,"3",J30&lt;980,"3",J30&lt;1480,"3.5",J30&lt;1980,"4",J30&lt;1980,"4.5",J30&lt;2950,"5")</f>
        <v>3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="2" customFormat="1" customHeight="1" spans="1:30">
      <c r="A31" s="8" t="s">
        <v>147</v>
      </c>
      <c r="B31" s="9" t="str">
        <f>_xlfn.DISPIMG("ID_94C9C955BDAB4D63BD4700382C344A4D",1)</f>
        <v>=DISPIMG("ID_94C9C955BDAB4D63BD4700382C344A4D",1)</v>
      </c>
      <c r="C31" s="10"/>
      <c r="D31" s="10" t="s">
        <v>34</v>
      </c>
      <c r="E31" s="8" t="s">
        <v>142</v>
      </c>
      <c r="F31" s="8" t="s">
        <v>143</v>
      </c>
      <c r="G31" s="8" t="s">
        <v>148</v>
      </c>
      <c r="H31" s="8" t="s">
        <v>149</v>
      </c>
      <c r="I31" s="8">
        <v>700</v>
      </c>
      <c r="J31" s="8">
        <v>750</v>
      </c>
      <c r="K31" s="10" t="s">
        <v>23</v>
      </c>
      <c r="L31" s="8">
        <v>1</v>
      </c>
      <c r="M31" s="8" t="s">
        <v>149</v>
      </c>
      <c r="N31" s="8">
        <v>0.75</v>
      </c>
      <c r="O31" s="12" t="s">
        <v>150</v>
      </c>
      <c r="P31" s="9" t="str">
        <f>_xlfn.IFS(J31&lt;480,"3",J31&lt;980,"3",J31&lt;1480,"3.5",J31&lt;1980,"4",J31&lt;1980,"4.5",J31&lt;2950,"5")</f>
        <v>3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="2" customFormat="1" customHeight="1" spans="1:30">
      <c r="A32" s="8" t="s">
        <v>151</v>
      </c>
      <c r="B32" s="9" t="str">
        <f t="shared" ref="B32:B34" si="1">_xlfn.DISPIMG("ID_BBA8076E89B34D4FB5FAB0F970FAAD70",1)</f>
        <v>=DISPIMG("ID_BBA8076E89B34D4FB5FAB0F970FAAD70",1)</v>
      </c>
      <c r="C32" s="10"/>
      <c r="D32" s="8" t="s">
        <v>152</v>
      </c>
      <c r="E32" s="10" t="s">
        <v>153</v>
      </c>
      <c r="F32" s="8" t="s">
        <v>154</v>
      </c>
      <c r="G32" s="8" t="s">
        <v>155</v>
      </c>
      <c r="H32" s="8" t="s">
        <v>156</v>
      </c>
      <c r="I32" s="8">
        <v>350</v>
      </c>
      <c r="J32" s="8">
        <v>600</v>
      </c>
      <c r="K32" s="10" t="s">
        <v>23</v>
      </c>
      <c r="L32" s="8">
        <v>1</v>
      </c>
      <c r="M32" s="8" t="s">
        <v>156</v>
      </c>
      <c r="N32" s="9">
        <v>0.6</v>
      </c>
      <c r="O32" s="21">
        <v>9.5</v>
      </c>
      <c r="P32" s="9">
        <v>3.5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="2" customFormat="1" customHeight="1" spans="1:30">
      <c r="A33" s="8" t="s">
        <v>151</v>
      </c>
      <c r="B33" s="9" t="str">
        <f t="shared" si="1"/>
        <v>=DISPIMG("ID_BBA8076E89B34D4FB5FAB0F970FAAD70",1)</v>
      </c>
      <c r="C33" s="10"/>
      <c r="D33" s="8" t="s">
        <v>157</v>
      </c>
      <c r="E33" s="10" t="s">
        <v>153</v>
      </c>
      <c r="F33" s="8"/>
      <c r="G33" s="8" t="s">
        <v>158</v>
      </c>
      <c r="H33" s="8" t="s">
        <v>159</v>
      </c>
      <c r="I33" s="8">
        <v>620</v>
      </c>
      <c r="J33" s="8">
        <v>870</v>
      </c>
      <c r="K33" s="10" t="s">
        <v>23</v>
      </c>
      <c r="L33" s="8">
        <v>1</v>
      </c>
      <c r="M33" s="8" t="s">
        <v>159</v>
      </c>
      <c r="N33" s="9">
        <v>0.87</v>
      </c>
      <c r="O33" s="21">
        <v>14</v>
      </c>
      <c r="P33" s="9">
        <v>3.5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="2" customFormat="1" customHeight="1" spans="1:30">
      <c r="A34" s="8" t="s">
        <v>151</v>
      </c>
      <c r="B34" s="9" t="str">
        <f t="shared" si="1"/>
        <v>=DISPIMG("ID_BBA8076E89B34D4FB5FAB0F970FAAD70",1)</v>
      </c>
      <c r="C34" s="10"/>
      <c r="D34" s="8" t="s">
        <v>160</v>
      </c>
      <c r="E34" s="10" t="s">
        <v>153</v>
      </c>
      <c r="F34" s="8"/>
      <c r="G34" s="8" t="s">
        <v>161</v>
      </c>
      <c r="H34" s="8" t="s">
        <v>162</v>
      </c>
      <c r="I34" s="8">
        <v>900</v>
      </c>
      <c r="J34" s="8">
        <v>1150</v>
      </c>
      <c r="K34" s="10" t="s">
        <v>23</v>
      </c>
      <c r="L34" s="8">
        <v>1</v>
      </c>
      <c r="M34" s="8" t="s">
        <v>162</v>
      </c>
      <c r="N34" s="9">
        <v>1.15</v>
      </c>
      <c r="O34" s="21">
        <v>18</v>
      </c>
      <c r="P34" s="9">
        <v>4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="2" customFormat="1" customHeight="1" spans="1:30">
      <c r="A35" s="8" t="s">
        <v>163</v>
      </c>
      <c r="B35" s="9" t="str">
        <f>_xlfn.DISPIMG("ID_04800D76AAE9424A82D65ACCF9966B10",1)</f>
        <v>=DISPIMG("ID_04800D76AAE9424A82D65ACCF9966B10",1)</v>
      </c>
      <c r="C35" s="10"/>
      <c r="D35" s="8" t="s">
        <v>34</v>
      </c>
      <c r="E35" s="11" t="s">
        <v>164</v>
      </c>
      <c r="F35" s="8" t="s">
        <v>165</v>
      </c>
      <c r="G35" s="11" t="s">
        <v>166</v>
      </c>
      <c r="H35" s="11" t="s">
        <v>166</v>
      </c>
      <c r="I35" s="8">
        <v>1300</v>
      </c>
      <c r="J35" s="8">
        <f>I35+100</f>
        <v>1400</v>
      </c>
      <c r="K35" s="10" t="s">
        <v>23</v>
      </c>
      <c r="L35" s="8">
        <v>1</v>
      </c>
      <c r="M35" s="11" t="s">
        <v>166</v>
      </c>
      <c r="N35" s="8">
        <f>J35*L35/1000</f>
        <v>1.4</v>
      </c>
      <c r="O35" s="21">
        <v>22</v>
      </c>
      <c r="P35" s="10">
        <v>4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="2" customFormat="1" customHeight="1" spans="1:30">
      <c r="A36" s="8" t="s">
        <v>163</v>
      </c>
      <c r="B36" s="9" t="str">
        <f>_xlfn.DISPIMG("ID_B26475B471C641AB93310700103D5710",1)</f>
        <v>=DISPIMG("ID_B26475B471C641AB93310700103D5710",1)</v>
      </c>
      <c r="C36" s="10"/>
      <c r="D36" s="8" t="s">
        <v>167</v>
      </c>
      <c r="E36" s="11" t="s">
        <v>164</v>
      </c>
      <c r="F36" s="8" t="s">
        <v>165</v>
      </c>
      <c r="G36" s="11" t="s">
        <v>168</v>
      </c>
      <c r="H36" s="11" t="s">
        <v>168</v>
      </c>
      <c r="I36" s="8">
        <v>1450</v>
      </c>
      <c r="J36" s="8">
        <f>I36+100</f>
        <v>1550</v>
      </c>
      <c r="K36" s="10" t="s">
        <v>23</v>
      </c>
      <c r="L36" s="8">
        <v>1</v>
      </c>
      <c r="M36" s="11" t="s">
        <v>168</v>
      </c>
      <c r="N36" s="8">
        <f>J36*L36/1000</f>
        <v>1.55</v>
      </c>
      <c r="O36" s="21">
        <v>24</v>
      </c>
      <c r="P36" s="10">
        <v>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</sheetData>
  <mergeCells count="6">
    <mergeCell ref="A16:A19"/>
    <mergeCell ref="A20:A21"/>
    <mergeCell ref="A26:A28"/>
    <mergeCell ref="C20:C21"/>
    <mergeCell ref="C30:C31"/>
    <mergeCell ref="F32:F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楚帅袜业</cp:lastModifiedBy>
  <dcterms:created xsi:type="dcterms:W3CDTF">2025-07-04T08:14:00Z</dcterms:created>
  <dcterms:modified xsi:type="dcterms:W3CDTF">2025-08-22T14:51:39Z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53801C30B8BC4C489251265DF961314C_13</vt:lpwstr>
  </property>
  <property fmtid="{D5CDD505-2E9C-101B-9397-08002B2CF9AE}" pid="3" name="KSOProductBuildVer">
    <vt:lpwstr>2052-12.1.0.21541</vt:lpwstr>
  </property>
</Properties>
</file>