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-MT-报价" sheetId="13" r:id="rId5"/>
    <sheet name="UNIUNI-MT-报价" sheetId="8" r:id="rId6"/>
    <sheet name="USPS-YSD-报价" sheetId="6" r:id="rId7"/>
    <sheet name="FedEx-ECO-MT报价" sheetId="9" r:id="rId8"/>
    <sheet name="FedEx-YSD-报价" sheetId="4" r:id="rId9"/>
    <sheet name="FedEx-632-MT-报价" sheetId="11" r:id="rId10"/>
    <sheet name="GOFO大件-GRO-报价" sheetId="12" r:id="rId11"/>
    <sheet name="XLmiles-报价" sheetId="10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<sst xmlns="http://schemas.openxmlformats.org/spreadsheetml/2006/main" count="71984" uniqueCount="3576">
  <si>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</si>
  <si>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</si>
  <si>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</si>
  <si>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</si>
  <si>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</si>
  <si>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</si>
  <si>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GOFO-MT-报价</t>
  </si>
  <si>
    <t>UNIUNI-MT-报价</t>
  </si>
  <si>
    <t>USPS-YSD-报价</t>
  </si>
  <si>
    <t>FedEx-ECO-MT报价</t>
  </si>
  <si>
    <t>XLmiles-报价</t>
  </si>
  <si>
    <t>GOFO大件-GRO-报价</t>
  </si>
  <si>
    <t>FedEx-632-MT-报价</t>
  </si>
  <si>
    <t>FedEx-YSD-报价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</si>
  <si>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</si>
  <si>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</si>
  <si>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</si>
  <si>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</si>
  <si>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</si>
  <si>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</si>
  <si>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</si>
  <si>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</si>
  <si>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</si>
  <si>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</si>
  <si>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</si>
  <si>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</si>
  <si>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</si>
  <si>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</si>
  <si>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</si>
  <si>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对应系统内设置的物流渠道（渠道代码）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</si>
  <si>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</si>
  <si>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</si>
  <si>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FedEx-美西-CA917-标准-YSD（FedEx-CA917-YSD）
FedEx Economy-美西-YSD（FedEx Eco-CA90670-YSD）
FedEx-标准-IL60632-YSD（FedEx-IL-60632）</t>
  </si>
  <si>
    <t>FedEx-MT</t>
  </si>
  <si>
    <t>FedEx Economy-美西-MT（FedEx Eco-CA-91761-MT）</t>
  </si>
  <si>
    <t>USPS-YSD</t>
  </si>
  <si>
    <t>USPS-美西-CA917-YSD（USPS-CA917-YSD）
USPS-美中-IL-YSD（USPS-IL-60126）</t>
  </si>
  <si>
    <t>FedEx-ECO-MT</t>
  </si>
  <si>
    <t>FedEx_Economy-美中-IL-MT（FedEx_Economy-IL-MT）
FedEx Economy-美西-MT（FedEx Eco-CA-91761-MT）</t>
  </si>
  <si>
    <t>GOFO</t>
  </si>
  <si>
    <t>GOFO-美西-CA-GF(GOFO)
GOFO-美中-IL-GF（SG-GOFO-IL）</t>
  </si>
  <si>
    <t>GOFO-美西-CA-GF（GOFO）</t>
  </si>
  <si>
    <t>UNIUNI</t>
  </si>
  <si>
    <t>UNI-美西-CA91731-MT(UNI-CA91731-MT)
UNIUNI-美中-IL60632-MT（UNIUNI-IL60632-MT）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</si>
  <si>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</si>
  <si>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</si>
  <si>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</si>
  <si>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</si>
  <si>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</si>
  <si>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</si>
  <si>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</si>
  <si>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</si>
  <si>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</si>
  <si>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</si>
  <si>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</si>
  <si>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</si>
  <si>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</si>
  <si>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</si>
  <si>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</si>
  <si>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</si>
  <si>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</si>
  <si>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</si>
  <si>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</si>
  <si>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</si>
  <si>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</si>
  <si>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</si>
  <si>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</si>
  <si>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</si>
  <si>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</si>
  <si>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</si>
  <si>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</si>
  <si>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</si>
  <si>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</si>
  <si>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</si>
  <si>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</si>
  <si>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</si>
  <si>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</si>
  <si>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</si>
  <si>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</si>
  <si>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</si>
  <si>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</si>
  <si>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</si>
  <si>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</si>
  <si>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</si>
  <si>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</si>
  <si>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</si>
  <si>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</si>
  <si>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</si>
  <si>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</si>
  <si>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</si>
  <si>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</si>
  <si>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</si>
  <si>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</si>
  <si>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</si>
  <si>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</si>
  <si>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</si>
  <si>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</si>
  <si>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</si>
  <si>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</si>
  <si>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</si>
  <si>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</si>
  <si>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</si>
  <si>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</si>
  <si>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</si>
  <si>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</si>
  <si>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</si>
  <si>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</si>
  <si>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</si>
  <si>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</si>
  <si>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</si>
  <si>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</si>
  <si>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</si>
  <si>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</si>
  <si>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</si>
  <si>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</si>
  <si>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</si>
  <si>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t>若入仓未按要求贴商品的SKU标签和箱唛，导致仓库的盘点、入库难度增加，我司将根据实际情况收取盘点费、贴标费等特殊处理费，且入库时效有所延误。</t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</si>
  <si>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</si>
  <si>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</si>
  <si>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</si>
  <si>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</si>
  <si>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</si>
  <si>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</si>
  <si>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</si>
  <si>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</si>
  <si>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</si>
  <si>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</si>
  <si>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</si>
  <si>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</si>
  <si>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</si>
  <si>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</si>
  <si>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</si>
  <si>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</si>
  <si>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</si>
  <si>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</si>
  <si>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</si>
  <si>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</si>
  <si>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</si>
  <si>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</si>
  <si>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</si>
  <si>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</si>
  <si>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</si>
  <si>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</si>
  <si>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</si>
  <si>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</si>
  <si>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</si>
  <si>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</si>
  <si>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</si>
  <si>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</si>
  <si>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</si>
  <si>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</si>
  <si>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</si>
  <si>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</si>
  <si>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</si>
  <si>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</si>
  <si>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</si>
  <si>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</si>
  <si>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</si>
  <si>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</si>
  <si>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</si>
  <si>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</si>
  <si>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</si>
  <si>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</si>
  <si>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</si>
  <si>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</si>
  <si>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</si>
  <si>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</si>
  <si>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</si>
  <si>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</si>
  <si>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</si>
  <si>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</si>
  <si>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</si>
  <si>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</si>
  <si>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</si>
  <si>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</si>
  <si>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</si>
  <si>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</si>
  <si>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</si>
  <si>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</si>
  <si>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</si>
  <si>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</si>
  <si>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</si>
  <si>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</si>
  <si>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</si>
  <si>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</si>
  <si>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</si>
  <si>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</si>
  <si>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</si>
  <si>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</si>
  <si>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</si>
  <si>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</si>
  <si>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</si>
  <si>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</si>
  <si>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</si>
  <si>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</si>
  <si>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</si>
  <si>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</si>
  <si>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</si>
  <si>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</si>
  <si>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</si>
  <si>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</si>
  <si>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</si>
  <si>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</si>
  <si>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</si>
  <si>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</si>
  <si>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</si>
  <si>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</si>
  <si>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</si>
  <si>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</si>
  <si>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</si>
  <si>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</si>
  <si>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</si>
  <si>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</si>
  <si>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</si>
  <si>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</si>
  <si>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</si>
  <si>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</si>
  <si>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</si>
  <si>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</si>
  <si>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</si>
  <si>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</si>
  <si>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</si>
  <si>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</si>
  <si>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</si>
  <si>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</si>
  <si>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</si>
  <si>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</si>
  <si>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</si>
  <si>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</si>
  <si>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</si>
  <si>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</si>
  <si>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</si>
  <si>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</si>
  <si>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</si>
  <si>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</si>
  <si>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</si>
  <si>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</si>
  <si>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</si>
  <si>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</si>
  <si>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</si>
  <si>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</si>
  <si>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</si>
  <si>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</si>
  <si>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</si>
  <si>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</si>
  <si>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</si>
  <si>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</si>
  <si>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</si>
  <si>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</si>
  <si>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</si>
  <si>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</si>
  <si>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</si>
  <si>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</si>
  <si>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</si>
  <si>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</si>
  <si>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</si>
  <si>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</si>
  <si>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</si>
  <si>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</si>
  <si>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</si>
  <si>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</si>
  <si>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</si>
  <si>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</si>
  <si>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</si>
  <si>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</si>
  <si>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</si>
  <si>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</si>
  <si>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</si>
  <si>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</si>
  <si>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</si>
  <si>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</si>
  <si>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</si>
  <si>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</si>
  <si>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</si>
  <si>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</si>
  <si>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</si>
  <si>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</si>
  <si>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</si>
  <si>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</si>
  <si>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</si>
  <si>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</si>
  <si>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</si>
  <si>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</si>
  <si>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</si>
  <si>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</si>
  <si>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</si>
  <si>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</si>
  <si>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</si>
  <si>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</si>
  <si>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</si>
  <si>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</si>
  <si>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</si>
  <si>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</si>
  <si>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</si>
  <si>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</si>
  <si>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</si>
  <si>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</si>
  <si>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</si>
  <si>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</si>
  <si>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</si>
  <si>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</si>
  <si>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</si>
  <si>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</si>
  <si>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</si>
  <si>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</si>
  <si>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</si>
  <si>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</si>
  <si>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</si>
  <si>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</si>
  <si>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</si>
  <si>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</si>
  <si>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</si>
  <si>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</si>
  <si>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</si>
  <si>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</si>
  <si>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</si>
  <si>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</si>
  <si>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</si>
  <si>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</si>
  <si>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</si>
  <si>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</si>
  <si>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</si>
  <si>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</si>
  <si>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</si>
  <si>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</si>
  <si>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</si>
  <si>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</si>
  <si>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</si>
  <si>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</si>
  <si>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</si>
  <si>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</si>
  <si>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</si>
  <si>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</si>
  <si>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</si>
  <si>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</si>
  <si>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</si>
  <si>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</si>
  <si>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</si>
  <si>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</si>
  <si>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</si>
  <si>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</si>
  <si>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</si>
  <si>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</si>
  <si>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</si>
  <si>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本渠道为GOFO承运，派送范围有限，详见“GOFO可达邮编表”。该报价表仅供参考，不包含旺季附加费，实际收费以系统产生的实际账单为准。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</si>
  <si>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</si>
  <si>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</si>
  <si>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</si>
  <si>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</si>
  <si>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</si>
  <si>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</si>
  <si>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</si>
  <si>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</si>
  <si>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</si>
  <si>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</si>
  <si>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</si>
  <si>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</si>
  <si>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</si>
  <si>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</si>
  <si>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</si>
  <si>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</si>
  <si>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</si>
  <si>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</si>
  <si>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</si>
  <si>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</si>
  <si>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</si>
  <si>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</si>
  <si>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</si>
  <si>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</si>
  <si>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</si>
  <si>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</si>
  <si>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</si>
  <si>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</si>
  <si>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</si>
  <si>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</si>
  <si>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</si>
  <si>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</si>
  <si>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</si>
  <si>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</si>
  <si>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</si>
  <si>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</si>
  <si>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</si>
  <si>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</si>
  <si>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</si>
  <si>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</si>
  <si>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</si>
  <si>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</si>
  <si>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</si>
  <si>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</si>
  <si>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</si>
  <si>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</si>
  <si>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</si>
  <si>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</si>
  <si>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</si>
  <si>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</si>
  <si>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</si>
  <si>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</si>
  <si>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</si>
  <si>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</si>
  <si>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</si>
  <si>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</si>
  <si>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</si>
  <si>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</si>
  <si>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</si>
  <si>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</si>
  <si>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</si>
  <si>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</si>
  <si>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</si>
  <si>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</si>
  <si>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</si>
  <si>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</si>
  <si>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</si>
  <si>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</si>
  <si>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</si>
  <si>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</si>
  <si>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</si>
  <si>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</si>
  <si>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</si>
  <si>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</si>
  <si>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</si>
  <si>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</si>
  <si>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</si>
  <si>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</si>
  <si>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</si>
  <si>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</si>
  <si>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</si>
  <si>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</si>
  <si>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</si>
  <si>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</si>
  <si>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</si>
  <si>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</si>
  <si>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</si>
  <si>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</si>
  <si>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</si>
  <si>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</si>
  <si>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</si>
  <si>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</si>
  <si>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</si>
  <si>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</si>
  <si>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</si>
  <si>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</si>
  <si>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</si>
  <si>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</si>
  <si>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</si>
  <si>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</si>
  <si>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</si>
  <si>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</si>
  <si>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</si>
  <si>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</si>
  <si>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</si>
  <si>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</si>
  <si>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</si>
  <si>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</si>
  <si>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</si>
  <si>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</si>
  <si>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</si>
  <si>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</si>
  <si>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</si>
  <si>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</si>
  <si>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</si>
  <si>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</si>
  <si>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</si>
  <si>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</si>
  <si>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</si>
  <si>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</si>
  <si>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</si>
  <si>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</si>
  <si>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</si>
  <si>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</si>
  <si>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</si>
  <si>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</si>
  <si>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</si>
  <si>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</si>
  <si>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</si>
  <si>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</si>
  <si>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</si>
  <si>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</si>
  <si>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</si>
  <si>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</si>
  <si>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</si>
  <si>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</si>
  <si>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</si>
  <si>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</si>
  <si>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</si>
  <si>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</si>
  <si>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</si>
  <si>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</si>
  <si>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</si>
  <si>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</si>
  <si>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</si>
  <si>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</si>
  <si>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</si>
  <si>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</si>
  <si>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</si>
  <si>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</si>
  <si>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</si>
  <si>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</si>
  <si>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</si>
  <si>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</si>
  <si>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</si>
  <si>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</si>
  <si>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</si>
  <si>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</si>
  <si>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</si>
  <si>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</si>
  <si>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</si>
  <si>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</si>
  <si>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</si>
  <si>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</si>
  <si>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</si>
  <si>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</si>
  <si>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</si>
  <si>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</si>
  <si>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</si>
  <si>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</si>
  <si>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</si>
  <si>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</si>
  <si>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</si>
  <si>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</si>
  <si>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</si>
  <si>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</si>
  <si>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</si>
  <si>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</si>
  <si>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</si>
  <si>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</si>
  <si>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</si>
  <si>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</si>
  <si>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</si>
  <si>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</si>
  <si>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</si>
  <si>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</si>
  <si>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</si>
  <si>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</si>
  <si>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</si>
  <si>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</si>
  <si>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</si>
  <si>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</si>
  <si>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</si>
  <si>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</si>
  <si>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</si>
  <si>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</si>
  <si>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</si>
  <si>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</si>
  <si>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</si>
  <si>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</si>
  <si>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</si>
  <si>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</si>
  <si>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</si>
  <si>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</si>
  <si>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</si>
  <si>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</si>
  <si>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</si>
  <si>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</si>
  <si>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</si>
  <si>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</si>
  <si>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</si>
  <si>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</si>
  <si>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</si>
  <si>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</si>
  <si>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</si>
  <si>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</si>
  <si>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</si>
  <si>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</si>
  <si>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</si>
  <si>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</si>
  <si>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</si>
  <si>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</si>
  <si>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</si>
  <si>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</si>
  <si>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</si>
  <si>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</si>
  <si>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</si>
  <si>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</si>
  <si>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</si>
  <si>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</si>
  <si>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</si>
  <si>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</si>
  <si>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</si>
  <si>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</si>
  <si>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</si>
  <si>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</si>
  <si>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</si>
  <si>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</si>
  <si>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</si>
  <si>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</si>
  <si>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</si>
  <si>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</si>
  <si>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</si>
  <si>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</si>
  <si>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</si>
  <si>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</si>
  <si>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</si>
  <si>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</si>
  <si>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</si>
  <si>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</si>
  <si>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</si>
  <si>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</si>
  <si>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</si>
  <si>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</si>
  <si>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</si>
  <si>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</si>
  <si>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</si>
  <si>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</si>
  <si>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</si>
  <si>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</si>
  <si>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</si>
  <si>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</si>
  <si>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</si>
  <si>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</si>
  <si>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</si>
  <si>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</si>
  <si>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</si>
  <si>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</si>
  <si>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</si>
  <si>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</si>
  <si>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</si>
  <si>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</si>
  <si>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</si>
  <si>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</si>
  <si>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</si>
  <si>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</si>
  <si>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</si>
  <si>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</si>
  <si>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</si>
  <si>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</si>
  <si>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</si>
  <si>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</si>
  <si>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</si>
  <si>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</si>
  <si>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</si>
  <si>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</si>
  <si>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</si>
  <si>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</si>
  <si>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</si>
  <si>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</si>
  <si>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</si>
  <si>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</si>
  <si>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</si>
  <si>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</si>
  <si>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</si>
  <si>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</si>
  <si>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</si>
  <si>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</si>
  <si>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</si>
  <si>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</si>
  <si>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</si>
  <si>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</si>
  <si>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</si>
  <si>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</si>
  <si>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</si>
  <si>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</si>
  <si>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</si>
  <si>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</si>
  <si>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</si>
  <si>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</si>
  <si>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</si>
  <si>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</si>
  <si>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</si>
  <si>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</si>
  <si>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</si>
  <si>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</si>
  <si>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</si>
  <si>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</si>
  <si>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</si>
  <si>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</si>
  <si>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</si>
  <si>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</si>
  <si>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</si>
  <si>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</si>
  <si>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</si>
  <si>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</si>
  <si>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</si>
  <si>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</si>
  <si>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</si>
  <si>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</si>
  <si>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</si>
  <si>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</si>
  <si>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</si>
  <si>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</si>
  <si>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</si>
  <si>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</si>
  <si>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</si>
  <si>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</si>
  <si>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</si>
  <si>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</si>
  <si>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</si>
  <si>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</si>
  <si>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</si>
  <si>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</si>
  <si>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</si>
  <si>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</si>
  <si>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</si>
  <si>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</si>
  <si>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</si>
  <si>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</si>
  <si>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</si>
  <si>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</si>
  <si>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</si>
  <si>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</si>
  <si>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</si>
  <si>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</si>
  <si>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</si>
  <si>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</si>
  <si>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</si>
  <si>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</si>
  <si>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</si>
  <si>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</si>
  <si>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</si>
  <si>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</si>
  <si>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</si>
  <si>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</si>
  <si>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</si>
  <si>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</si>
  <si>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</si>
  <si>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</si>
  <si>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</si>
  <si>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</si>
  <si>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</si>
  <si>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</si>
  <si>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</si>
  <si>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</si>
  <si>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</si>
  <si>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</si>
  <si>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</si>
  <si>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</si>
  <si>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</si>
  <si>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</si>
  <si>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</si>
  <si>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</si>
  <si>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</si>
  <si>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</si>
  <si>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</si>
  <si>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</si>
  <si>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</si>
  <si>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</si>
  <si>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</si>
  <si>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</si>
  <si>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</si>
  <si>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</si>
  <si>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</si>
  <si>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</si>
  <si>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</si>
  <si>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</si>
  <si>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</si>
  <si>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</si>
  <si>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</si>
  <si>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</si>
  <si>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</si>
  <si>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</si>
  <si>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</si>
  <si>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</si>
  <si>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</si>
  <si>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</si>
  <si>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</si>
  <si>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</si>
  <si>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</si>
  <si>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</si>
  <si>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</si>
  <si>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</si>
  <si>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</si>
  <si>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</si>
  <si>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</si>
  <si>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</si>
  <si>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</si>
  <si>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</si>
  <si>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</si>
  <si>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</si>
  <si>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</si>
  <si>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</si>
  <si>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</si>
  <si>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</si>
  <si>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</si>
  <si>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</si>
  <si>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</si>
  <si>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</si>
  <si>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</si>
  <si>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</si>
  <si>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</si>
  <si>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</si>
  <si>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</si>
  <si>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</si>
  <si>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</si>
  <si>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</si>
  <si>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</si>
  <si>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</si>
  <si>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</si>
  <si>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</si>
  <si>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</si>
  <si>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</si>
  <si>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</si>
  <si>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</si>
  <si>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</si>
  <si>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</si>
  <si>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</si>
  <si>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</si>
  <si>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</si>
  <si>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</si>
  <si>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</si>
  <si>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</si>
  <si>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</si>
  <si>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</si>
  <si>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</si>
  <si>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</si>
  <si>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</si>
  <si>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</si>
  <si>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</si>
  <si>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</si>
  <si>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</si>
  <si>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</si>
  <si>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</si>
  <si>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</si>
  <si>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</si>
  <si>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</si>
  <si>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</si>
  <si>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</si>
  <si>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</si>
  <si>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</si>
  <si>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</si>
  <si>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</si>
  <si>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</si>
  <si>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</si>
  <si>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</si>
  <si>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</si>
  <si>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</si>
  <si>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</si>
  <si>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</si>
  <si>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</si>
  <si>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</si>
  <si>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</si>
  <si>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</si>
  <si>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</si>
  <si>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</si>
  <si>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</si>
  <si>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</si>
  <si>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</si>
  <si>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</si>
  <si>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</si>
  <si>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</si>
  <si>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</si>
  <si>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</si>
  <si>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</si>
  <si>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</si>
  <si>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</si>
  <si>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</si>
  <si>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</si>
  <si>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</si>
  <si>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</si>
  <si>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</si>
  <si>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</si>
  <si>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</si>
  <si>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</si>
  <si>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</si>
  <si>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</si>
  <si>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</si>
  <si>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</si>
  <si>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</si>
  <si>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</si>
  <si>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</si>
  <si>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</si>
  <si>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</si>
  <si>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</si>
  <si>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</si>
  <si>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</si>
  <si>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</si>
  <si>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</si>
  <si>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</si>
  <si>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</si>
  <si>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</si>
  <si>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</si>
  <si>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</si>
  <si>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</si>
  <si>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</si>
  <si>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</si>
  <si>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</si>
  <si>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</si>
  <si>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</si>
  <si>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</si>
  <si>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</si>
  <si>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</si>
  <si>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</si>
  <si>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</si>
  <si>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</si>
  <si>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</si>
  <si>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</si>
  <si>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</si>
  <si>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</si>
  <si>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</si>
  <si>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</si>
  <si>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</si>
  <si>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</si>
  <si>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</si>
  <si>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</si>
  <si>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</si>
  <si>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</si>
  <si>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</si>
  <si>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</si>
  <si>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</si>
  <si>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</si>
  <si>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</si>
  <si>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</si>
  <si>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</si>
  <si>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</si>
  <si>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</si>
  <si>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</si>
  <si>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</si>
  <si>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</si>
  <si>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</si>
  <si>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</si>
  <si>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</si>
  <si>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</si>
  <si>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</si>
  <si>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</si>
  <si>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</si>
  <si>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</si>
  <si>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</si>
  <si>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</si>
  <si>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</si>
  <si>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</si>
  <si>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</si>
  <si>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</si>
  <si>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</si>
  <si>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</si>
  <si>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</si>
  <si>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</si>
  <si>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</si>
  <si>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</si>
  <si>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</si>
  <si>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</si>
  <si>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</si>
  <si>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</si>
  <si>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</si>
  <si>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</si>
  <si>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</si>
  <si>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</si>
  <si>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</si>
  <si>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</si>
  <si>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</si>
  <si>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</si>
  <si>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</si>
  <si>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</si>
  <si>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</si>
  <si>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</si>
  <si>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</si>
  <si>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</si>
  <si>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</si>
  <si>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</si>
  <si>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</si>
  <si>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</si>
  <si>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</si>
  <si>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</si>
  <si>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</si>
  <si>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</si>
  <si>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</si>
  <si>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</si>
  <si>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</si>
  <si>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</si>
  <si>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</si>
  <si>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</si>
  <si>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</si>
  <si>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</si>
  <si>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</si>
  <si>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</si>
  <si>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</si>
  <si>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</si>
  <si>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</si>
  <si>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</si>
  <si>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</si>
  <si>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</si>
  <si>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</si>
  <si>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</si>
  <si>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</si>
  <si>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</si>
  <si>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</si>
  <si>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</si>
  <si>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</si>
  <si>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</si>
  <si>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</si>
  <si>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</si>
  <si>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</si>
  <si>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</si>
  <si>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</si>
  <si>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</si>
  <si>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</si>
  <si>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</si>
  <si>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</si>
  <si>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</si>
  <si>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</si>
  <si>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</si>
  <si>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</si>
  <si>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</si>
  <si>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</si>
  <si>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</si>
  <si>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</si>
  <si>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</si>
  <si>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</si>
  <si>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</si>
  <si>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</si>
  <si>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</si>
  <si>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</si>
  <si>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</si>
  <si>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</si>
  <si>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</si>
  <si>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</si>
  <si>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</si>
  <si>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</si>
  <si>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</si>
  <si>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</si>
  <si>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</si>
  <si>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</si>
  <si>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</si>
  <si>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</si>
  <si>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</si>
  <si>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</si>
  <si>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</si>
  <si>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</si>
  <si>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</si>
  <si>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</si>
  <si>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</si>
  <si>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</si>
  <si>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</si>
  <si>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</si>
  <si>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</si>
  <si>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</si>
  <si>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</si>
  <si>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</si>
  <si>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</si>
  <si>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</si>
  <si>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</si>
  <si>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</si>
  <si>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</si>
  <si>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</si>
  <si>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</si>
  <si>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</si>
  <si>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</si>
  <si>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</si>
  <si>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</si>
  <si>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</si>
  <si>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</si>
  <si>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</si>
  <si>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</si>
  <si>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</si>
  <si>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</si>
  <si>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</si>
  <si>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</si>
  <si>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</si>
  <si>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</si>
  <si>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</si>
  <si>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</si>
  <si>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</si>
  <si>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</si>
  <si>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</si>
  <si>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</si>
  <si>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</si>
  <si>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</si>
  <si>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</si>
  <si>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</si>
  <si>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</si>
  <si>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</si>
  <si>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</si>
  <si>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</si>
  <si>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</si>
  <si>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</si>
  <si>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</si>
  <si>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</si>
  <si>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</si>
  <si>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</si>
  <si>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</si>
  <si>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</si>
  <si>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</si>
  <si>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</si>
  <si>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</si>
  <si>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</si>
  <si>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</si>
  <si>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</si>
  <si>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</si>
  <si>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</si>
  <si>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</si>
  <si>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</si>
  <si>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</si>
  <si>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</si>
  <si>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</si>
  <si>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</si>
  <si>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</si>
  <si>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</si>
  <si>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</si>
  <si>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</si>
  <si>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</si>
  <si>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</si>
  <si>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</si>
  <si>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</si>
  <si>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</si>
  <si>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</si>
  <si>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</si>
  <si>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</si>
  <si>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</si>
  <si>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</si>
  <si>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</si>
  <si>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</si>
  <si>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</si>
  <si>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</si>
  <si>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</si>
  <si>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</si>
  <si>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</si>
  <si>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</si>
  <si>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</si>
  <si>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</si>
  <si>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</si>
  <si>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</si>
  <si>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</si>
  <si>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</si>
  <si>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</si>
  <si>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</si>
  <si>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</si>
  <si>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</si>
  <si>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</si>
  <si>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</si>
  <si>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</si>
  <si>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</si>
  <si>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</si>
  <si>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</si>
  <si>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</si>
  <si>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</si>
  <si>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</si>
  <si>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</si>
  <si>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</si>
  <si>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</si>
  <si>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</si>
  <si>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</si>
  <si>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</si>
  <si>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</si>
  <si>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</si>
  <si>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</si>
  <si>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</si>
  <si>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</si>
  <si>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</si>
  <si>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</si>
  <si>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</si>
  <si>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</si>
  <si>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</si>
  <si>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</si>
  <si>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</si>
  <si>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</si>
  <si>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</si>
  <si>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</si>
  <si>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</si>
  <si>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</si>
  <si>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</si>
  <si>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</si>
  <si>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</si>
  <si>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</si>
  <si>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</si>
  <si>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</si>
  <si>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</si>
  <si>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</si>
  <si>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</si>
  <si>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</si>
  <si>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</si>
  <si>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</si>
  <si>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</si>
  <si>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</si>
  <si>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</si>
  <si>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</si>
  <si>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</si>
  <si>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</si>
  <si>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</si>
  <si>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</si>
  <si>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</si>
  <si>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</si>
  <si>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</si>
  <si>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</si>
  <si>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</si>
  <si>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</si>
  <si>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</si>
  <si>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</si>
  <si>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</si>
  <si>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</si>
  <si>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</si>
  <si>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</si>
  <si>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</si>
  <si>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</si>
  <si>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</si>
  <si>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</si>
  <si>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</si>
  <si>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</si>
  <si>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</si>
  <si>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</si>
  <si>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</si>
  <si>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</si>
  <si>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</si>
  <si>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</si>
  <si>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</si>
  <si>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</si>
  <si>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</si>
  <si>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</si>
  <si>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</si>
  <si>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</si>
  <si>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</si>
  <si>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</si>
  <si>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</si>
  <si>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</si>
  <si>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</si>
  <si>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</si>
  <si>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</si>
  <si>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</si>
  <si>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</si>
  <si>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</si>
  <si>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</si>
  <si>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</si>
  <si>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</si>
  <si>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</si>
  <si>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</si>
  <si>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</si>
  <si>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</si>
  <si>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</si>
  <si>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</si>
  <si>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</si>
  <si>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</si>
  <si>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</si>
  <si>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</si>
  <si>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</si>
  <si>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</si>
  <si>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</si>
  <si>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</si>
  <si>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</si>
  <si>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</si>
  <si>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</si>
  <si>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</si>
  <si>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</si>
  <si>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</si>
  <si>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</si>
  <si>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</si>
  <si>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</si>
  <si>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</si>
  <si>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</si>
  <si>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</si>
  <si>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</si>
  <si>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</si>
  <si>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</si>
  <si>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</si>
  <si>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</si>
  <si>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</si>
  <si>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</si>
  <si>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</si>
  <si>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</si>
  <si>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</si>
  <si>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</si>
  <si>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</si>
  <si>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</si>
  <si>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</si>
  <si>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</si>
  <si>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</si>
  <si>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</si>
  <si>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</si>
  <si>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</si>
  <si>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</si>
  <si>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</si>
  <si>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</si>
  <si>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</si>
  <si>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</si>
  <si>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</si>
  <si>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</si>
  <si>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</si>
  <si>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</si>
  <si>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</si>
  <si>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</si>
  <si>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</si>
  <si>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</si>
  <si>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</si>
  <si>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</si>
  <si>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</si>
  <si>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</si>
  <si>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</si>
  <si>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</si>
  <si>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</si>
  <si>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</si>
  <si>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</si>
  <si>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</si>
  <si>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</si>
  <si>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</si>
  <si>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</si>
  <si>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</si>
  <si>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</si>
  <si>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</si>
  <si>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</si>
  <si>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</si>
  <si>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</si>
  <si>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</si>
  <si>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</si>
  <si>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</si>
  <si>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</si>
  <si>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</si>
  <si>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</si>
  <si>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</si>
  <si>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</si>
  <si>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</si>
  <si>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</si>
  <si>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</si>
  <si>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</si>
  <si>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</si>
  <si>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</si>
  <si>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</si>
  <si>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</si>
  <si>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</si>
  <si>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</si>
  <si>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</si>
  <si>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</si>
  <si>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</si>
  <si>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</si>
  <si>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</si>
  <si>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</si>
  <si>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</si>
  <si>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</si>
  <si>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</si>
  <si>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</si>
  <si>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</si>
  <si>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</si>
  <si>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</si>
  <si>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</si>
  <si>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</si>
  <si>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</si>
  <si>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</si>
  <si>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</si>
  <si>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</si>
  <si>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</si>
  <si>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</si>
  <si>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</si>
  <si>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</si>
  <si>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</si>
  <si>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</si>
  <si>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</si>
  <si>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</si>
  <si>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</si>
  <si>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</si>
  <si>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</si>
  <si>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</si>
  <si>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</si>
  <si>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</si>
  <si>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</si>
  <si>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</si>
  <si>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</si>
  <si>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</si>
  <si>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</si>
  <si>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</si>
  <si>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</si>
  <si>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</si>
  <si>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</si>
  <si>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</si>
  <si>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</si>
  <si>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</si>
  <si>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</si>
  <si>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</si>
  <si>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</si>
  <si>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</si>
  <si>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</si>
  <si>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</si>
  <si>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</si>
  <si>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</si>
  <si>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</si>
  <si>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</si>
  <si>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</si>
  <si>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</si>
  <si>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</si>
  <si>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</si>
  <si>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</si>
  <si>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</si>
  <si>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</si>
  <si>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</si>
  <si>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</si>
  <si>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</si>
  <si>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</si>
  <si>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</si>
  <si>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</si>
  <si>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</si>
  <si>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</si>
  <si>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</si>
  <si>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</si>
  <si>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</si>
  <si>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</si>
  <si>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</si>
  <si>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</si>
  <si>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</si>
  <si>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</si>
  <si>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</si>
  <si>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</si>
  <si>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</si>
  <si>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</si>
  <si>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</si>
  <si>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</si>
  <si>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</si>
  <si>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</si>
  <si>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</si>
  <si>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</si>
  <si>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</si>
  <si>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</si>
  <si>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</si>
  <si>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</si>
  <si>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</si>
  <si>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</si>
  <si>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</si>
  <si>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</si>
  <si>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</si>
  <si>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</si>
  <si>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</si>
  <si>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</si>
  <si>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</si>
  <si>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</si>
  <si>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</si>
  <si>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</si>
  <si>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</si>
  <si>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</si>
  <si>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</si>
  <si>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</si>
  <si>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</si>
  <si>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</si>
  <si>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</si>
  <si>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</si>
  <si>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</si>
  <si>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</si>
  <si>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</si>
  <si>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</si>
  <si>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</si>
  <si>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</si>
  <si>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</si>
  <si>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</si>
  <si>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</si>
  <si>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</si>
  <si>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</si>
  <si>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</si>
  <si>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</si>
  <si>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</si>
  <si>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</si>
  <si>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</si>
  <si>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</si>
  <si>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</si>
  <si>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</si>
  <si>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</si>
  <si>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</si>
  <si>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</si>
  <si>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</si>
  <si>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</si>
  <si>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</si>
  <si>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</si>
  <si>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</si>
  <si>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</si>
  <si>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</si>
  <si>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</si>
  <si>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</si>
  <si>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</si>
  <si>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</si>
  <si>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</si>
  <si>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</si>
  <si>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</si>
  <si>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</si>
  <si>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</si>
  <si>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</si>
  <si>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</si>
  <si>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</si>
  <si>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</si>
  <si>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</si>
  <si>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</si>
  <si>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</si>
  <si>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</si>
  <si>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</si>
  <si>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</si>
  <si>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</si>
  <si>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</si>
  <si>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</si>
  <si>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</si>
  <si>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</si>
  <si>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</si>
  <si>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</si>
  <si>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</si>
  <si>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</si>
  <si>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</si>
  <si>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</si>
  <si>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</si>
  <si>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</si>
  <si>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</si>
  <si>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</si>
  <si>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</si>
  <si>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</si>
  <si>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</si>
  <si>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</si>
  <si>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</si>
  <si>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</si>
  <si>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</si>
  <si>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</si>
  <si>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</si>
  <si>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</si>
  <si>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</si>
  <si>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</si>
  <si>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</si>
  <si>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</si>
  <si>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</si>
  <si>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</si>
  <si>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</si>
  <si>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</si>
  <si>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</si>
  <si>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</si>
  <si>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</si>
  <si>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</si>
  <si>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</si>
  <si>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</si>
  <si>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</si>
  <si>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</si>
  <si>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</si>
  <si>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</si>
  <si>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</si>
  <si>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</si>
  <si>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</si>
  <si>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</si>
  <si>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</si>
  <si>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</si>
  <si>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</si>
  <si>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</si>
  <si>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</si>
  <si>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</si>
  <si>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</si>
  <si>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</si>
  <si>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</si>
  <si>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</si>
  <si>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</si>
  <si>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</si>
  <si>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</si>
  <si>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</si>
  <si>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</si>
  <si>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</si>
  <si>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</si>
  <si>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</si>
  <si>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</si>
  <si>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</si>
  <si>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</si>
  <si>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</si>
  <si>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</si>
  <si>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</si>
  <si>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</si>
  <si>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</si>
  <si>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</si>
  <si>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</si>
  <si>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</si>
  <si>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</si>
  <si>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</si>
  <si>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</si>
  <si>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</si>
  <si>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</si>
  <si>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</si>
  <si>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</si>
  <si>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</si>
  <si>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</si>
  <si>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</si>
  <si>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</si>
  <si>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</si>
  <si>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</si>
  <si>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</si>
  <si>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</si>
  <si>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</si>
  <si>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</si>
  <si>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</si>
  <si>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</si>
  <si>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</si>
  <si>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</si>
  <si>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</si>
  <si>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</si>
  <si>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</si>
  <si>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</si>
  <si>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</si>
  <si>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</si>
  <si>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</si>
  <si>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</si>
  <si>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</si>
  <si>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</si>
  <si>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</si>
  <si>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</si>
  <si>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</si>
  <si>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</si>
  <si>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</si>
  <si>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</si>
  <si>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</si>
  <si>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</si>
  <si>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</si>
  <si>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</si>
  <si>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</si>
  <si>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</si>
  <si>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</si>
  <si>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</si>
  <si>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</si>
  <si>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</si>
  <si>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</si>
  <si>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</si>
  <si>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</si>
  <si>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</si>
  <si>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</si>
  <si>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</si>
  <si>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</si>
  <si>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</si>
  <si>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</si>
  <si>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</si>
  <si>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</si>
  <si>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</si>
  <si>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</si>
  <si>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</si>
  <si>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</si>
  <si>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</si>
  <si>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</si>
  <si>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</si>
  <si>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</si>
  <si>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</si>
  <si>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</si>
  <si>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</si>
  <si>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</si>
  <si>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</si>
  <si>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</si>
  <si>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</si>
  <si>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</si>
  <si>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</si>
  <si>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</si>
  <si>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</si>
  <si>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</si>
  <si>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</si>
  <si>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</si>
  <si>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</si>
  <si>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</si>
  <si>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</si>
  <si>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</si>
  <si>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</si>
  <si>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</si>
  <si>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</si>
  <si>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</si>
  <si>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</si>
  <si>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</si>
  <si>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</si>
  <si>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</si>
  <si>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</si>
  <si>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</si>
  <si>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</si>
  <si>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</si>
  <si>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</si>
  <si>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</si>
  <si>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</si>
  <si>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</si>
  <si>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</si>
  <si>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</si>
  <si>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</si>
  <si>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</si>
  <si>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</si>
  <si>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</si>
  <si>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</si>
  <si>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</si>
  <si>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</si>
  <si>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</si>
  <si>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</si>
  <si>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</si>
  <si>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</si>
  <si>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</si>
  <si>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</si>
  <si>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</si>
  <si>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</si>
  <si>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</si>
  <si>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</si>
  <si>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</si>
  <si>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</si>
  <si>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</si>
  <si>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</si>
  <si>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</si>
  <si>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</si>
  <si>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</si>
  <si>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</si>
  <si>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</si>
  <si>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</si>
  <si>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</si>
  <si>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</si>
  <si>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</si>
  <si>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</si>
  <si>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</si>
  <si>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</si>
  <si>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</si>
  <si>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</si>
  <si>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</si>
  <si>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</si>
  <si>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</si>
  <si>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</si>
  <si>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</si>
  <si>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</si>
  <si>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</si>
  <si>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</si>
  <si>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</si>
  <si>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</si>
  <si>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</si>
  <si>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</si>
  <si>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</si>
  <si>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</si>
  <si>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</si>
  <si>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</si>
  <si>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</si>
  <si>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</si>
  <si>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</si>
  <si>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</si>
  <si>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</si>
  <si>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</si>
  <si>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</si>
  <si>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</si>
  <si>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</si>
  <si>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</si>
  <si>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</si>
  <si>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</si>
  <si>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</si>
  <si>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</si>
  <si>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</si>
  <si>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</si>
  <si>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</si>
  <si>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</si>
  <si>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</si>
  <si>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</si>
  <si>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</si>
  <si>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</si>
  <si>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</si>
  <si>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</si>
  <si>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</si>
  <si>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</si>
  <si>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</si>
  <si>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</si>
  <si>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</si>
  <si>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</si>
  <si>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</si>
  <si>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</si>
  <si>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</si>
  <si>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</si>
  <si>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</si>
  <si>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</si>
  <si>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</si>
  <si>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</si>
  <si>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</si>
  <si>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</si>
  <si>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</si>
  <si>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</si>
  <si>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</si>
  <si>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</si>
  <si>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</si>
  <si>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</si>
  <si>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</si>
  <si>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</si>
  <si>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</si>
  <si>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</si>
  <si>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</si>
  <si>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</si>
  <si>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</si>
  <si>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</si>
  <si>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</si>
  <si>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</si>
  <si>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</si>
  <si>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</si>
  <si>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</si>
  <si>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</si>
  <si>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</si>
  <si>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</si>
  <si>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</si>
  <si>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</si>
  <si>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</si>
  <si>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</si>
  <si>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</si>
  <si>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</si>
  <si>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</si>
  <si>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</si>
  <si>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</si>
  <si>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</si>
  <si>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</si>
  <si>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</si>
  <si>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</si>
  <si>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</si>
  <si>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</si>
  <si>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</si>
  <si>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</si>
  <si>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</si>
  <si>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</si>
  <si>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</si>
  <si>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</si>
  <si>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</si>
  <si>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</si>
  <si>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</si>
  <si>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</si>
  <si>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</si>
  <si>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</si>
  <si>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</si>
  <si>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</si>
  <si>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</si>
  <si>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</si>
  <si>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</si>
  <si>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</si>
  <si>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</si>
  <si>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</si>
  <si>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</si>
  <si>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</si>
  <si>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</si>
  <si>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</si>
  <si>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</si>
  <si>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</si>
  <si>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</si>
  <si>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</si>
  <si>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</si>
  <si>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</si>
  <si>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</si>
  <si>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</si>
  <si>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</si>
  <si>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</si>
  <si>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</si>
  <si>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</si>
  <si>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</si>
  <si>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</si>
  <si>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</si>
  <si>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</si>
  <si>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</si>
  <si>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</si>
  <si>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</si>
  <si>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</si>
  <si>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</si>
  <si>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</si>
  <si>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</si>
  <si>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</si>
  <si>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</si>
  <si>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</si>
  <si>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</si>
  <si>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</si>
  <si>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</si>
  <si>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</si>
  <si>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</si>
  <si>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</si>
  <si>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</si>
  <si>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</si>
  <si>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</si>
  <si>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</si>
  <si>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</si>
  <si>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</si>
  <si>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</si>
  <si>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</si>
  <si>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</si>
  <si>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</si>
  <si>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</si>
  <si>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</si>
  <si>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</si>
  <si>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</si>
  <si>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</si>
  <si>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</si>
  <si>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</si>
  <si>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</si>
  <si>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</si>
  <si>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</si>
  <si>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</si>
  <si>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</si>
  <si>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</si>
  <si>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</si>
  <si>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</si>
  <si>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</si>
  <si>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</si>
  <si>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</si>
  <si>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</si>
  <si>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</si>
  <si>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</si>
  <si>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</si>
  <si>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</si>
  <si>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</si>
  <si>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</si>
  <si>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</si>
  <si>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</si>
  <si>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</si>
  <si>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</si>
  <si>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</si>
  <si>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</si>
  <si>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</si>
  <si>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</si>
  <si>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</si>
  <si>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</si>
  <si>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</si>
  <si>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</si>
  <si>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</si>
  <si>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</si>
  <si>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</si>
  <si>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</si>
  <si>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</si>
  <si>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</si>
  <si>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</si>
  <si>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</si>
  <si>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</si>
  <si>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</si>
  <si>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</si>
  <si>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</si>
  <si>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</si>
  <si>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</si>
  <si>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</si>
  <si>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</si>
  <si>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</si>
  <si>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</si>
  <si>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</si>
  <si>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</si>
  <si>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</si>
  <si>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</si>
  <si>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</si>
  <si>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</si>
  <si>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</si>
  <si>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</si>
  <si>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</si>
  <si>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</si>
  <si>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</si>
  <si>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</si>
  <si>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</si>
  <si>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</si>
  <si>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</si>
  <si>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</si>
  <si>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</si>
  <si>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</si>
  <si>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</si>
  <si>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</si>
  <si>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</si>
  <si>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</si>
  <si>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</si>
  <si>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</si>
  <si>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</si>
  <si>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</si>
  <si>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</si>
  <si>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</si>
  <si>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</si>
  <si>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</si>
  <si>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</si>
  <si>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</si>
  <si>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</si>
  <si>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</si>
  <si>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</si>
  <si>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</si>
  <si>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</si>
  <si>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</si>
  <si>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</si>
  <si>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</si>
  <si>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</si>
  <si>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</si>
  <si>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</si>
  <si>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</si>
  <si>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</si>
  <si>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</si>
  <si>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</si>
  <si>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</si>
  <si>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</si>
  <si>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</si>
  <si>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</si>
  <si>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</si>
  <si>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</si>
  <si>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</si>
  <si>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</si>
  <si>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</si>
  <si>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</si>
  <si>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</si>
  <si>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</si>
  <si>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</si>
  <si>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</si>
  <si>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</si>
  <si>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</si>
  <si>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</si>
  <si>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</si>
  <si>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</si>
  <si>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</si>
  <si>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</si>
  <si>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</si>
  <si>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</si>
  <si>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</si>
  <si>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</si>
  <si>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</si>
  <si>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</si>
  <si>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</si>
  <si>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</si>
  <si>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</si>
  <si>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</si>
  <si>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</si>
  <si>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</si>
  <si>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</si>
  <si>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</si>
  <si>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</si>
  <si>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</si>
  <si>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</si>
  <si>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</si>
  <si>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</si>
  <si>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</si>
  <si>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</si>
  <si>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</si>
  <si>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</si>
  <si>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</si>
  <si>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</si>
  <si>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</si>
  <si>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</si>
  <si>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</si>
  <si>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</si>
  <si>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</si>
  <si>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</si>
  <si>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</si>
  <si>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</si>
  <si>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</si>
  <si>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</si>
  <si>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</si>
  <si>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</si>
  <si>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</si>
  <si>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</si>
  <si>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</si>
  <si>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</si>
  <si>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</si>
  <si>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</si>
  <si>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</si>
  <si>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</si>
  <si>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</si>
  <si>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</si>
  <si>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</si>
  <si>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</si>
  <si>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</si>
  <si>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</si>
  <si>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</si>
  <si>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</si>
  <si>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</si>
  <si>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</si>
  <si>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</si>
  <si>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</si>
  <si>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</si>
  <si>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</si>
  <si>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</si>
  <si>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</si>
  <si>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</si>
  <si>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</si>
  <si>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</si>
  <si>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</si>
  <si>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</si>
  <si>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</si>
  <si>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</si>
  <si>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</si>
  <si>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</si>
  <si>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</si>
  <si>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</si>
  <si>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</si>
  <si>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</si>
  <si>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</si>
  <si>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</si>
  <si>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</si>
  <si>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</si>
  <si>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</si>
  <si>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</si>
  <si>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</si>
  <si>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</si>
  <si>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</si>
  <si>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</si>
  <si>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</si>
  <si>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</si>
  <si>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</si>
  <si>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</si>
  <si>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</si>
  <si>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</si>
  <si>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</si>
  <si>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</si>
  <si>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</si>
  <si>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</si>
  <si>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</si>
  <si>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</si>
  <si>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</si>
  <si>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</si>
  <si>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</si>
  <si>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</si>
  <si>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</si>
  <si>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</si>
  <si>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</si>
  <si>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</si>
  <si>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</si>
  <si>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</si>
  <si>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</si>
  <si>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</si>
  <si>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</si>
  <si>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</si>
  <si>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</si>
  <si>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</si>
  <si>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</si>
  <si>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</si>
  <si>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</si>
  <si>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</si>
  <si>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</si>
  <si>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</si>
  <si>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</si>
  <si>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</si>
  <si>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</si>
  <si>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</si>
  <si>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</si>
  <si>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</si>
  <si>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</si>
  <si>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</si>
  <si>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</si>
  <si>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</si>
  <si>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</si>
  <si>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</si>
  <si>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</si>
  <si>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</si>
  <si>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</si>
  <si>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</si>
  <si>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</si>
  <si>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</si>
  <si>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</si>
  <si>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</si>
  <si>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</si>
  <si>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</si>
  <si>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</si>
  <si>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</si>
  <si>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</si>
  <si>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</si>
  <si>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</si>
  <si>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</si>
  <si>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</si>
  <si>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</si>
  <si>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</si>
  <si>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</si>
  <si>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</si>
  <si>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</si>
  <si>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</si>
  <si>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</si>
  <si>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</si>
  <si>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</si>
  <si>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</si>
  <si>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</si>
  <si>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</si>
  <si>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</si>
  <si>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</si>
  <si>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</si>
  <si>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</si>
  <si>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</si>
  <si>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</si>
  <si>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</si>
  <si>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</si>
  <si>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</si>
  <si>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</si>
  <si>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</si>
  <si>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</si>
  <si>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</si>
  <si>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</si>
  <si>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</si>
  <si>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</si>
  <si>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</si>
  <si>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</si>
  <si>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</si>
  <si>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</si>
  <si>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</si>
  <si>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</si>
  <si>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</si>
  <si>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</si>
  <si>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</si>
  <si>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</si>
  <si>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</si>
  <si>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</si>
  <si>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</si>
  <si>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</si>
  <si>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</si>
  <si>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</si>
  <si>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</si>
  <si>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</si>
  <si>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</si>
  <si>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</si>
  <si>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</si>
  <si>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</si>
  <si>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</si>
  <si>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</si>
  <si>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</si>
  <si>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</si>
  <si>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</si>
  <si>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</si>
  <si>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</si>
  <si>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</si>
  <si>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</si>
  <si>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</si>
  <si>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</si>
  <si>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</si>
  <si>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</si>
  <si>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</si>
  <si>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</si>
  <si>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</si>
  <si>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</si>
  <si>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</si>
  <si>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</si>
  <si>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</si>
  <si>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</si>
  <si>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</si>
  <si>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</si>
  <si>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</si>
  <si>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</si>
  <si>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</si>
  <si>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</si>
  <si>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</si>
  <si>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</si>
  <si>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</si>
  <si>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</si>
  <si>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</si>
  <si>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</si>
  <si>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</si>
  <si>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</si>
  <si>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</si>
  <si>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</si>
  <si>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</si>
  <si>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</si>
  <si>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</si>
  <si>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</si>
  <si>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</si>
  <si>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</si>
  <si>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</si>
  <si>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</si>
  <si>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</si>
  <si>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</si>
  <si>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</si>
  <si>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</si>
  <si>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</si>
  <si>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</si>
  <si>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</si>
  <si>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</si>
  <si>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</si>
  <si>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</si>
  <si>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</si>
  <si>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</si>
  <si>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</si>
  <si>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</si>
  <si>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</si>
  <si>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</si>
  <si>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</si>
  <si>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</si>
  <si>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</si>
  <si>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</si>
  <si>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</si>
  <si>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</si>
  <si>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</si>
  <si>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</si>
  <si>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</si>
  <si>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</si>
  <si>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</si>
  <si>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</si>
  <si>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</si>
  <si>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</si>
  <si>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</si>
  <si>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</si>
  <si>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</si>
  <si>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</si>
  <si>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</si>
  <si>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</si>
  <si>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</si>
  <si>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</si>
  <si>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</si>
  <si>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</si>
  <si>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</si>
  <si>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</si>
  <si>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</si>
  <si>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</si>
  <si>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</si>
  <si>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</si>
  <si>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</si>
  <si>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</si>
  <si>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</si>
  <si>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</si>
  <si>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</si>
  <si>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</si>
  <si>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</si>
  <si>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</si>
  <si>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</si>
  <si>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</si>
  <si>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</si>
  <si>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</si>
  <si>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</si>
  <si>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</si>
  <si>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</si>
  <si>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</si>
  <si>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</si>
  <si>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</si>
  <si>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</si>
  <si>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</si>
  <si>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</si>
  <si>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</si>
  <si>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</si>
  <si>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</si>
  <si>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</si>
  <si>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</si>
  <si>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</si>
  <si>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</si>
  <si>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</si>
  <si>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</si>
  <si>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</si>
  <si>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</si>
  <si>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</si>
  <si>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</si>
  <si>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</si>
  <si>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</si>
  <si>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</si>
  <si>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</si>
  <si>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</si>
  <si>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</si>
  <si>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</si>
  <si>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</si>
  <si>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</si>
  <si>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</si>
  <si>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</si>
  <si>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</si>
  <si>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</si>
  <si>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</si>
  <si>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</si>
  <si>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</si>
  <si>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</si>
  <si>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</si>
  <si>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</si>
  <si>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</si>
  <si>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</si>
  <si>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</si>
  <si>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</si>
  <si>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</si>
  <si>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</si>
  <si>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</si>
  <si>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</si>
  <si>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</si>
  <si>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</si>
  <si>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</si>
  <si>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</si>
  <si>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</si>
  <si>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</si>
  <si>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</si>
  <si>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</si>
  <si>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</si>
  <si>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</si>
  <si>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</si>
  <si>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</si>
  <si>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</si>
  <si>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</si>
  <si>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</si>
  <si>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</si>
  <si>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</si>
  <si>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</si>
  <si>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</si>
  <si>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</si>
  <si>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</si>
  <si>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</si>
  <si>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</si>
  <si>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</si>
  <si>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</si>
  <si>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</si>
  <si>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</si>
  <si>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</si>
  <si>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</si>
  <si>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</si>
  <si>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</si>
  <si>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</si>
  <si>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</si>
  <si>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</si>
  <si>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</si>
  <si>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</si>
  <si>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</si>
  <si>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</si>
  <si>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</si>
  <si>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</si>
  <si>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</si>
  <si>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</si>
  <si>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</si>
  <si>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</si>
  <si>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</si>
  <si>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</si>
  <si>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</si>
  <si>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</si>
  <si>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</si>
  <si>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</si>
  <si>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</si>
  <si>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</si>
  <si>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</si>
  <si>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</si>
  <si>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</si>
  <si>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</si>
  <si>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</si>
  <si>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</si>
  <si>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</si>
  <si>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</si>
  <si>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</si>
  <si>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</si>
  <si>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</si>
  <si>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</si>
  <si>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</si>
  <si>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</si>
  <si>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</si>
  <si>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</si>
  <si>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</si>
  <si>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</si>
  <si>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</si>
  <si>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</si>
  <si>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</si>
  <si>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</si>
  <si>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</si>
  <si>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</si>
  <si>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</si>
  <si>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</si>
  <si>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</si>
  <si>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</si>
  <si>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</si>
  <si>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</si>
  <si>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</si>
  <si>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</si>
  <si>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</si>
  <si>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</si>
  <si>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</si>
  <si>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</si>
  <si>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</si>
  <si>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</si>
  <si>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</si>
  <si>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</si>
  <si>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</si>
  <si>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</si>
  <si>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</si>
  <si>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</si>
  <si>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</si>
  <si>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</si>
  <si>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</si>
  <si>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</si>
  <si>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</si>
  <si>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</si>
  <si>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</si>
  <si>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</si>
  <si>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</si>
  <si>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</si>
  <si>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</si>
  <si>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</si>
  <si>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</si>
  <si>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</si>
  <si>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</si>
  <si>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</si>
  <si>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</si>
  <si>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</si>
  <si>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</si>
  <si>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</si>
  <si>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</si>
  <si>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</si>
  <si>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</si>
  <si>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</si>
  <si>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</si>
  <si>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</si>
  <si>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</si>
  <si>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</si>
  <si>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</si>
  <si>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</si>
  <si>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</si>
  <si>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</si>
  <si>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</si>
  <si>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</si>
  <si>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</si>
  <si>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</si>
  <si>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</si>
  <si>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</si>
  <si>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</si>
  <si>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</si>
  <si>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</si>
  <si>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</si>
  <si>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</si>
  <si>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</si>
  <si>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</si>
  <si>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</si>
  <si>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</si>
  <si>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</si>
  <si>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</si>
  <si>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</si>
  <si>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</si>
  <si>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</si>
  <si>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</si>
  <si>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</si>
  <si>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</si>
  <si>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</si>
  <si>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</si>
  <si>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</si>
  <si>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</si>
  <si>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</si>
  <si>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</si>
  <si>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</si>
  <si>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</si>
  <si>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</si>
  <si>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</si>
  <si>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</si>
  <si>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</si>
  <si>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</si>
  <si>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</si>
  <si>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</si>
  <si>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</si>
  <si>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</si>
  <si>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</si>
  <si>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</si>
  <si>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</si>
  <si>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</si>
  <si>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</si>
  <si>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</si>
  <si>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</si>
  <si>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</si>
  <si>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</si>
  <si>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</si>
  <si>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</si>
  <si>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</si>
  <si>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</si>
  <si>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</si>
  <si>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</si>
  <si>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</si>
  <si>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</si>
  <si>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</si>
  <si>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</si>
  <si>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</si>
  <si>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</si>
  <si>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</si>
  <si>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</si>
  <si>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</si>
  <si>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</si>
  <si>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</si>
  <si>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</si>
  <si>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</si>
  <si>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</si>
  <si>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</si>
  <si>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</si>
  <si>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</si>
  <si>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</si>
  <si>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</si>
  <si>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</si>
  <si>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</si>
  <si>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</si>
  <si>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</si>
  <si>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</si>
  <si>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</si>
  <si>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</si>
  <si>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</si>
  <si>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</si>
  <si>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</si>
  <si>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</si>
  <si>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</si>
  <si>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</si>
  <si>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</si>
  <si>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</si>
  <si>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</si>
  <si>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</si>
  <si>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</si>
  <si>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</si>
  <si>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</si>
  <si>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</si>
  <si>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</si>
  <si>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</si>
  <si>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</si>
  <si>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</si>
  <si>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</si>
  <si>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</si>
  <si>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</si>
  <si>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</si>
  <si>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</si>
  <si>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</si>
  <si>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</si>
  <si>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</si>
  <si>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</si>
  <si>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</si>
  <si>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</si>
  <si>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</si>
  <si>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</si>
  <si>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</si>
  <si>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</si>
  <si>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</si>
  <si>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</si>
  <si>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</si>
  <si>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</si>
  <si>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</si>
  <si>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</si>
  <si>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</si>
  <si>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</si>
  <si>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</si>
  <si>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</si>
  <si>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</si>
  <si>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</si>
  <si>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</si>
  <si>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</si>
  <si>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</si>
  <si>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</si>
  <si>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</si>
  <si>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</si>
  <si>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</si>
  <si>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</si>
  <si>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</si>
  <si>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</si>
  <si>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</si>
  <si>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</si>
  <si>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</si>
  <si>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</si>
  <si>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</si>
  <si>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</si>
  <si>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</si>
  <si>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</si>
  <si>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</si>
  <si>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</si>
  <si>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</si>
  <si>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</si>
  <si>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</si>
  <si>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</si>
  <si>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</si>
  <si>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</si>
  <si>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</si>
  <si>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</si>
  <si>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</si>
  <si>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</si>
  <si>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</si>
  <si>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</si>
  <si>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</si>
  <si>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</si>
  <si>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</si>
  <si>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</si>
  <si>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</si>
  <si>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</si>
  <si>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</si>
  <si>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</si>
  <si>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</si>
  <si>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</si>
  <si>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</si>
  <si>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</si>
  <si>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</si>
  <si>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</si>
  <si>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</si>
  <si>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</si>
  <si>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</si>
  <si>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</si>
  <si>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</si>
  <si>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</si>
  <si>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</si>
  <si>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</si>
  <si>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</si>
  <si>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</si>
  <si>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</si>
  <si>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</si>
  <si>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</si>
  <si>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</si>
  <si>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</si>
  <si>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</si>
  <si>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</si>
  <si>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</si>
  <si>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</si>
  <si>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</si>
  <si>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</si>
  <si>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</si>
  <si>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</si>
  <si>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</si>
  <si>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</si>
  <si>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</si>
  <si>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</si>
  <si>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</si>
  <si>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</si>
  <si>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</si>
  <si>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</si>
  <si>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</si>
  <si>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</si>
  <si>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</si>
  <si>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</si>
  <si>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</si>
  <si>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</si>
  <si>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</si>
  <si>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</si>
  <si>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</si>
  <si>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</si>
  <si>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</si>
  <si>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</si>
  <si>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</si>
  <si>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</si>
  <si>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</si>
  <si>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</si>
  <si>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</si>
  <si>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</si>
  <si>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</si>
  <si>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</si>
  <si>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</si>
  <si>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</si>
  <si>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</si>
  <si>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</si>
  <si>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</si>
  <si>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</si>
  <si>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</si>
  <si>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</si>
  <si>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</si>
  <si>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</si>
  <si>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</si>
  <si>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</si>
  <si>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</si>
  <si>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</si>
  <si>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</si>
  <si>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</si>
  <si>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</si>
  <si>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</si>
  <si>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</si>
  <si>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</si>
  <si>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</si>
  <si>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</si>
  <si>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</si>
  <si>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</si>
  <si>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</si>
  <si>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</si>
  <si>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</si>
  <si>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</si>
  <si>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</si>
  <si>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</si>
  <si>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</si>
  <si>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</si>
  <si>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</si>
  <si>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</si>
  <si>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</si>
  <si>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</si>
  <si>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</si>
  <si>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</si>
  <si>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</si>
  <si>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</si>
  <si>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</si>
  <si>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</si>
  <si>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</si>
  <si>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</si>
  <si>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</si>
  <si>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</si>
  <si>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</si>
  <si>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</si>
  <si>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</si>
  <si>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</si>
  <si>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</si>
  <si>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</si>
  <si>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</si>
  <si>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</si>
  <si>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</si>
  <si>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</si>
  <si>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</si>
  <si>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</si>
  <si>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</si>
  <si>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</si>
  <si>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</si>
  <si>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</si>
  <si>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</si>
  <si>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</si>
  <si>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</si>
  <si>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</si>
  <si>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</si>
  <si>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</si>
  <si>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</si>
  <si>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</si>
  <si>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</si>
  <si>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</si>
  <si>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</si>
  <si>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</si>
  <si>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</si>
  <si>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</si>
  <si>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</si>
  <si>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</si>
  <si>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</si>
  <si>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</si>
  <si>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</si>
  <si>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</si>
  <si>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</si>
  <si>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</si>
  <si>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</si>
  <si>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</si>
  <si>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</si>
  <si>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</si>
  <si>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</si>
  <si>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</si>
  <si>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</si>
  <si>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</si>
  <si>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</si>
  <si>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</si>
  <si>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</si>
  <si>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</si>
  <si>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</si>
  <si>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</si>
  <si>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</si>
  <si>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</si>
  <si>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</si>
  <si>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</si>
  <si>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</si>
  <si>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</si>
  <si>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</si>
  <si>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</si>
  <si>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</si>
  <si>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</si>
  <si>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</si>
  <si>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</si>
  <si>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</si>
  <si>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</si>
  <si>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</si>
  <si>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</si>
  <si>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</si>
  <si>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</si>
  <si>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</si>
  <si>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</si>
  <si>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</si>
  <si>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</si>
  <si>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</si>
  <si>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</si>
  <si>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</si>
  <si>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</si>
  <si>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</si>
  <si>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</si>
  <si>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</si>
  <si>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</si>
  <si>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</si>
  <si>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</si>
  <si>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</si>
  <si>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</si>
  <si>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</si>
  <si>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</si>
  <si>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</si>
  <si>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</si>
  <si>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</si>
  <si>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</si>
  <si>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</si>
  <si>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</si>
  <si>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</si>
  <si>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</si>
  <si>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</si>
  <si>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</si>
  <si>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</si>
  <si>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</si>
  <si>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</si>
  <si>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</si>
  <si>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</si>
  <si>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</si>
  <si>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</si>
  <si>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</si>
  <si>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</si>
  <si>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</si>
  <si>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</si>
  <si>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</si>
  <si>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</si>
  <si>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</si>
  <si>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</si>
  <si>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</si>
  <si>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</si>
  <si>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</si>
  <si>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</si>
  <si>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</si>
  <si>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</si>
  <si>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</si>
  <si>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</si>
  <si>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</si>
  <si>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</si>
  <si>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</si>
  <si>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</si>
  <si>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</si>
  <si>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</si>
  <si>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</si>
  <si>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</si>
  <si>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</si>
  <si>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</si>
  <si>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</si>
  <si>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</si>
  <si>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</si>
  <si>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</si>
  <si>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</si>
  <si>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</si>
  <si>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</si>
  <si>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</si>
  <si>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</si>
  <si>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</si>
  <si>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</si>
  <si>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</si>
  <si>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</si>
  <si>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</si>
  <si>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</si>
  <si>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</si>
  <si>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</si>
  <si>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</si>
  <si>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</si>
  <si>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</si>
  <si>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</si>
  <si>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</si>
  <si>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</si>
  <si>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</si>
  <si>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</si>
  <si>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</si>
  <si>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</si>
  <si>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</si>
  <si>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</si>
  <si>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</si>
  <si>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</si>
  <si>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</si>
  <si>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</si>
  <si>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</si>
  <si>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</si>
  <si>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</si>
  <si>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</si>
  <si>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</si>
  <si>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</si>
  <si>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</si>
  <si>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</si>
  <si>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</si>
  <si>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</si>
  <si>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</si>
  <si>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</si>
  <si>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</si>
  <si>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</si>
  <si>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</si>
  <si>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</si>
  <si>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</si>
  <si>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</si>
  <si>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</si>
  <si>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</si>
  <si>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</si>
  <si>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</si>
  <si>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</si>
  <si>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</si>
  <si>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</si>
  <si>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</si>
  <si>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</si>
  <si>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</si>
  <si>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</si>
  <si>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</si>
  <si>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</si>
  <si>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</si>
  <si>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</si>
  <si>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</si>
  <si>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</si>
  <si>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</si>
  <si>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</si>
  <si>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</si>
  <si>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</si>
  <si>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</si>
  <si>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</si>
  <si>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</si>
  <si>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</si>
  <si>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</si>
  <si>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</si>
  <si>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</si>
  <si>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</si>
  <si>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</si>
  <si>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</si>
  <si>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</si>
  <si>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</si>
  <si>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</si>
  <si>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</si>
  <si>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</si>
  <si>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</si>
  <si>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</si>
  <si>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</si>
  <si>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</si>
  <si>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</si>
  <si>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</si>
  <si>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</si>
  <si>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</si>
  <si>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</si>
  <si>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</si>
  <si>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</si>
  <si>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</si>
  <si>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</si>
  <si>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</si>
  <si>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</si>
  <si>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</si>
  <si>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</si>
  <si>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</si>
  <si>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</si>
  <si>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</si>
  <si>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</si>
  <si>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</si>
  <si>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</si>
  <si>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</si>
  <si>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</si>
  <si>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</si>
  <si>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</si>
  <si>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</si>
  <si>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</si>
  <si>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</si>
  <si>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</si>
  <si>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</si>
  <si>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</si>
  <si>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</si>
  <si>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</si>
  <si>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</si>
  <si>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</si>
  <si>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</si>
  <si>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</si>
  <si>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</si>
  <si>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</si>
  <si>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</si>
  <si>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</si>
  <si>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</si>
  <si>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</si>
  <si>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</si>
  <si>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</si>
  <si>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</si>
  <si>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</si>
  <si>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</si>
  <si>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</si>
  <si>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</si>
  <si>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</si>
  <si>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</si>
  <si>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</si>
  <si>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</si>
  <si>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</si>
  <si>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</si>
  <si>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</si>
  <si>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</si>
  <si>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</si>
  <si>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</si>
  <si>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</si>
  <si>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</si>
  <si>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</si>
  <si>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</si>
  <si>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</si>
  <si>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</si>
  <si>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</si>
  <si>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</si>
  <si>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</si>
  <si>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</si>
  <si>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</si>
  <si>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</si>
  <si>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</si>
  <si>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</si>
  <si>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</si>
  <si>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</si>
  <si>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</si>
  <si>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</si>
  <si>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</si>
  <si>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</si>
  <si>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</si>
  <si>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</si>
  <si>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</si>
  <si>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</si>
  <si>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</si>
  <si>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</si>
  <si>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</si>
  <si>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</si>
  <si>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</si>
  <si>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</si>
  <si>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</si>
  <si>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</si>
  <si>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</si>
  <si>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</si>
  <si>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</si>
  <si>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</si>
  <si>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</si>
  <si>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</si>
  <si>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</si>
  <si>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</si>
  <si>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</si>
  <si>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</si>
  <si>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</si>
  <si>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</si>
  <si>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</si>
  <si>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</si>
  <si>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</si>
  <si>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</si>
  <si>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</si>
  <si>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</si>
  <si>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</si>
  <si>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</si>
  <si>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</si>
  <si>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</si>
  <si>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</si>
  <si>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</si>
  <si>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</si>
  <si>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</si>
  <si>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</si>
  <si>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</si>
  <si>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</si>
  <si>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</si>
  <si>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</si>
  <si>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</si>
  <si>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</si>
  <si>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</si>
  <si>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</si>
  <si>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</si>
  <si>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</si>
  <si>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</si>
  <si>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</si>
  <si>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</si>
  <si>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</si>
  <si>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</si>
  <si>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</si>
  <si>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</si>
  <si>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</si>
  <si>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</si>
  <si>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</si>
  <si>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</si>
  <si>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</si>
  <si>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</si>
  <si>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</si>
  <si>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</si>
  <si>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</si>
  <si>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</si>
  <si>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</si>
  <si>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</si>
  <si>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</si>
  <si>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</si>
  <si>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</si>
  <si>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</si>
  <si>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</si>
  <si>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</si>
  <si>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</si>
  <si>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</si>
  <si>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</si>
  <si>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</si>
  <si>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</si>
  <si>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</si>
  <si>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</si>
  <si>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</si>
  <si>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</si>
  <si>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</si>
  <si>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</si>
  <si>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</si>
  <si>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</si>
  <si>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</si>
  <si>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</si>
  <si>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</si>
  <si>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</si>
  <si>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</si>
  <si>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</si>
  <si>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</si>
  <si>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</si>
  <si>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</si>
  <si>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</si>
  <si>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</si>
  <si>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</si>
  <si>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</si>
  <si>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</si>
  <si>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</si>
  <si>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</si>
  <si>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</si>
  <si>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</si>
  <si>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</si>
  <si>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</si>
  <si>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</si>
  <si>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</si>
  <si>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</si>
  <si>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</si>
  <si>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</si>
  <si>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</si>
  <si>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</si>
  <si>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</si>
  <si>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</si>
  <si>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</si>
  <si>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</si>
  <si>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</si>
  <si>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</si>
  <si>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</si>
  <si>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</si>
  <si>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</si>
  <si>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</si>
  <si>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</si>
  <si>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</si>
  <si>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</si>
  <si>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</si>
  <si>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</si>
  <si>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</si>
  <si>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</si>
  <si>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</si>
  <si>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</si>
  <si>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</si>
  <si>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</si>
  <si>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</si>
  <si>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</si>
  <si>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</si>
  <si>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</si>
  <si>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</si>
  <si>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</si>
  <si>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</si>
  <si>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</si>
  <si>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</si>
  <si>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</si>
  <si>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</si>
  <si>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</si>
  <si>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</si>
  <si>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</si>
  <si>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</si>
  <si>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</si>
  <si>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</si>
  <si>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</si>
  <si>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</si>
  <si>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</si>
  <si>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</si>
  <si>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</si>
  <si>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</si>
  <si>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</si>
  <si>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</si>
  <si>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</si>
  <si>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</si>
  <si>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</si>
  <si>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</si>
  <si>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</si>
  <si>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</si>
  <si>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</si>
  <si>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</si>
  <si>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</si>
  <si>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</si>
  <si>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</si>
  <si>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</si>
  <si>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</si>
  <si>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</si>
  <si>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</si>
  <si>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</si>
  <si>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</si>
  <si>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</si>
  <si>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</si>
  <si>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</si>
  <si>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</si>
  <si>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</si>
  <si>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</si>
  <si>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</si>
  <si>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</si>
  <si>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</si>
  <si>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</si>
  <si>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</si>
  <si>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</si>
  <si>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</si>
  <si>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</si>
  <si>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</si>
  <si>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</si>
  <si>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</si>
  <si>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</si>
  <si>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</si>
  <si>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</si>
  <si>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</si>
  <si>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</si>
  <si>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</si>
  <si>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</si>
  <si>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</si>
  <si>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</si>
  <si>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</si>
  <si>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</si>
  <si>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</si>
  <si>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</si>
  <si>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</si>
  <si>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</si>
  <si>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</si>
  <si>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</si>
  <si>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</si>
  <si>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</si>
  <si>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</si>
  <si>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</si>
  <si>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</si>
  <si>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</si>
  <si>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</si>
  <si>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</si>
  <si>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</si>
  <si>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</si>
  <si>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</si>
  <si>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</si>
  <si>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</si>
  <si>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</si>
  <si>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</si>
  <si>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</si>
  <si>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</si>
  <si>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</si>
  <si>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</si>
  <si>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</si>
  <si>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</si>
  <si>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</si>
  <si>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</si>
  <si>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</si>
  <si>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</si>
  <si>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</si>
  <si>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</si>
  <si>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</si>
  <si>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</si>
  <si>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</si>
  <si>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</si>
  <si>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</si>
  <si>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</si>
  <si>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</si>
  <si>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</si>
  <si>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</si>
  <si>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</si>
  <si>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</si>
  <si>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</si>
  <si>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</si>
  <si>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</si>
  <si>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</si>
  <si>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</si>
  <si>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</si>
  <si>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</si>
  <si>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</si>
  <si>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</si>
  <si>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</si>
  <si>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</si>
  <si>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</si>
  <si>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</si>
  <si>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</si>
  <si>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</si>
  <si>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</si>
  <si>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</si>
  <si>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</si>
  <si>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</si>
  <si>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</si>
  <si>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</si>
  <si>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</si>
  <si>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</si>
  <si>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</si>
  <si>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</si>
  <si>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</si>
  <si>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</si>
  <si>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</si>
  <si>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</si>
  <si>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</si>
  <si>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</si>
  <si>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</si>
  <si>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</si>
  <si>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</si>
  <si>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</si>
  <si>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</si>
  <si>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</si>
  <si>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</si>
  <si>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</si>
  <si>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</si>
  <si>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</si>
  <si>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</si>
  <si>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</si>
  <si>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</si>
  <si>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</si>
  <si>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</si>
  <si>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</si>
  <si>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</si>
  <si>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</si>
  <si>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</si>
  <si>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</si>
  <si>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</si>
  <si>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</si>
  <si>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</si>
  <si>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</si>
  <si>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</si>
  <si>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</si>
  <si>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</si>
  <si>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</si>
  <si>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</si>
  <si>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</si>
  <si>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</si>
  <si>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</si>
  <si>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</si>
  <si>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</si>
  <si>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</si>
  <si>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</si>
  <si>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</si>
  <si>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</si>
  <si>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</si>
  <si>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</si>
  <si>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</si>
  <si>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</si>
  <si>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</si>
  <si>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</si>
  <si>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</si>
  <si>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</si>
  <si>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</si>
  <si>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</si>
  <si>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</si>
  <si>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</si>
  <si>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</si>
  <si>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</si>
  <si>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</si>
  <si>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</si>
  <si>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</si>
  <si>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</si>
  <si>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</si>
  <si>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</si>
  <si>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</si>
  <si>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</si>
  <si>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</si>
  <si>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</si>
  <si>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</si>
  <si>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2025旺季附加费-USPS Ground Advantage</t>
  </si>
  <si>
    <t>美西、美中仓可用，基础运费含燃油附加费，有效期2025.7.18-TBD</t>
  </si>
  <si>
    <t>2025.10.15-2026.1.18</t>
  </si>
  <si>
    <t>重量
不超过
（磅）</t>
  </si>
  <si>
    <t>重量
不超过
（千克)</t>
  </si>
  <si>
    <t>Zone~9</t>
  </si>
  <si>
    <t>派送参考时效2~5工作日</t>
  </si>
  <si>
    <t>报价说明</t>
  </si>
  <si>
    <t>9. 附加费说明：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</si>
  <si>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</si>
  <si>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</si>
  <si>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</si>
  <si>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</si>
  <si>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</si>
  <si>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</si>
  <si>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</si>
  <si>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</si>
  <si>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</si>
  <si>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</si>
  <si>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</si>
  <si>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</si>
  <si>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</si>
  <si>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</si>
  <si>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</si>
  <si>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</si>
  <si>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</si>
  <si>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</si>
  <si>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</si>
  <si>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</si>
  <si>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</si>
  <si>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</si>
  <si>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</si>
  <si>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</si>
  <si>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</si>
  <si>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</si>
  <si>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</si>
  <si>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美西仓、美中仓、美东仓可用，有效期2025.1.1-TBD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</si>
  <si>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</si>
  <si>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</si>
  <si>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</si>
  <si>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</si>
  <si>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</si>
  <si>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</si>
  <si>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</si>
  <si>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t>计费重=实重和体积重量较大者，最终值会向上进位到下一个重量值</t>
  </si>
  <si>
    <t>a. 当体积小于0.0283m³（1立方英尺)，体积重=L*W*H(inch)/400 或 KG/L*W*H(cm)/14457；
b. 当体积大于0.0283m³（1立方英尺)，体积重=L*W*H(inch)/250 或 KG/L*W*H(cm)/9036；</t>
  </si>
  <si>
    <t>不可发包裹(Unauthorized)</t>
  </si>
  <si>
    <t>a)实重＞70磅
c)最长边+周长＞130英寸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</si>
  <si>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</si>
  <si>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</si>
  <si>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</si>
  <si>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</si>
  <si>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</si>
  <si>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</si>
  <si>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</si>
  <si>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</si>
  <si>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</si>
  <si>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旺季额外超重超尺寸附加费</t>
  </si>
  <si>
    <t>待通知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</si>
  <si>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</si>
  <si>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</si>
  <si>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</si>
  <si>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</si>
  <si>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</si>
  <si>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</si>
  <si>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</si>
  <si>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</si>
  <si>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</si>
  <si>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</si>
  <si>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</si>
  <si>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</si>
  <si>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美西仓和美中仓可以使用，有效期2025.9.29-TBD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</si>
  <si>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</si>
  <si>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</si>
  <si>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</si>
  <si>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</si>
  <si>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</si>
  <si>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</si>
  <si>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</si>
  <si>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</si>
  <si>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</si>
  <si>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</si>
  <si>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</si>
  <si>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</si>
  <si>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</si>
  <si>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</si>
  <si>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</si>
  <si>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</si>
  <si>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</si>
  <si>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</si>
  <si>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</si>
  <si>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</si>
  <si>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</si>
  <si>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</si>
  <si>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</si>
  <si>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</si>
  <si>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</si>
  <si>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</si>
  <si>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</si>
  <si>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</si>
  <si>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</si>
  <si>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</si>
  <si>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</si>
  <si>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</si>
  <si>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</si>
  <si>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</si>
  <si>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</si>
  <si>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</si>
  <si>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</si>
  <si>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</si>
  <si>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</si>
  <si>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</si>
  <si>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</si>
  <si>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</si>
  <si>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</si>
  <si>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</si>
  <si>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</si>
  <si>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</si>
  <si>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</si>
  <si>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</si>
  <si>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</si>
  <si>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</si>
  <si>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</si>
  <si>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</si>
  <si>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</si>
  <si>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</si>
  <si>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</si>
  <si>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</si>
  <si>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</si>
  <si>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</si>
  <si>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</si>
  <si>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</si>
  <si>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</si>
  <si>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</si>
  <si>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</si>
  <si>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</si>
  <si>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</si>
  <si>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</si>
  <si>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</si>
  <si>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</si>
  <si>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</si>
  <si>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</si>
  <si>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</si>
  <si>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</si>
  <si>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</si>
  <si>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</si>
  <si>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</si>
  <si>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</si>
  <si>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</si>
  <si>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</si>
  <si>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2025.9.29-11.23</t>
  </si>
  <si>
    <t>2025.11.24-12.28</t>
  </si>
  <si>
    <t>2025.12.29-2.26.1.18</t>
  </si>
  <si>
    <t>旺季超大包裹（OVERSIZE）附加费</t>
  </si>
  <si>
    <t>不可发包裹(Unauthorized)旺季附加费</t>
  </si>
  <si>
    <t>住宅地址旺季附加费</t>
  </si>
  <si>
    <t>2025.9.29-2026.1.18</t>
  </si>
  <si>
    <t>2025.10.27-2026.1.18</t>
  </si>
  <si>
    <t>上浮125%-150%</t>
  </si>
  <si>
    <t>住宅地址配送附加费</t>
  </si>
  <si>
    <t>修改地址费用 Address Correction</t>
  </si>
  <si>
    <t>以实际账单为准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</si>
  <si>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</si>
  <si>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美东仓和美中仓可以使用，有效期2025.11.26-TBD</t>
  </si>
  <si>
    <t>GOFO rate2025 住宅地址运费报价</t>
  </si>
  <si>
    <t>GOFO rate2025 商业地址运费报价</t>
  </si>
  <si>
    <t>美西仓、美中仓、美东仓可以使用，有效期2025.11.26-TBD</t>
  </si>
  <si>
    <t>超最长边产品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</si>
  <si>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</si>
  <si>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</si>
  <si>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</si>
  <si>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</si>
  <si>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#NA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</si>
  <si>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</si>
  <si>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</si>
  <si>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不支持</t>
  </si>
  <si>
    <t>签名服务 Signature</t>
  </si>
  <si>
    <t>未经授权的包裹费用 Unauthorized Package Charge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</si>
  <si>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</si>
  <si>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</si>
  <si>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</si>
  <si>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</si>
  <si>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</si>
  <si>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</si>
  <si>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</si>
  <si>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</si>
  <si>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</si>
  <si>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</si>
  <si>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</si>
  <si>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</si>
  <si>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</si>
  <si>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1-2</t>
  </si>
  <si>
    <t>Zone 3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</si>
  <si>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</si>
  <si>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</t>
  </si>
  <si>
    <t>≤ 90 磅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</si>
  <si>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$32.5*0.5+$65*0.5+$105=$153.75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</si>
  <si>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≤ 150 磅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</si>
  <si>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</si>
  <si>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</si>
  <si>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</si>
  <si>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</si>
  <si>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&lt; 200 磅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</si>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</sst>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11"/>
      <color rgb="FFFF0000"/>
      <name val="微软雅黑"/>
      <charset val="0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sz val="11"/>
      <color rgb="FFFF0000"/>
      <name val="宋体"/>
      <charset val="13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u/>
      <sz val="10"/>
      <color rgb="FFFF0000"/>
      <name val="微软雅黑"/>
      <charset val="134"/>
    </font>
    <font>
      <sz val="9"/>
      <color rgb="FFFF0000"/>
      <name val="宋体"/>
      <charset val="134"/>
    </font>
    <font>
      <sz val="10"/>
      <color rgb="FFFF0000"/>
      <name val="宋体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b/>
      <sz val="10"/>
      <color rgb="FFFF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sz val="9"/>
      <name val="宋体"/>
      <charset val="134"/>
    </font>
    <font>
      <b/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6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2" borderId="118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9">
      <alignment vertical="center"/>
    </xf>
    <xf numFmtId="0" fontId="70" fillId="0" borderId="119">
      <alignment vertical="center"/>
    </xf>
    <xf numFmtId="0" fontId="71" fillId="0" borderId="120">
      <alignment vertical="center"/>
    </xf>
    <xf numFmtId="0" fontId="71" fillId="0" borderId="0">
      <alignment vertical="center"/>
    </xf>
    <xf numFmtId="0" fontId="72" fillId="13" borderId="121">
      <alignment vertical="center"/>
    </xf>
    <xf numFmtId="0" fontId="73" fillId="14" borderId="122">
      <alignment vertical="center"/>
    </xf>
    <xf numFmtId="0" fontId="74" fillId="14" borderId="121">
      <alignment vertical="center"/>
    </xf>
    <xf numFmtId="0" fontId="75" fillId="15" borderId="123">
      <alignment vertical="center"/>
    </xf>
    <xf numFmtId="0" fontId="76" fillId="0" borderId="124">
      <alignment vertical="center"/>
    </xf>
    <xf numFmtId="0" fontId="77" fillId="0" borderId="125">
      <alignment vertical="center"/>
    </xf>
    <xf numFmtId="0" fontId="78" fillId="16" borderId="0">
      <alignment vertical="center"/>
    </xf>
    <xf numFmtId="0" fontId="79" fillId="17" borderId="0">
      <alignment vertical="center"/>
    </xf>
    <xf numFmtId="0" fontId="80" fillId="18" borderId="0">
      <alignment vertical="center"/>
    </xf>
    <xf numFmtId="0" fontId="81" fillId="19" borderId="0">
      <alignment vertical="center"/>
    </xf>
    <xf numFmtId="0" fontId="82" fillId="20" borderId="0">
      <alignment vertical="center"/>
    </xf>
    <xf numFmtId="0" fontId="82" fillId="21" borderId="0">
      <alignment vertical="center"/>
    </xf>
    <xf numFmtId="0" fontId="81" fillId="22" borderId="0">
      <alignment vertical="center"/>
    </xf>
    <xf numFmtId="0" fontId="81" fillId="23" borderId="0">
      <alignment vertical="center"/>
    </xf>
    <xf numFmtId="0" fontId="82" fillId="24" borderId="0">
      <alignment vertical="center"/>
    </xf>
    <xf numFmtId="0" fontId="82" fillId="25" borderId="0">
      <alignment vertical="center"/>
    </xf>
    <xf numFmtId="0" fontId="81" fillId="26" borderId="0">
      <alignment vertical="center"/>
    </xf>
    <xf numFmtId="0" fontId="81" fillId="27" borderId="0">
      <alignment vertical="center"/>
    </xf>
    <xf numFmtId="0" fontId="82" fillId="28" borderId="0">
      <alignment vertical="center"/>
    </xf>
    <xf numFmtId="0" fontId="82" fillId="29" borderId="0">
      <alignment vertical="center"/>
    </xf>
    <xf numFmtId="0" fontId="81" fillId="30" borderId="0">
      <alignment vertical="center"/>
    </xf>
    <xf numFmtId="0" fontId="81" fillId="31" borderId="0">
      <alignment vertical="center"/>
    </xf>
    <xf numFmtId="0" fontId="82" fillId="32" borderId="0">
      <alignment vertical="center"/>
    </xf>
    <xf numFmtId="0" fontId="82" fillId="33" borderId="0">
      <alignment vertical="center"/>
    </xf>
    <xf numFmtId="0" fontId="81" fillId="34" borderId="0">
      <alignment vertical="center"/>
    </xf>
    <xf numFmtId="0" fontId="81" fillId="35" borderId="0">
      <alignment vertical="center"/>
    </xf>
    <xf numFmtId="0" fontId="82" fillId="36" borderId="0">
      <alignment vertical="center"/>
    </xf>
    <xf numFmtId="0" fontId="82" fillId="37" borderId="0">
      <alignment vertical="center"/>
    </xf>
    <xf numFmtId="0" fontId="81" fillId="38" borderId="0">
      <alignment vertical="center"/>
    </xf>
    <xf numFmtId="0" fontId="81" fillId="9" borderId="0">
      <alignment vertical="center"/>
    </xf>
    <xf numFmtId="0" fontId="82" fillId="39" borderId="0">
      <alignment vertical="center"/>
    </xf>
    <xf numFmtId="0" fontId="82" fillId="40" borderId="0">
      <alignment vertical="center"/>
    </xf>
    <xf numFmtId="0" fontId="81" fillId="41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2" borderId="0" applyNumberFormat="0" applyBorder="0" applyAlignment="0" applyProtection="0">
      <alignment vertical="center"/>
    </xf>
  </cellStyleXfs>
  <cellXfs count="484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24" fontId="10" fillId="0" borderId="12" xfId="0" applyNumberFormat="1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left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left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left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26" fontId="15" fillId="0" borderId="6" xfId="0" applyNumberFormat="1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4" fillId="0" borderId="13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7" fillId="2" borderId="18" xfId="6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9" fillId="2" borderId="0" xfId="6" applyFont="1" applyFill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7" fillId="0" borderId="20" xfId="0" applyFont="1" applyFill="1" applyBorder="1" applyAlignment="1">
      <alignment horizontal="center" vertical="center" wrapText="1"/>
    </xf>
    <xf numFmtId="0" fontId="17" fillId="0" borderId="22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0" fillId="2" borderId="0" xfId="49" applyFont="1" applyFill="1" applyAlignment="1" applyProtection="1">
      <alignment horizontal="center" vertical="center"/>
    </xf>
    <xf numFmtId="0" fontId="21" fillId="0" borderId="0" xfId="0" applyFont="1" applyFill="1" applyAlignment="1">
      <alignment vertical="center"/>
    </xf>
    <xf numFmtId="0" fontId="22" fillId="0" borderId="0" xfId="0" applyFont="1" applyAlignment="1">
      <alignment horizontal="center" vertical="center"/>
    </xf>
    <xf numFmtId="0" fontId="23" fillId="3" borderId="18" xfId="0" applyFont="1" applyFill="1" applyBorder="1" applyAlignment="1">
      <alignment horizontal="center" vertical="center" wrapText="1"/>
    </xf>
    <xf numFmtId="26" fontId="23" fillId="4" borderId="24" xfId="0" applyNumberFormat="1" applyFont="1" applyFill="1" applyBorder="1" applyAlignment="1">
      <alignment horizontal="center" vertical="center" wrapText="1"/>
    </xf>
    <xf numFmtId="0" fontId="23" fillId="4" borderId="18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4" borderId="18" xfId="0" applyFont="1" applyFill="1" applyBorder="1" applyAlignment="1">
      <alignment horizontal="center" vertical="center"/>
    </xf>
    <xf numFmtId="9" fontId="23" fillId="5" borderId="18" xfId="0" applyNumberFormat="1" applyFont="1" applyFill="1" applyBorder="1" applyAlignment="1">
      <alignment horizontal="center" vertical="center"/>
    </xf>
    <xf numFmtId="26" fontId="26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 wrapText="1"/>
    </xf>
    <xf numFmtId="26" fontId="27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/>
    </xf>
    <xf numFmtId="26" fontId="23" fillId="4" borderId="25" xfId="0" applyNumberFormat="1" applyFont="1" applyFill="1" applyBorder="1" applyAlignment="1">
      <alignment horizontal="center" vertical="center" wrapText="1"/>
    </xf>
    <xf numFmtId="0" fontId="28" fillId="2" borderId="26" xfId="49" applyFont="1" applyFill="1" applyBorder="1" applyAlignment="1" applyProtection="1">
      <alignment horizontal="center" vertical="center" wrapText="1"/>
    </xf>
    <xf numFmtId="0" fontId="28" fillId="2" borderId="26" xfId="29" applyFont="1" applyFill="1" applyBorder="1" applyAlignment="1" applyProtection="1">
      <alignment horizontal="center" vertical="center"/>
    </xf>
    <xf numFmtId="178" fontId="23" fillId="5" borderId="18" xfId="0" applyNumberFormat="1" applyFont="1" applyFill="1" applyBorder="1" applyAlignment="1">
      <alignment horizontal="center" vertical="center"/>
    </xf>
    <xf numFmtId="26" fontId="23" fillId="4" borderId="18" xfId="0" applyNumberFormat="1" applyFont="1" applyFill="1" applyBorder="1" applyAlignment="1">
      <alignment horizontal="center" vertical="center"/>
    </xf>
    <xf numFmtId="2" fontId="29" fillId="0" borderId="27" xfId="49" applyNumberFormat="1" applyFont="1" applyBorder="1" applyAlignment="1" applyProtection="1">
      <alignment horizontal="center" vertical="center"/>
    </xf>
    <xf numFmtId="25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2" fontId="29" fillId="0" borderId="29" xfId="49" applyNumberFormat="1" applyFont="1" applyBorder="1" applyAlignment="1" applyProtection="1">
      <alignment horizontal="center" vertical="center"/>
    </xf>
    <xf numFmtId="2" fontId="29" fillId="0" borderId="30" xfId="49" applyNumberFormat="1" applyFont="1" applyBorder="1" applyAlignment="1" applyProtection="1">
      <alignment horizontal="center" vertical="center"/>
    </xf>
    <xf numFmtId="0" fontId="26" fillId="4" borderId="18" xfId="0" applyFont="1" applyFill="1" applyBorder="1" applyAlignment="1">
      <alignment horizontal="center" vertical="center" wrapText="1"/>
    </xf>
    <xf numFmtId="0" fontId="27" fillId="4" borderId="18" xfId="0" applyFont="1" applyFill="1" applyBorder="1" applyAlignment="1">
      <alignment horizontal="center" vertical="center" wrapText="1"/>
    </xf>
    <xf numFmtId="2" fontId="29" fillId="0" borderId="31" xfId="49" applyNumberFormat="1" applyFont="1" applyBorder="1" applyAlignment="1" applyProtection="1">
      <alignment horizontal="center" vertical="center"/>
    </xf>
    <xf numFmtId="26" fontId="23" fillId="4" borderId="32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2" fillId="0" borderId="18" xfId="0" applyFont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 wrapText="1"/>
    </xf>
    <xf numFmtId="0" fontId="22" fillId="6" borderId="18" xfId="0" applyFont="1" applyFill="1" applyBorder="1" applyAlignment="1">
      <alignment horizontal="center" vertical="center"/>
    </xf>
    <xf numFmtId="0" fontId="22" fillId="4" borderId="18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32" xfId="0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 wrapText="1"/>
    </xf>
    <xf numFmtId="0" fontId="22" fillId="7" borderId="18" xfId="0" applyFont="1" applyFill="1" applyBorder="1" applyAlignment="1">
      <alignment horizontal="center" vertical="center"/>
    </xf>
    <xf numFmtId="179" fontId="10" fillId="7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Border="1" applyAlignment="1">
      <alignment horizontal="center" vertical="center"/>
    </xf>
    <xf numFmtId="25" fontId="29" fillId="6" borderId="27" xfId="49" applyNumberFormat="1" applyFont="1" applyFill="1" applyBorder="1" applyAlignment="1" applyProtection="1">
      <alignment horizontal="center" vertical="center"/>
    </xf>
    <xf numFmtId="25" fontId="29" fillId="4" borderId="27" xfId="49" applyNumberFormat="1" applyFont="1" applyFill="1" applyBorder="1" applyAlignment="1" applyProtection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2" fillId="0" borderId="0" xfId="0" applyFont="1" applyBorder="1" applyAlignment="1">
      <alignment horizontal="center" vertical="center"/>
    </xf>
    <xf numFmtId="0" fontId="23" fillId="6" borderId="35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23" fillId="6" borderId="3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6" borderId="37" xfId="0" applyFont="1" applyFill="1" applyBorder="1" applyAlignment="1">
      <alignment horizontal="center" vertical="center" wrapText="1"/>
    </xf>
    <xf numFmtId="0" fontId="23" fillId="6" borderId="0" xfId="0" applyFont="1" applyFill="1" applyAlignment="1">
      <alignment horizontal="center" vertical="center" wrapText="1"/>
    </xf>
    <xf numFmtId="0" fontId="23" fillId="6" borderId="38" xfId="0" applyFont="1" applyFill="1" applyBorder="1" applyAlignment="1">
      <alignment horizontal="center" vertical="center" wrapText="1"/>
    </xf>
    <xf numFmtId="0" fontId="23" fillId="6" borderId="39" xfId="0" applyFont="1" applyFill="1" applyBorder="1" applyAlignment="1">
      <alignment horizontal="center" vertical="center" wrapText="1"/>
    </xf>
    <xf numFmtId="0" fontId="23" fillId="6" borderId="40" xfId="0" applyFont="1" applyFill="1" applyBorder="1" applyAlignment="1">
      <alignment horizontal="center" vertical="center" wrapText="1"/>
    </xf>
    <xf numFmtId="0" fontId="23" fillId="6" borderId="34" xfId="0" applyFont="1" applyFill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 wrapText="1"/>
    </xf>
    <xf numFmtId="0" fontId="22" fillId="0" borderId="32" xfId="0" applyFont="1" applyBorder="1" applyAlignment="1">
      <alignment horizontal="center" vertical="center" wrapText="1"/>
    </xf>
    <xf numFmtId="178" fontId="22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22" fillId="0" borderId="18" xfId="0" applyNumberFormat="1" applyFont="1" applyFill="1" applyBorder="1" applyAlignment="1">
      <alignment horizontal="center" vertical="center"/>
    </xf>
    <xf numFmtId="178" fontId="30" fillId="0" borderId="18" xfId="0" applyNumberFormat="1" applyFont="1" applyFill="1" applyBorder="1" applyAlignment="1">
      <alignment horizontal="center" vertical="center"/>
    </xf>
    <xf numFmtId="178" fontId="24" fillId="0" borderId="18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3" fillId="4" borderId="35" xfId="0" applyFont="1" applyFill="1" applyBorder="1" applyAlignment="1">
      <alignment horizontal="center" vertical="center" wrapText="1"/>
    </xf>
    <xf numFmtId="0" fontId="23" fillId="4" borderId="36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horizontal="center" vertical="center" wrapText="1"/>
    </xf>
    <xf numFmtId="0" fontId="23" fillId="4" borderId="37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4" borderId="38" xfId="0" applyFont="1" applyFill="1" applyBorder="1" applyAlignment="1">
      <alignment horizontal="center" vertical="center" wrapText="1"/>
    </xf>
    <xf numFmtId="0" fontId="23" fillId="4" borderId="39" xfId="0" applyFont="1" applyFill="1" applyBorder="1" applyAlignment="1">
      <alignment horizontal="center" vertical="center" wrapText="1"/>
    </xf>
    <xf numFmtId="0" fontId="23" fillId="4" borderId="40" xfId="0" applyFont="1" applyFill="1" applyBorder="1" applyAlignment="1">
      <alignment horizontal="center" vertical="center" wrapText="1"/>
    </xf>
    <xf numFmtId="0" fontId="23" fillId="4" borderId="34" xfId="0" applyFont="1" applyFill="1" applyBorder="1" applyAlignment="1">
      <alignment horizontal="center" vertical="center" wrapText="1"/>
    </xf>
    <xf numFmtId="26" fontId="29" fillId="0" borderId="18" xfId="0" applyNumberFormat="1" applyFont="1" applyFill="1" applyBorder="1" applyAlignment="1">
      <alignment horizontal="center" vertical="center"/>
    </xf>
    <xf numFmtId="26" fontId="31" fillId="0" borderId="18" xfId="0" applyNumberFormat="1" applyFont="1" applyFill="1" applyBorder="1" applyAlignment="1">
      <alignment horizontal="center" vertical="center"/>
    </xf>
    <xf numFmtId="25" fontId="18" fillId="0" borderId="18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18" fillId="0" borderId="0" xfId="49" applyNumberFormat="1" applyFont="1" applyFill="1" applyBorder="1" applyAlignment="1" applyProtection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32" fillId="8" borderId="41" xfId="45" applyNumberFormat="1" applyFont="1" applyFill="1" applyBorder="1" applyAlignment="1" applyProtection="1">
      <alignment horizontal="left" vertical="center"/>
    </xf>
    <xf numFmtId="0" fontId="32" fillId="8" borderId="42" xfId="45" applyNumberFormat="1" applyFont="1" applyFill="1" applyBorder="1" applyAlignment="1" applyProtection="1">
      <alignment horizontal="left" vertical="center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horizontal="center" vertical="center" wrapText="1"/>
    </xf>
    <xf numFmtId="0" fontId="28" fillId="2" borderId="44" xfId="50" applyNumberFormat="1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4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horizontal="center" vertical="center" wrapText="1"/>
    </xf>
    <xf numFmtId="0" fontId="33" fillId="0" borderId="48" xfId="49" applyFont="1" applyFill="1" applyBorder="1" applyAlignment="1" applyProtection="1">
      <alignment horizontal="center"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5" fillId="0" borderId="45" xfId="0" applyFont="1" applyFill="1" applyBorder="1" applyAlignment="1">
      <alignment horizontal="left" vertical="center"/>
    </xf>
    <xf numFmtId="25" fontId="14" fillId="0" borderId="45" xfId="49" applyNumberFormat="1" applyFont="1" applyFill="1" applyBorder="1" applyAlignment="1" applyProtection="1">
      <alignment horizontal="left" vertical="center"/>
    </xf>
    <xf numFmtId="0" fontId="35" fillId="0" borderId="45" xfId="0" applyFont="1" applyFill="1" applyBorder="1" applyAlignment="1">
      <alignment horizontal="left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55" xfId="49" applyFont="1" applyFill="1" applyBorder="1" applyAlignment="1" applyProtection="1">
      <alignment vertical="center" wrapText="1"/>
    </xf>
    <xf numFmtId="0" fontId="33" fillId="0" borderId="56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25" fontId="9" fillId="0" borderId="45" xfId="49" applyNumberFormat="1" applyFont="1" applyFill="1" applyBorder="1" applyAlignment="1" applyProtection="1">
      <alignment horizontal="left" vertical="center"/>
    </xf>
    <xf numFmtId="0" fontId="36" fillId="0" borderId="0" xfId="0" applyFont="1" applyFill="1" applyAlignment="1">
      <alignment vertical="center"/>
    </xf>
    <xf numFmtId="0" fontId="33" fillId="0" borderId="54" xfId="49" applyFont="1" applyFill="1" applyBorder="1" applyAlignment="1" applyProtection="1">
      <alignment horizontal="left" vertical="center" wrapText="1"/>
    </xf>
    <xf numFmtId="0" fontId="33" fillId="0" borderId="55" xfId="49" applyFont="1" applyFill="1" applyBorder="1" applyAlignment="1" applyProtection="1">
      <alignment horizontal="left" vertical="center" wrapText="1"/>
    </xf>
    <xf numFmtId="0" fontId="33" fillId="0" borderId="56" xfId="49" applyFont="1" applyFill="1" applyBorder="1" applyAlignment="1" applyProtection="1">
      <alignment horizontal="left" vertical="center" wrapText="1"/>
    </xf>
    <xf numFmtId="0" fontId="37" fillId="0" borderId="46" xfId="49" applyFont="1" applyFill="1" applyBorder="1" applyAlignment="1" applyProtection="1">
      <alignment horizontal="center" vertical="center" wrapText="1"/>
    </xf>
    <xf numFmtId="0" fontId="37" fillId="0" borderId="47" xfId="49" applyFont="1" applyFill="1" applyBorder="1" applyAlignment="1" applyProtection="1">
      <alignment horizontal="center" vertical="center" wrapText="1"/>
    </xf>
    <xf numFmtId="0" fontId="37" fillId="0" borderId="48" xfId="49" applyFont="1" applyFill="1" applyBorder="1" applyAlignment="1" applyProtection="1">
      <alignment horizontal="center" vertical="center" wrapText="1"/>
    </xf>
    <xf numFmtId="25" fontId="14" fillId="0" borderId="49" xfId="49" applyNumberFormat="1" applyFont="1" applyFill="1" applyBorder="1" applyAlignment="1" applyProtection="1">
      <alignment horizontal="left" vertical="center" wrapText="1"/>
    </xf>
    <xf numFmtId="25" fontId="14" fillId="0" borderId="51" xfId="49" applyNumberFormat="1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25" fontId="14" fillId="0" borderId="45" xfId="49" applyNumberFormat="1" applyFont="1" applyFill="1" applyBorder="1" applyAlignment="1" applyProtection="1">
      <alignment horizontal="left" vertical="center" wrapText="1"/>
    </xf>
    <xf numFmtId="25" fontId="14" fillId="0" borderId="46" xfId="49" applyNumberFormat="1" applyFont="1" applyFill="1" applyBorder="1" applyAlignment="1" applyProtection="1">
      <alignment horizontal="center" vertical="center" wrapText="1"/>
    </xf>
    <xf numFmtId="25" fontId="14" fillId="0" borderId="47" xfId="49" applyNumberFormat="1" applyFont="1" applyFill="1" applyBorder="1" applyAlignment="1" applyProtection="1">
      <alignment horizontal="center" vertical="center" wrapText="1"/>
    </xf>
    <xf numFmtId="25" fontId="14" fillId="0" borderId="46" xfId="49" applyNumberFormat="1" applyFont="1" applyFill="1" applyBorder="1" applyAlignment="1" applyProtection="1">
      <alignment horizontal="left" vertical="center"/>
    </xf>
    <xf numFmtId="25" fontId="14" fillId="0" borderId="47" xfId="49" applyNumberFormat="1" applyFont="1" applyFill="1" applyBorder="1" applyAlignment="1" applyProtection="1">
      <alignment horizontal="left" vertical="center"/>
    </xf>
    <xf numFmtId="25" fontId="14" fillId="0" borderId="48" xfId="49" applyNumberFormat="1" applyFont="1" applyFill="1" applyBorder="1" applyAlignment="1" applyProtection="1">
      <alignment horizontal="left" vertical="center"/>
    </xf>
    <xf numFmtId="25" fontId="14" fillId="0" borderId="44" xfId="49" applyNumberFormat="1" applyFont="1" applyFill="1" applyBorder="1" applyAlignment="1" applyProtection="1">
      <alignment horizontal="left" vertical="center"/>
    </xf>
    <xf numFmtId="25" fontId="14" fillId="0" borderId="49" xfId="49" applyNumberFormat="1" applyFont="1" applyFill="1" applyBorder="1" applyAlignment="1" applyProtection="1">
      <alignment horizontal="center" vertical="center"/>
    </xf>
    <xf numFmtId="25" fontId="14" fillId="0" borderId="50" xfId="49" applyNumberFormat="1" applyFont="1" applyFill="1" applyBorder="1" applyAlignment="1" applyProtection="1">
      <alignment horizontal="center" vertical="center"/>
    </xf>
    <xf numFmtId="25" fontId="14" fillId="0" borderId="51" xfId="49" applyNumberFormat="1" applyFont="1" applyFill="1" applyBorder="1" applyAlignment="1" applyProtection="1">
      <alignment vertical="center"/>
    </xf>
    <xf numFmtId="0" fontId="38" fillId="0" borderId="54" xfId="49" applyFont="1" applyFill="1" applyBorder="1" applyAlignment="1" applyProtection="1">
      <alignment horizontal="left" vertical="center" wrapText="1"/>
    </xf>
    <xf numFmtId="0" fontId="38" fillId="0" borderId="55" xfId="49" applyFont="1" applyFill="1" applyBorder="1" applyAlignment="1" applyProtection="1">
      <alignment horizontal="left" vertical="center" wrapText="1"/>
    </xf>
    <xf numFmtId="0" fontId="38" fillId="0" borderId="56" xfId="49" applyFont="1" applyFill="1" applyBorder="1" applyAlignment="1" applyProtection="1">
      <alignment horizontal="left" vertical="center" wrapText="1"/>
    </xf>
    <xf numFmtId="0" fontId="39" fillId="0" borderId="46" xfId="49" applyFont="1" applyFill="1" applyBorder="1" applyAlignment="1" applyProtection="1">
      <alignment horizontal="center" vertical="center" wrapText="1"/>
    </xf>
    <xf numFmtId="0" fontId="37" fillId="0" borderId="55" xfId="49" applyFont="1" applyFill="1" applyBorder="1" applyAlignment="1" applyProtection="1">
      <alignment horizontal="center" vertical="center" wrapText="1"/>
    </xf>
    <xf numFmtId="0" fontId="37" fillId="0" borderId="56" xfId="49" applyFont="1" applyFill="1" applyBorder="1" applyAlignment="1" applyProtection="1">
      <alignment horizontal="center" vertical="center" wrapText="1"/>
    </xf>
    <xf numFmtId="0" fontId="19" fillId="2" borderId="18" xfId="6" applyFont="1" applyFill="1" applyBorder="1" applyAlignment="1">
      <alignment horizontal="center" vertical="center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9" fontId="34" fillId="0" borderId="47" xfId="49" applyNumberFormat="1" applyFont="1" applyFill="1" applyBorder="1" applyAlignment="1" applyProtection="1">
      <alignment horizontal="center" vertical="center" wrapText="1"/>
    </xf>
    <xf numFmtId="9" fontId="34" fillId="0" borderId="48" xfId="49" applyNumberFormat="1" applyFont="1" applyFill="1" applyBorder="1" applyAlignment="1" applyProtection="1">
      <alignment horizontal="center" vertical="center" wrapText="1"/>
    </xf>
    <xf numFmtId="0" fontId="0" fillId="0" borderId="0" xfId="0" applyFill="1" applyAlignment="1">
      <alignment vertical="center"/>
    </xf>
    <xf numFmtId="25" fontId="40" fillId="0" borderId="46" xfId="49" applyNumberFormat="1" applyFont="1" applyFill="1" applyBorder="1" applyAlignment="1" applyProtection="1">
      <alignment horizontal="center" vertical="center" wrapText="1"/>
    </xf>
    <xf numFmtId="25" fontId="40" fillId="0" borderId="47" xfId="49" applyNumberFormat="1" applyFont="1" applyFill="1" applyBorder="1" applyAlignment="1" applyProtection="1">
      <alignment horizontal="center" vertical="center" wrapText="1"/>
    </xf>
    <xf numFmtId="25" fontId="9" fillId="0" borderId="45" xfId="49" applyNumberFormat="1" applyFont="1" applyFill="1" applyBorder="1" applyAlignment="1" applyProtection="1">
      <alignment horizontal="center" vertical="center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7" xfId="51" applyNumberFormat="1" applyFont="1" applyFill="1" applyBorder="1" applyAlignment="1">
      <alignment horizontal="center" vertical="center" wrapText="1"/>
    </xf>
    <xf numFmtId="0" fontId="22" fillId="0" borderId="27" xfId="0" applyNumberFormat="1" applyFont="1" applyFill="1" applyBorder="1" applyAlignment="1">
      <alignment horizontal="center" vertical="center"/>
    </xf>
    <xf numFmtId="180" fontId="22" fillId="0" borderId="27" xfId="0" applyNumberFormat="1" applyFont="1" applyFill="1" applyBorder="1" applyAlignment="1">
      <alignment horizontal="center" vertical="center"/>
    </xf>
    <xf numFmtId="26" fontId="43" fillId="0" borderId="57" xfId="0" applyNumberFormat="1" applyFont="1" applyFill="1" applyBorder="1" applyAlignment="1">
      <alignment horizontal="center" vertical="top" wrapText="1"/>
    </xf>
    <xf numFmtId="26" fontId="43" fillId="0" borderId="58" xfId="0" applyNumberFormat="1" applyFont="1" applyFill="1" applyBorder="1" applyAlignment="1">
      <alignment horizontal="center" vertical="top" wrapText="1"/>
    </xf>
    <xf numFmtId="181" fontId="22" fillId="0" borderId="27" xfId="0" applyNumberFormat="1" applyFont="1" applyFill="1" applyBorder="1" applyAlignment="1">
      <alignment horizontal="center" vertical="center"/>
    </xf>
    <xf numFmtId="0" fontId="22" fillId="0" borderId="59" xfId="0" applyNumberFormat="1" applyFont="1" applyFill="1" applyBorder="1" applyAlignment="1">
      <alignment horizontal="center" vertical="center"/>
    </xf>
    <xf numFmtId="181" fontId="22" fillId="0" borderId="59" xfId="0" applyNumberFormat="1" applyFont="1" applyFill="1" applyBorder="1" applyAlignment="1">
      <alignment horizontal="center" vertical="center"/>
    </xf>
    <xf numFmtId="26" fontId="43" fillId="0" borderId="60" xfId="0" applyNumberFormat="1" applyFont="1" applyFill="1" applyBorder="1" applyAlignment="1">
      <alignment horizontal="center" vertical="top" wrapText="1"/>
    </xf>
    <xf numFmtId="26" fontId="43" fillId="0" borderId="61" xfId="0" applyNumberFormat="1" applyFont="1" applyFill="1" applyBorder="1" applyAlignment="1">
      <alignment horizontal="center" vertical="top" wrapText="1"/>
    </xf>
    <xf numFmtId="0" fontId="10" fillId="9" borderId="37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8" xfId="0" applyFont="1" applyFill="1" applyBorder="1" applyAlignment="1">
      <alignment horizontal="center" vertical="center" wrapText="1"/>
    </xf>
    <xf numFmtId="0" fontId="44" fillId="2" borderId="37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2" fillId="0" borderId="18" xfId="0" applyFont="1" applyFill="1" applyBorder="1" applyAlignment="1">
      <alignment horizontal="left" vertical="center" wrapText="1"/>
    </xf>
    <xf numFmtId="0" fontId="23" fillId="0" borderId="18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 wrapText="1"/>
    </xf>
    <xf numFmtId="9" fontId="22" fillId="0" borderId="18" xfId="3" applyFont="1" applyFill="1" applyBorder="1" applyAlignment="1">
      <alignment horizontal="center" vertical="center"/>
    </xf>
    <xf numFmtId="0" fontId="45" fillId="0" borderId="18" xfId="0" applyFont="1" applyFill="1" applyBorder="1" applyAlignment="1">
      <alignment horizontal="center" vertical="center" wrapText="1"/>
    </xf>
    <xf numFmtId="182" fontId="29" fillId="0" borderId="27" xfId="49" applyNumberFormat="1" applyFont="1" applyBorder="1" applyAlignment="1" applyProtection="1">
      <alignment horizontal="center" vertical="center"/>
    </xf>
    <xf numFmtId="0" fontId="6" fillId="2" borderId="36" xfId="52" applyNumberFormat="1" applyFont="1" applyFill="1" applyBorder="1" applyAlignment="1" applyProtection="1">
      <alignment horizontal="center" vertical="center"/>
    </xf>
    <xf numFmtId="0" fontId="46" fillId="0" borderId="35" xfId="0" applyFont="1" applyFill="1" applyBorder="1" applyAlignment="1">
      <alignment wrapText="1"/>
    </xf>
    <xf numFmtId="0" fontId="46" fillId="0" borderId="36" xfId="0" applyFont="1" applyFill="1" applyBorder="1" applyAlignment="1"/>
    <xf numFmtId="0" fontId="46" fillId="0" borderId="33" xfId="0" applyFont="1" applyFill="1" applyBorder="1" applyAlignment="1"/>
    <xf numFmtId="0" fontId="46" fillId="0" borderId="37" xfId="0" applyFont="1" applyFill="1" applyBorder="1" applyAlignment="1"/>
    <xf numFmtId="0" fontId="46" fillId="0" borderId="0" xfId="0" applyFont="1" applyFill="1" applyAlignment="1"/>
    <xf numFmtId="0" fontId="46" fillId="0" borderId="38" xfId="0" applyFont="1" applyFill="1" applyBorder="1" applyAlignment="1"/>
    <xf numFmtId="0" fontId="46" fillId="0" borderId="39" xfId="0" applyFont="1" applyFill="1" applyBorder="1" applyAlignment="1"/>
    <xf numFmtId="0" fontId="46" fillId="0" borderId="40" xfId="0" applyFont="1" applyFill="1" applyBorder="1" applyAlignment="1"/>
    <xf numFmtId="0" fontId="46" fillId="0" borderId="34" xfId="0" applyFont="1" applyFill="1" applyBorder="1" applyAlignment="1"/>
    <xf numFmtId="0" fontId="9" fillId="0" borderId="62" xfId="0" applyFont="1" applyFill="1" applyBorder="1" applyAlignment="1">
      <alignment horizontal="center" vertical="center" wrapText="1"/>
    </xf>
    <xf numFmtId="0" fontId="9" fillId="0" borderId="63" xfId="0" applyFont="1" applyFill="1" applyBorder="1" applyAlignment="1">
      <alignment horizontal="center" vertical="center" wrapText="1"/>
    </xf>
    <xf numFmtId="0" fontId="9" fillId="0" borderId="64" xfId="0" applyFont="1" applyFill="1" applyBorder="1" applyAlignment="1">
      <alignment horizontal="center" vertical="center" wrapText="1"/>
    </xf>
    <xf numFmtId="0" fontId="9" fillId="0" borderId="18" xfId="52" applyNumberFormat="1" applyFont="1" applyFill="1" applyBorder="1" applyAlignment="1" applyProtection="1">
      <alignment horizontal="left" vertical="center"/>
    </xf>
    <xf numFmtId="2" fontId="29" fillId="0" borderId="59" xfId="49" applyNumberFormat="1" applyFont="1" applyBorder="1" applyAlignment="1" applyProtection="1">
      <alignment horizontal="center" vertical="center"/>
    </xf>
    <xf numFmtId="25" fontId="29" fillId="0" borderId="65" xfId="49" applyNumberFormat="1" applyFont="1" applyBorder="1" applyAlignment="1" applyProtection="1">
      <alignment horizontal="center" vertical="center"/>
    </xf>
    <xf numFmtId="0" fontId="32" fillId="8" borderId="66" xfId="45" applyNumberFormat="1" applyFont="1" applyFill="1" applyBorder="1" applyAlignment="1" applyProtection="1">
      <alignment horizontal="center" vertical="center"/>
    </xf>
    <xf numFmtId="0" fontId="32" fillId="8" borderId="0" xfId="45" applyNumberFormat="1" applyFont="1" applyFill="1" applyAlignment="1" applyProtection="1">
      <alignment horizontal="center" vertical="center"/>
    </xf>
    <xf numFmtId="0" fontId="28" fillId="2" borderId="67" xfId="50" applyNumberFormat="1" applyFont="1" applyFill="1" applyBorder="1" applyAlignment="1" applyProtection="1">
      <alignment horizontal="center" vertical="center" wrapText="1"/>
    </xf>
    <xf numFmtId="0" fontId="28" fillId="2" borderId="68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vertical="center" wrapText="1"/>
    </xf>
    <xf numFmtId="0" fontId="37" fillId="0" borderId="24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15" fillId="0" borderId="18" xfId="29" applyFont="1" applyFill="1" applyBorder="1" applyAlignment="1" applyProtection="1">
      <alignment horizontal="center" vertical="center"/>
    </xf>
    <xf numFmtId="0" fontId="18" fillId="0" borderId="18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47" fillId="0" borderId="18" xfId="0" applyFont="1" applyFill="1" applyBorder="1" applyAlignment="1">
      <alignment horizontal="center" vertical="center"/>
    </xf>
    <xf numFmtId="178" fontId="0" fillId="0" borderId="18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8" xfId="0" applyFont="1" applyFill="1" applyBorder="1" applyAlignment="1">
      <alignment horizontal="center" vertical="center"/>
    </xf>
    <xf numFmtId="183" fontId="50" fillId="0" borderId="12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 wrapText="1"/>
    </xf>
    <xf numFmtId="183" fontId="49" fillId="0" borderId="72" xfId="0" applyNumberFormat="1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183" fontId="49" fillId="0" borderId="18" xfId="0" applyNumberFormat="1" applyFont="1" applyFill="1" applyBorder="1" applyAlignment="1">
      <alignment horizontal="center" vertical="center"/>
    </xf>
    <xf numFmtId="0" fontId="49" fillId="0" borderId="24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6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3" xfId="0" applyFont="1" applyFill="1" applyBorder="1" applyAlignment="1">
      <alignment horizontal="center" vertical="center"/>
    </xf>
    <xf numFmtId="0" fontId="49" fillId="0" borderId="62" xfId="0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8" xfId="0" applyNumberFormat="1" applyFont="1" applyFill="1" applyBorder="1" applyAlignment="1">
      <alignment horizontal="center" vertical="center"/>
    </xf>
    <xf numFmtId="0" fontId="49" fillId="0" borderId="35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0" fontId="49" fillId="0" borderId="80" xfId="0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183" fontId="49" fillId="0" borderId="82" xfId="0" applyNumberFormat="1" applyFont="1" applyFill="1" applyBorder="1" applyAlignment="1">
      <alignment horizontal="center" vertical="center"/>
    </xf>
    <xf numFmtId="0" fontId="52" fillId="0" borderId="18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7" xfId="0" applyFont="1" applyFill="1" applyBorder="1" applyAlignment="1">
      <alignment horizontal="left" wrapText="1"/>
    </xf>
    <xf numFmtId="0" fontId="55" fillId="2" borderId="88" xfId="0" applyFont="1" applyFill="1" applyBorder="1" applyAlignment="1">
      <alignment horizontal="left"/>
    </xf>
    <xf numFmtId="0" fontId="45" fillId="10" borderId="62" xfId="0" applyFont="1" applyFill="1" applyBorder="1" applyAlignment="1">
      <alignment horizontal="center" vertical="center"/>
    </xf>
    <xf numFmtId="0" fontId="45" fillId="10" borderId="63" xfId="0" applyFont="1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16" fillId="10" borderId="91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/>
    </xf>
    <xf numFmtId="178" fontId="57" fillId="0" borderId="18" xfId="0" applyNumberFormat="1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56" fillId="10" borderId="18" xfId="0" applyFont="1" applyFill="1" applyBorder="1" applyAlignment="1">
      <alignment horizontal="center" vertical="center" wrapText="1"/>
    </xf>
    <xf numFmtId="10" fontId="57" fillId="10" borderId="18" xfId="0" applyNumberFormat="1" applyFont="1" applyFill="1" applyBorder="1" applyAlignment="1">
      <alignment horizontal="center" vertical="center"/>
    </xf>
    <xf numFmtId="0" fontId="58" fillId="10" borderId="18" xfId="0" applyFont="1" applyFill="1" applyBorder="1" applyAlignment="1">
      <alignment horizontal="center" vertical="center" wrapText="1"/>
    </xf>
    <xf numFmtId="178" fontId="57" fillId="10" borderId="18" xfId="0" applyNumberFormat="1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center" vertical="center"/>
    </xf>
    <xf numFmtId="0" fontId="16" fillId="0" borderId="91" xfId="0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left" vertical="center" wrapText="1"/>
    </xf>
    <xf numFmtId="0" fontId="56" fillId="10" borderId="92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center" vertical="center"/>
    </xf>
    <xf numFmtId="0" fontId="56" fillId="10" borderId="18" xfId="0" applyFont="1" applyFill="1" applyBorder="1" applyAlignment="1">
      <alignment horizontal="left" vertical="center"/>
    </xf>
    <xf numFmtId="0" fontId="56" fillId="10" borderId="92" xfId="0" applyFont="1" applyFill="1" applyBorder="1" applyAlignment="1">
      <alignment horizontal="left" vertical="center"/>
    </xf>
    <xf numFmtId="178" fontId="57" fillId="10" borderId="18" xfId="0" applyNumberFormat="1" applyFont="1" applyFill="1" applyBorder="1" applyAlignment="1">
      <alignment horizontal="center" vertical="center"/>
    </xf>
    <xf numFmtId="0" fontId="16" fillId="10" borderId="93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/>
    </xf>
    <xf numFmtId="178" fontId="57" fillId="10" borderId="94" xfId="0" applyNumberFormat="1" applyFont="1" applyFill="1" applyBorder="1" applyAlignment="1">
      <alignment horizontal="center" vertical="center"/>
    </xf>
    <xf numFmtId="0" fontId="56" fillId="10" borderId="94" xfId="0" applyFont="1" applyFill="1" applyBorder="1" applyAlignment="1">
      <alignment horizontal="left" vertical="center" wrapText="1"/>
    </xf>
    <xf numFmtId="0" fontId="56" fillId="10" borderId="95" xfId="0" applyFont="1" applyFill="1" applyBorder="1" applyAlignment="1">
      <alignment horizontal="left" vertical="center" wrapText="1"/>
    </xf>
    <xf numFmtId="0" fontId="56" fillId="10" borderId="96" xfId="0" applyFont="1" applyFill="1" applyBorder="1" applyAlignment="1">
      <alignment horizontal="center" vertical="center" wrapText="1"/>
    </xf>
    <xf numFmtId="0" fontId="56" fillId="10" borderId="0" xfId="0" applyFont="1" applyFill="1" applyBorder="1" applyAlignment="1">
      <alignment horizontal="center" vertical="center" wrapText="1"/>
    </xf>
    <xf numFmtId="0" fontId="56" fillId="10" borderId="90" xfId="0" applyFont="1" applyFill="1" applyBorder="1" applyAlignment="1">
      <alignment horizontal="center" vertical="center" wrapText="1"/>
    </xf>
    <xf numFmtId="0" fontId="56" fillId="10" borderId="0" xfId="0" applyFont="1" applyFill="1" applyAlignment="1">
      <alignment horizontal="left" vertical="center" wrapText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18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center" vertical="center"/>
      <protection hidden="1"/>
    </xf>
    <xf numFmtId="0" fontId="16" fillId="0" borderId="18" xfId="0" applyFont="1" applyFill="1" applyBorder="1" applyAlignment="1" applyProtection="1">
      <alignment horizontal="center" vertical="center"/>
      <protection hidden="1"/>
    </xf>
    <xf numFmtId="0" fontId="16" fillId="0" borderId="92" xfId="0" applyFont="1" applyFill="1" applyBorder="1" applyAlignment="1" applyProtection="1">
      <alignment horizontal="center" vertical="center"/>
      <protection hidden="1"/>
    </xf>
    <xf numFmtId="178" fontId="56" fillId="0" borderId="18" xfId="0" applyNumberFormat="1" applyFont="1" applyFill="1" applyBorder="1" applyAlignment="1">
      <alignment horizontal="center" vertical="center" wrapText="1"/>
    </xf>
    <xf numFmtId="26" fontId="56" fillId="0" borderId="18" xfId="0" applyNumberFormat="1" applyFont="1" applyFill="1" applyBorder="1" applyAlignment="1" applyProtection="1">
      <alignment horizontal="center" vertical="center"/>
      <protection hidden="1"/>
    </xf>
    <xf numFmtId="0" fontId="29" fillId="0" borderId="18" xfId="0" applyFont="1" applyFill="1" applyBorder="1" applyAlignment="1" applyProtection="1">
      <alignment horizontal="center" vertical="center" wrapText="1"/>
      <protection hidden="1"/>
    </xf>
    <xf numFmtId="0" fontId="29" fillId="0" borderId="92" xfId="0" applyFont="1" applyFill="1" applyBorder="1" applyAlignment="1" applyProtection="1">
      <alignment horizontal="center" vertical="center" wrapText="1"/>
      <protection hidden="1"/>
    </xf>
    <xf numFmtId="0" fontId="56" fillId="10" borderId="91" xfId="0" applyFont="1" applyFill="1" applyBorder="1" applyAlignment="1">
      <alignment horizontal="center" vertical="center" wrapText="1"/>
    </xf>
    <xf numFmtId="0" fontId="56" fillId="10" borderId="92" xfId="0" applyFont="1" applyFill="1" applyBorder="1" applyAlignment="1">
      <alignment horizontal="center" vertical="center" wrapText="1"/>
    </xf>
    <xf numFmtId="0" fontId="15" fillId="0" borderId="91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/>
    </xf>
    <xf numFmtId="0" fontId="15" fillId="0" borderId="92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 wrapText="1"/>
    </xf>
    <xf numFmtId="0" fontId="15" fillId="0" borderId="92" xfId="0" applyFont="1" applyFill="1" applyBorder="1" applyAlignment="1">
      <alignment horizontal="center" vertical="center" wrapText="1"/>
    </xf>
    <xf numFmtId="0" fontId="56" fillId="0" borderId="92" xfId="0" applyFont="1" applyFill="1" applyBorder="1" applyAlignment="1">
      <alignment horizontal="center" vertical="center"/>
    </xf>
    <xf numFmtId="0" fontId="16" fillId="10" borderId="91" xfId="0" applyFont="1" applyFill="1" applyBorder="1" applyAlignment="1">
      <alignment horizontal="center" vertical="center"/>
    </xf>
    <xf numFmtId="0" fontId="16" fillId="0" borderId="91" xfId="0" applyFont="1" applyFill="1" applyBorder="1" applyAlignment="1" applyProtection="1">
      <alignment horizontal="center" vertical="center" wrapText="1"/>
      <protection hidden="1"/>
    </xf>
    <xf numFmtId="0" fontId="29" fillId="0" borderId="18" xfId="0" applyFont="1" applyFill="1" applyBorder="1" applyAlignment="1" applyProtection="1">
      <alignment horizontal="center" vertical="center"/>
      <protection hidden="1"/>
    </xf>
    <xf numFmtId="0" fontId="29" fillId="0" borderId="92" xfId="0" applyFont="1" applyFill="1" applyBorder="1" applyAlignment="1" applyProtection="1">
      <alignment horizontal="center" vertical="center"/>
      <protection hidden="1"/>
    </xf>
    <xf numFmtId="0" fontId="29" fillId="7" borderId="91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92" xfId="0" applyFont="1" applyFill="1" applyBorder="1" applyAlignment="1">
      <alignment horizontal="center" vertical="center" wrapText="1"/>
    </xf>
    <xf numFmtId="0" fontId="18" fillId="7" borderId="91" xfId="0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7" borderId="92" xfId="0" applyFont="1" applyFill="1" applyBorder="1" applyAlignment="1">
      <alignment horizontal="center" vertical="center" wrapText="1"/>
    </xf>
    <xf numFmtId="0" fontId="18" fillId="7" borderId="93" xfId="0" applyFont="1" applyFill="1" applyBorder="1" applyAlignment="1">
      <alignment horizontal="center" vertical="center" wrapText="1"/>
    </xf>
    <xf numFmtId="0" fontId="18" fillId="7" borderId="94" xfId="0" applyFont="1" applyFill="1" applyBorder="1" applyAlignment="1">
      <alignment horizontal="center" vertical="center" wrapText="1"/>
    </xf>
    <xf numFmtId="0" fontId="18" fillId="7" borderId="95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 applyProtection="1">
      <alignment horizontal="center" vertical="center"/>
      <protection hidden="1"/>
    </xf>
    <xf numFmtId="0" fontId="4" fillId="2" borderId="98" xfId="0" applyFont="1" applyFill="1" applyBorder="1" applyAlignment="1" applyProtection="1">
      <alignment horizontal="center" vertical="center"/>
      <protection hidden="1"/>
    </xf>
    <xf numFmtId="0" fontId="4" fillId="2" borderId="99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left" vertical="center"/>
      <protection hidden="1"/>
    </xf>
    <xf numFmtId="0" fontId="16" fillId="0" borderId="62" xfId="0" applyFont="1" applyFill="1" applyBorder="1" applyAlignment="1" applyProtection="1">
      <alignment horizontal="center" vertical="center"/>
      <protection hidden="1"/>
    </xf>
    <xf numFmtId="0" fontId="16" fillId="0" borderId="100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left" vertical="center" wrapText="1"/>
      <protection hidden="1"/>
    </xf>
    <xf numFmtId="178" fontId="56" fillId="0" borderId="24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7" xfId="0" applyFont="1" applyFill="1" applyBorder="1" applyAlignment="1" applyProtection="1">
      <alignment horizontal="center" vertical="center" wrapText="1"/>
      <protection hidden="1"/>
    </xf>
    <xf numFmtId="0" fontId="29" fillId="0" borderId="90" xfId="0" applyFont="1" applyFill="1" applyBorder="1" applyAlignment="1" applyProtection="1">
      <alignment horizontal="center" vertical="center" wrapText="1"/>
      <protection hidden="1"/>
    </xf>
    <xf numFmtId="0" fontId="16" fillId="0" borderId="93" xfId="0" applyFont="1" applyFill="1" applyBorder="1" applyAlignment="1" applyProtection="1">
      <alignment horizontal="left" vertical="center"/>
      <protection hidden="1"/>
    </xf>
    <xf numFmtId="178" fontId="56" fillId="0" borderId="94" xfId="0" applyNumberFormat="1" applyFont="1" applyFill="1" applyBorder="1" applyAlignment="1">
      <alignment horizontal="center" vertical="center" wrapText="1"/>
    </xf>
    <xf numFmtId="178" fontId="56" fillId="0" borderId="102" xfId="0" applyNumberFormat="1" applyFont="1" applyFill="1" applyBorder="1" applyAlignment="1">
      <alignment horizontal="center" vertical="center" wrapText="1"/>
    </xf>
    <xf numFmtId="26" fontId="56" fillId="0" borderId="94" xfId="0" applyNumberFormat="1" applyFont="1" applyFill="1" applyBorder="1" applyAlignment="1" applyProtection="1">
      <alignment horizontal="center" vertical="center"/>
      <protection hidden="1"/>
    </xf>
    <xf numFmtId="0" fontId="29" fillId="0" borderId="103" xfId="0" applyFont="1" applyFill="1" applyBorder="1" applyAlignment="1" applyProtection="1">
      <alignment horizontal="center" vertical="center" wrapText="1"/>
      <protection hidden="1"/>
    </xf>
    <xf numFmtId="0" fontId="29" fillId="0" borderId="104" xfId="0" applyFont="1" applyFill="1" applyBorder="1" applyAlignment="1" applyProtection="1">
      <alignment horizontal="center" vertical="center" wrapText="1"/>
      <protection hidden="1"/>
    </xf>
    <xf numFmtId="0" fontId="16" fillId="0" borderId="18" xfId="0" applyFont="1" applyFill="1" applyBorder="1" applyAlignment="1" applyProtection="1">
      <alignment horizontal="left" vertical="center"/>
      <protection hidden="1"/>
    </xf>
    <xf numFmtId="0" fontId="16" fillId="0" borderId="92" xfId="0" applyFont="1" applyFill="1" applyBorder="1" applyAlignment="1" applyProtection="1">
      <alignment vertical="center"/>
      <protection hidden="1"/>
    </xf>
    <xf numFmtId="0" fontId="0" fillId="0" borderId="9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93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4" xfId="0" applyBorder="1" applyAlignment="1">
      <alignment vertical="center"/>
    </xf>
    <xf numFmtId="0" fontId="0" fillId="0" borderId="94" xfId="0" applyBorder="1" applyAlignment="1">
      <alignment horizontal="center" vertical="center" wrapText="1"/>
    </xf>
    <xf numFmtId="0" fontId="0" fillId="0" borderId="94" xfId="0" applyBorder="1" applyAlignment="1">
      <alignment horizontal="left" vertical="center"/>
    </xf>
    <xf numFmtId="0" fontId="0" fillId="0" borderId="95" xfId="0" applyBorder="1" applyAlignment="1">
      <alignment horizontal="center" vertical="center"/>
    </xf>
    <xf numFmtId="0" fontId="6" fillId="2" borderId="9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center" vertical="center" wrapText="1"/>
    </xf>
    <xf numFmtId="184" fontId="59" fillId="0" borderId="18" xfId="0" applyNumberFormat="1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left" vertical="center" wrapText="1"/>
    </xf>
    <xf numFmtId="178" fontId="56" fillId="0" borderId="92" xfId="0" applyNumberFormat="1" applyFont="1" applyFill="1" applyBorder="1" applyAlignment="1">
      <alignment horizontal="center" vertical="center" wrapText="1"/>
    </xf>
    <xf numFmtId="178" fontId="29" fillId="10" borderId="91" xfId="0" applyNumberFormat="1" applyFont="1" applyFill="1" applyBorder="1" applyAlignment="1">
      <alignment horizontal="center" vertical="center" wrapText="1"/>
    </xf>
    <xf numFmtId="0" fontId="56" fillId="10" borderId="18" xfId="0" applyNumberFormat="1" applyFont="1" applyFill="1" applyBorder="1" applyAlignment="1">
      <alignment horizontal="center" vertical="center" wrapText="1"/>
    </xf>
    <xf numFmtId="178" fontId="60" fillId="0" borderId="92" xfId="0" applyNumberFormat="1" applyFont="1" applyFill="1" applyBorder="1" applyAlignment="1">
      <alignment horizontal="center" vertical="center" wrapText="1"/>
    </xf>
    <xf numFmtId="178" fontId="29" fillId="0" borderId="91" xfId="0" applyNumberFormat="1" applyFont="1" applyFill="1" applyBorder="1" applyAlignment="1">
      <alignment horizontal="center" vertical="center" wrapText="1"/>
    </xf>
    <xf numFmtId="178" fontId="56" fillId="11" borderId="18" xfId="0" applyNumberFormat="1" applyFont="1" applyFill="1" applyBorder="1" applyAlignment="1">
      <alignment horizontal="left" vertical="center" wrapText="1"/>
    </xf>
    <xf numFmtId="178" fontId="29" fillId="0" borderId="89" xfId="0" applyNumberFormat="1" applyFont="1" applyFill="1" applyBorder="1" applyAlignment="1">
      <alignment horizontal="center" vertical="center" wrapText="1"/>
    </xf>
    <xf numFmtId="178" fontId="56" fillId="11" borderId="24" xfId="0" applyNumberFormat="1" applyFont="1" applyFill="1" applyBorder="1" applyAlignment="1">
      <alignment horizontal="left" vertical="center" wrapText="1"/>
    </xf>
    <xf numFmtId="178" fontId="56" fillId="0" borderId="105" xfId="0" applyNumberFormat="1" applyFont="1" applyFill="1" applyBorder="1" applyAlignment="1">
      <alignment horizontal="center" vertical="center" wrapText="1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1" fillId="0" borderId="108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16" fillId="10" borderId="109" xfId="0" applyFont="1" applyFill="1" applyBorder="1" applyAlignment="1">
      <alignment horizontal="center" vertical="center" wrapText="1"/>
    </xf>
    <xf numFmtId="178" fontId="56" fillId="10" borderId="32" xfId="0" applyNumberFormat="1" applyFont="1" applyFill="1" applyBorder="1" applyAlignment="1">
      <alignment horizontal="center" vertical="center" wrapText="1"/>
    </xf>
    <xf numFmtId="0" fontId="52" fillId="10" borderId="18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left" vertical="center" wrapText="1"/>
    </xf>
    <xf numFmtId="0" fontId="29" fillId="10" borderId="92" xfId="0" applyFont="1" applyFill="1" applyBorder="1" applyAlignment="1">
      <alignment horizontal="left" vertical="center" wrapText="1"/>
    </xf>
    <xf numFmtId="0" fontId="16" fillId="10" borderId="89" xfId="0" applyFont="1" applyFill="1" applyBorder="1" applyAlignment="1">
      <alignment horizontal="center" vertical="center" wrapText="1"/>
    </xf>
    <xf numFmtId="178" fontId="56" fillId="10" borderId="24" xfId="0" applyNumberFormat="1" applyFont="1" applyFill="1" applyBorder="1" applyAlignment="1">
      <alignment horizontal="center" vertical="center" wrapText="1"/>
    </xf>
    <xf numFmtId="0" fontId="52" fillId="10" borderId="92" xfId="0" applyFont="1" applyFill="1" applyBorder="1" applyAlignment="1">
      <alignment horizontal="left" vertical="center" wrapText="1"/>
    </xf>
    <xf numFmtId="0" fontId="52" fillId="10" borderId="24" xfId="0" applyFont="1" applyFill="1" applyBorder="1" applyAlignment="1">
      <alignment horizontal="left" vertical="center" wrapText="1"/>
    </xf>
    <xf numFmtId="0" fontId="52" fillId="10" borderId="105" xfId="0" applyFont="1" applyFill="1" applyBorder="1" applyAlignment="1">
      <alignment horizontal="left" vertical="center" wrapText="1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0" fontId="61" fillId="0" borderId="113" xfId="0" applyFont="1" applyFill="1" applyBorder="1" applyAlignment="1">
      <alignment horizontal="center" vertical="center"/>
    </xf>
    <xf numFmtId="26" fontId="56" fillId="10" borderId="18" xfId="0" applyNumberFormat="1" applyFont="1" applyFill="1" applyBorder="1" applyAlignment="1">
      <alignment horizontal="center" vertical="center" wrapText="1"/>
    </xf>
    <xf numFmtId="26" fontId="62" fillId="10" borderId="18" xfId="0" applyNumberFormat="1" applyFont="1" applyFill="1" applyBorder="1" applyAlignment="1">
      <alignment horizontal="center" vertical="center" wrapText="1"/>
    </xf>
    <xf numFmtId="26" fontId="60" fillId="10" borderId="18" xfId="0" applyNumberFormat="1" applyFont="1" applyFill="1" applyBorder="1" applyAlignment="1">
      <alignment horizontal="left" vertical="center" wrapText="1"/>
    </xf>
    <xf numFmtId="26" fontId="60" fillId="10" borderId="92" xfId="0" applyNumberFormat="1" applyFont="1" applyFill="1" applyBorder="1" applyAlignment="1">
      <alignment horizontal="left" vertical="center" wrapText="1"/>
    </xf>
    <xf numFmtId="178" fontId="62" fillId="0" borderId="18" xfId="0" applyNumberFormat="1" applyFont="1" applyFill="1" applyBorder="1" applyAlignment="1">
      <alignment horizontal="center" vertical="center"/>
    </xf>
    <xf numFmtId="26" fontId="56" fillId="10" borderId="94" xfId="0" applyNumberFormat="1" applyFont="1" applyFill="1" applyBorder="1" applyAlignment="1">
      <alignment horizontal="center" vertical="center" wrapText="1"/>
    </xf>
    <xf numFmtId="178" fontId="62" fillId="0" borderId="94" xfId="0" applyNumberFormat="1" applyFont="1" applyFill="1" applyBorder="1" applyAlignment="1">
      <alignment horizontal="center" vertical="center"/>
    </xf>
    <xf numFmtId="26" fontId="60" fillId="10" borderId="94" xfId="0" applyNumberFormat="1" applyFont="1" applyFill="1" applyBorder="1" applyAlignment="1">
      <alignment horizontal="left" vertical="center" wrapText="1"/>
    </xf>
    <xf numFmtId="26" fontId="60" fillId="10" borderId="9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114" xfId="0" applyBorder="1" applyAlignment="1">
      <alignment horizontal="center" vertical="center"/>
    </xf>
    <xf numFmtId="0" fontId="0" fillId="0" borderId="115" xfId="0" applyBorder="1" applyAlignment="1">
      <alignment horizontal="center" vertical="center"/>
    </xf>
    <xf numFmtId="0" fontId="53" fillId="2" borderId="116" xfId="0" applyFont="1" applyFill="1" applyBorder="1" applyAlignment="1">
      <alignment horizontal="center" vertical="center"/>
    </xf>
    <xf numFmtId="0" fontId="53" fillId="2" borderId="87" xfId="0" applyFont="1" applyFill="1" applyBorder="1" applyAlignment="1">
      <alignment horizontal="center" vertical="center"/>
    </xf>
    <xf numFmtId="0" fontId="23" fillId="0" borderId="91" xfId="0" applyFont="1" applyBorder="1" applyAlignment="1">
      <alignment horizontal="left" vertical="center"/>
    </xf>
    <xf numFmtId="0" fontId="23" fillId="0" borderId="18" xfId="0" applyFont="1" applyBorder="1" applyAlignment="1">
      <alignment horizontal="left" vertical="center"/>
    </xf>
    <xf numFmtId="0" fontId="0" fillId="0" borderId="35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101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90" xfId="0" applyBorder="1" applyAlignment="1">
      <alignment horizontal="left" vertical="center" wrapText="1"/>
    </xf>
    <xf numFmtId="0" fontId="23" fillId="0" borderId="89" xfId="0" applyFont="1" applyBorder="1" applyAlignment="1">
      <alignment horizontal="left" vertical="center"/>
    </xf>
    <xf numFmtId="0" fontId="23" fillId="0" borderId="24" xfId="0" applyFont="1" applyBorder="1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22" fillId="0" borderId="91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wrapText="1"/>
    </xf>
    <xf numFmtId="0" fontId="63" fillId="0" borderId="18" xfId="0" applyFont="1" applyBorder="1" applyAlignment="1">
      <alignment horizontal="left" vertical="center" wrapText="1"/>
    </xf>
    <xf numFmtId="0" fontId="22" fillId="0" borderId="117" xfId="0" applyFont="1" applyBorder="1" applyAlignment="1">
      <alignment horizontal="left" vertical="center"/>
    </xf>
    <xf numFmtId="0" fontId="22" fillId="0" borderId="64" xfId="0" applyFont="1" applyBorder="1" applyAlignment="1">
      <alignment horizontal="left" vertical="center"/>
    </xf>
    <xf numFmtId="0" fontId="63" fillId="0" borderId="62" xfId="0" applyFont="1" applyBorder="1" applyAlignment="1">
      <alignment horizontal="left" vertical="center" wrapText="1"/>
    </xf>
    <xf numFmtId="0" fontId="63" fillId="0" borderId="63" xfId="0" applyFont="1" applyBorder="1" applyAlignment="1">
      <alignment horizontal="left" vertical="center" wrapText="1"/>
    </xf>
    <xf numFmtId="0" fontId="63" fillId="0" borderId="64" xfId="0" applyFont="1" applyBorder="1" applyAlignment="1">
      <alignment horizontal="left" vertical="center" wrapText="1"/>
    </xf>
    <xf numFmtId="0" fontId="23" fillId="0" borderId="91" xfId="0" applyFont="1" applyBorder="1" applyAlignment="1">
      <alignment horizontal="center" vertical="center"/>
    </xf>
    <xf numFmtId="0" fontId="0" fillId="0" borderId="92" xfId="0" applyBorder="1" applyAlignment="1">
      <alignment horizontal="left" vertical="center" wrapText="1"/>
    </xf>
    <xf numFmtId="0" fontId="23" fillId="0" borderId="89" xfId="0" applyFont="1" applyBorder="1" applyAlignment="1">
      <alignment horizontal="center" vertical="center"/>
    </xf>
    <xf numFmtId="0" fontId="0" fillId="0" borderId="24" xfId="0" applyBorder="1" applyAlignment="1">
      <alignment horizontal="left" vertical="center" wrapText="1"/>
    </xf>
    <xf numFmtId="0" fontId="0" fillId="0" borderId="105" xfId="0" applyBorder="1" applyAlignment="1">
      <alignment horizontal="left" vertical="center" wrapText="1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92" xfId="0" applyFont="1" applyBorder="1" applyAlignment="1">
      <alignment horizontal="center" vertical="center"/>
    </xf>
    <xf numFmtId="0" fontId="23" fillId="0" borderId="91" xfId="0" applyFont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23" fillId="0" borderId="93" xfId="0" applyFont="1" applyBorder="1" applyAlignment="1">
      <alignment horizontal="center" vertical="center" wrapText="1"/>
    </xf>
    <xf numFmtId="0" fontId="0" fillId="0" borderId="94" xfId="0" applyBorder="1" applyAlignment="1">
      <alignment vertical="center" wrapText="1"/>
    </xf>
    <xf numFmtId="0" fontId="0" fillId="0" borderId="94" xfId="0" applyBorder="1" applyAlignment="1">
      <alignment horizontal="left" vertical="center" wrapText="1"/>
    </xf>
    <xf numFmtId="0" fontId="0" fillId="0" borderId="95" xfId="0" applyBorder="1" applyAlignment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5</xdr:col>
      <xdr:colOff>73660</xdr:colOff>
      <xdr:row>1175</xdr:row>
      <xdr:rowOff>131445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4825" y="157527625"/>
          <a:ext cx="6109335" cy="7149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1303020</xdr:colOff>
      <xdr:row>46</xdr:row>
      <xdr:rowOff>160020</xdr:rowOff>
    </xdr:from>
    <xdr:to>
      <xdr:col>6</xdr:col>
      <xdr:colOff>149860</xdr:colOff>
      <xdr:row>808</xdr:row>
      <xdr:rowOff>53340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70860" y="22577425"/>
          <a:ext cx="6314440" cy="1392478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6"/>
  <sheetViews>
    <sheetView tabSelected="1" workbookViewId="0">
      <selection activeCell="A2" sqref="A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444" t="str">
        <f>_xlfn.DISPIMG("ID_D8AB2901A65547408D70275BB1A7B3EA",1)</f>
        <v>=DISPIMG("ID_D8AB2901A65547408D70275BB1A7B3EA",1)</v>
      </c>
      <c r="B1" s="445"/>
      <c r="C1" s="446" t="s">
        <v>0</v>
      </c>
      <c r="D1" s="447"/>
      <c r="E1" s="447"/>
      <c r="F1" s="447"/>
      <c r="G1" s="299" t="s">
        <v>1</v>
      </c>
      <c r="H1" s="300"/>
    </row>
    <row r="2" ht="16.2" spans="1:8">
      <c r="A2" s="194" t="s">
        <v>2</v>
      </c>
      <c r="B2" s="41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18" t="s">
        <v>14</v>
      </c>
      <c r="B4" s="419"/>
      <c r="C4" s="419"/>
      <c r="D4" s="419"/>
      <c r="E4" s="419"/>
      <c r="F4" s="419"/>
      <c r="G4" s="419"/>
      <c r="H4" s="420"/>
    </row>
    <row r="5" ht="20" customHeight="1" spans="1:8">
      <c r="A5" s="448" t="s">
        <v>15</v>
      </c>
      <c r="B5" s="449"/>
      <c r="C5" s="389" t="s">
        <v>16</v>
      </c>
      <c r="D5" s="389"/>
      <c r="E5" s="389"/>
      <c r="F5" s="450" t="s">
        <v>17</v>
      </c>
      <c r="G5" s="451"/>
      <c r="H5" s="452"/>
    </row>
    <row r="6" ht="20" customHeight="1" spans="1:8">
      <c r="A6" s="448" t="s">
        <v>18</v>
      </c>
      <c r="B6" s="449"/>
      <c r="C6" s="389" t="s">
        <v>19</v>
      </c>
      <c r="D6" s="389"/>
      <c r="E6" s="389"/>
      <c r="F6" s="453"/>
      <c r="G6" s="454"/>
      <c r="H6" s="455"/>
    </row>
    <row r="7" ht="20" customHeight="1" spans="1:8">
      <c r="A7" s="448" t="s">
        <v>20</v>
      </c>
      <c r="B7" s="449"/>
      <c r="C7" s="389" t="s">
        <v>21</v>
      </c>
      <c r="D7" s="389"/>
      <c r="E7" s="389"/>
      <c r="F7" s="453"/>
      <c r="G7" s="454"/>
      <c r="H7" s="455"/>
    </row>
    <row r="8" ht="20" customHeight="1" spans="1:8">
      <c r="A8" s="448" t="s">
        <v>22</v>
      </c>
      <c r="B8" s="449"/>
      <c r="C8" s="389" t="s">
        <v>21</v>
      </c>
      <c r="D8" s="389"/>
      <c r="E8" s="389"/>
      <c r="F8" s="453"/>
      <c r="G8" s="454"/>
      <c r="H8" s="455"/>
    </row>
    <row r="9" ht="20" customHeight="1" spans="1:8">
      <c r="A9" s="456" t="s">
        <v>23</v>
      </c>
      <c r="B9" s="457"/>
      <c r="C9" s="458" t="s">
        <v>24</v>
      </c>
      <c r="D9" s="458"/>
      <c r="E9" s="458"/>
      <c r="F9" s="453"/>
      <c r="G9" s="454"/>
      <c r="H9" s="455"/>
    </row>
    <row r="10" ht="20" customHeight="1" spans="1:8">
      <c r="A10" s="456" t="s">
        <v>25</v>
      </c>
      <c r="B10" s="457"/>
      <c r="C10" s="458" t="s">
        <v>26</v>
      </c>
      <c r="D10" s="458"/>
      <c r="E10" s="458"/>
      <c r="F10" s="453"/>
      <c r="G10" s="454"/>
      <c r="H10" s="455"/>
    </row>
    <row r="11" ht="20.4" spans="1:8">
      <c r="A11" s="418" t="s">
        <v>27</v>
      </c>
      <c r="B11" s="419"/>
      <c r="C11" s="419"/>
      <c r="D11" s="419"/>
      <c r="E11" s="419"/>
      <c r="F11" s="419"/>
      <c r="G11" s="419"/>
      <c r="H11" s="420"/>
    </row>
    <row r="12" ht="15" customHeight="1" spans="1:8">
      <c r="A12" s="448" t="s">
        <v>28</v>
      </c>
      <c r="B12" s="449"/>
      <c r="C12" s="449" t="s">
        <v>29</v>
      </c>
      <c r="D12" s="449"/>
      <c r="E12" s="449"/>
      <c r="F12" s="454" t="s">
        <v>30</v>
      </c>
      <c r="G12" s="454"/>
      <c r="H12" s="455"/>
    </row>
    <row r="13" ht="45" customHeight="1" spans="1:8">
      <c r="A13" s="459" t="s">
        <v>31</v>
      </c>
      <c r="B13" s="460"/>
      <c r="C13" s="461" t="s">
        <v>32</v>
      </c>
      <c r="D13" s="461"/>
      <c r="E13" s="461"/>
      <c r="F13" s="454"/>
      <c r="G13" s="454"/>
      <c r="H13" s="455"/>
    </row>
    <row r="14" ht="15" customHeight="1" spans="1:8">
      <c r="A14" s="459" t="s">
        <v>33</v>
      </c>
      <c r="B14" s="460"/>
      <c r="C14" s="461" t="s">
        <v>34</v>
      </c>
      <c r="D14" s="461"/>
      <c r="E14" s="461"/>
      <c r="F14" s="454"/>
      <c r="G14" s="454"/>
      <c r="H14" s="455"/>
    </row>
    <row r="15" ht="30" customHeight="1" spans="1:8">
      <c r="A15" s="459" t="s">
        <v>35</v>
      </c>
      <c r="B15" s="460"/>
      <c r="C15" s="461" t="s">
        <v>36</v>
      </c>
      <c r="D15" s="461"/>
      <c r="E15" s="461"/>
      <c r="F15" s="454"/>
      <c r="G15" s="454"/>
      <c r="H15" s="455"/>
    </row>
    <row r="16" ht="30" customHeight="1" spans="1:8">
      <c r="A16" s="459" t="s">
        <v>37</v>
      </c>
      <c r="B16" s="460"/>
      <c r="C16" s="461" t="s">
        <v>38</v>
      </c>
      <c r="D16" s="461"/>
      <c r="E16" s="461"/>
      <c r="F16" s="454"/>
      <c r="G16" s="454"/>
      <c r="H16" s="455"/>
    </row>
    <row r="17" ht="30" customHeight="1" spans="1:8">
      <c r="A17" s="459" t="s">
        <v>39</v>
      </c>
      <c r="B17" s="460"/>
      <c r="C17" s="461" t="s">
        <v>40</v>
      </c>
      <c r="D17" s="461" t="s">
        <v>41</v>
      </c>
      <c r="E17" s="461"/>
      <c r="F17" s="454"/>
      <c r="G17" s="454"/>
      <c r="H17" s="455"/>
    </row>
    <row r="18" ht="30" customHeight="1" spans="1:8">
      <c r="A18" s="459" t="s">
        <v>42</v>
      </c>
      <c r="B18" s="460"/>
      <c r="C18" s="462" t="s">
        <v>43</v>
      </c>
      <c r="D18" s="461"/>
      <c r="E18" s="461"/>
      <c r="F18" s="454"/>
      <c r="G18" s="454"/>
      <c r="H18" s="455"/>
    </row>
    <row r="19" ht="15" customHeight="1" spans="1:8">
      <c r="A19" s="459" t="s">
        <v>44</v>
      </c>
      <c r="B19" s="460"/>
      <c r="C19" s="461" t="s">
        <v>45</v>
      </c>
      <c r="D19" s="461"/>
      <c r="E19" s="461"/>
      <c r="F19" s="454"/>
      <c r="G19" s="454"/>
      <c r="H19" s="455"/>
    </row>
    <row r="20" ht="15" customHeight="1" spans="1:8">
      <c r="A20" s="459" t="s">
        <v>46</v>
      </c>
      <c r="B20" s="460"/>
      <c r="C20" s="461" t="s">
        <v>47</v>
      </c>
      <c r="D20" s="461"/>
      <c r="E20" s="461"/>
      <c r="F20" s="454"/>
      <c r="G20" s="454"/>
      <c r="H20" s="455"/>
    </row>
    <row r="21" ht="15" customHeight="1" spans="1:8">
      <c r="A21" s="463" t="s">
        <v>48</v>
      </c>
      <c r="B21" s="464"/>
      <c r="C21" s="465" t="s">
        <v>49</v>
      </c>
      <c r="D21" s="466"/>
      <c r="E21" s="467"/>
      <c r="F21" s="454"/>
      <c r="G21" s="454"/>
      <c r="H21" s="455"/>
    </row>
    <row r="22" ht="15" customHeight="1" spans="1:8">
      <c r="A22" s="459" t="s">
        <v>50</v>
      </c>
      <c r="B22" s="460"/>
      <c r="C22" s="462" t="s">
        <v>51</v>
      </c>
      <c r="D22" s="461"/>
      <c r="E22" s="461"/>
      <c r="F22" s="454"/>
      <c r="G22" s="454"/>
      <c r="H22" s="455"/>
    </row>
    <row r="23" ht="15" customHeight="1" spans="1:8">
      <c r="A23" s="459" t="s">
        <v>52</v>
      </c>
      <c r="B23" s="460"/>
      <c r="C23" s="461" t="s">
        <v>53</v>
      </c>
      <c r="D23" s="461"/>
      <c r="E23" s="461"/>
      <c r="F23" s="454"/>
      <c r="G23" s="454"/>
      <c r="H23" s="455"/>
    </row>
    <row r="24" ht="15" customHeight="1" spans="1:8">
      <c r="A24" s="459" t="s">
        <v>54</v>
      </c>
      <c r="B24" s="460"/>
      <c r="C24" s="462" t="s">
        <v>55</v>
      </c>
      <c r="D24" s="461"/>
      <c r="E24" s="461"/>
      <c r="F24" s="454"/>
      <c r="G24" s="454"/>
      <c r="H24" s="455"/>
    </row>
    <row r="25" ht="20.4" spans="1:8">
      <c r="A25" s="418" t="s">
        <v>56</v>
      </c>
      <c r="B25" s="419"/>
      <c r="C25" s="419"/>
      <c r="D25" s="419"/>
      <c r="E25" s="419"/>
      <c r="F25" s="419"/>
      <c r="G25" s="419"/>
      <c r="H25" s="420"/>
    </row>
    <row r="26" ht="29" customHeight="1" spans="1:8">
      <c r="A26" s="468">
        <v>1</v>
      </c>
      <c r="B26" s="393" t="s">
        <v>57</v>
      </c>
      <c r="C26" s="393"/>
      <c r="D26" s="393"/>
      <c r="E26" s="393"/>
      <c r="F26" s="393"/>
      <c r="G26" s="393"/>
      <c r="H26" s="469"/>
    </row>
    <row r="27" ht="29" customHeight="1" spans="1:8">
      <c r="A27" s="468">
        <v>2</v>
      </c>
      <c r="B27" s="393" t="s">
        <v>58</v>
      </c>
      <c r="C27" s="393"/>
      <c r="D27" s="393"/>
      <c r="E27" s="393"/>
      <c r="F27" s="393"/>
      <c r="G27" s="393"/>
      <c r="H27" s="469"/>
    </row>
    <row r="28" ht="29" customHeight="1" spans="1:8">
      <c r="A28" s="468">
        <v>3</v>
      </c>
      <c r="B28" s="393" t="s">
        <v>59</v>
      </c>
      <c r="C28" s="393"/>
      <c r="D28" s="393"/>
      <c r="E28" s="393"/>
      <c r="F28" s="393"/>
      <c r="G28" s="393"/>
      <c r="H28" s="469"/>
    </row>
    <row r="29" ht="29" customHeight="1" spans="1:8">
      <c r="A29" s="468">
        <v>4</v>
      </c>
      <c r="B29" s="393" t="s">
        <v>60</v>
      </c>
      <c r="C29" s="393"/>
      <c r="D29" s="393"/>
      <c r="E29" s="393"/>
      <c r="F29" s="393"/>
      <c r="G29" s="393"/>
      <c r="H29" s="469"/>
    </row>
    <row r="30" ht="29" customHeight="1" spans="1:8">
      <c r="A30" s="468">
        <v>5</v>
      </c>
      <c r="B30" s="393" t="s">
        <v>61</v>
      </c>
      <c r="C30" s="393"/>
      <c r="D30" s="393"/>
      <c r="E30" s="393"/>
      <c r="F30" s="393"/>
      <c r="G30" s="393"/>
      <c r="H30" s="469"/>
    </row>
    <row r="31" ht="29" customHeight="1" spans="1:8">
      <c r="A31" s="468">
        <v>6</v>
      </c>
      <c r="B31" s="393" t="s">
        <v>62</v>
      </c>
      <c r="C31" s="393"/>
      <c r="D31" s="393"/>
      <c r="E31" s="393"/>
      <c r="F31" s="393"/>
      <c r="G31" s="393"/>
      <c r="H31" s="469"/>
    </row>
    <row r="32" ht="29" customHeight="1" spans="1:8">
      <c r="A32" s="468">
        <v>7</v>
      </c>
      <c r="B32" s="393" t="s">
        <v>63</v>
      </c>
      <c r="C32" s="393"/>
      <c r="D32" s="393"/>
      <c r="E32" s="393"/>
      <c r="F32" s="393"/>
      <c r="G32" s="393"/>
      <c r="H32" s="469"/>
    </row>
    <row r="33" ht="29" customHeight="1" spans="1:8">
      <c r="A33" s="470">
        <v>8</v>
      </c>
      <c r="B33" s="471" t="s">
        <v>64</v>
      </c>
      <c r="C33" s="471"/>
      <c r="D33" s="471"/>
      <c r="E33" s="471"/>
      <c r="F33" s="471"/>
      <c r="G33" s="471"/>
      <c r="H33" s="472"/>
    </row>
    <row r="34" spans="1:8">
      <c r="A34" s="473"/>
      <c r="B34" s="474"/>
      <c r="C34" s="474"/>
      <c r="D34" s="474"/>
      <c r="E34" s="474"/>
      <c r="F34" s="474"/>
      <c r="G34" s="474"/>
      <c r="H34" s="475"/>
    </row>
    <row r="35" ht="20.4" spans="1:8">
      <c r="A35" s="418" t="s">
        <v>65</v>
      </c>
      <c r="B35" s="419"/>
      <c r="C35" s="419"/>
      <c r="D35" s="419"/>
      <c r="E35" s="419"/>
      <c r="F35" s="419"/>
      <c r="G35" s="419"/>
      <c r="H35" s="420"/>
    </row>
    <row r="36" ht="16.2" spans="1:8">
      <c r="A36" s="468" t="s">
        <v>66</v>
      </c>
      <c r="B36" s="476" t="s">
        <v>67</v>
      </c>
      <c r="C36" s="476" t="s">
        <v>68</v>
      </c>
      <c r="D36" s="476" t="s">
        <v>69</v>
      </c>
      <c r="E36" s="476" t="s">
        <v>70</v>
      </c>
      <c r="F36" s="476" t="s">
        <v>71</v>
      </c>
      <c r="G36" s="476" t="s">
        <v>72</v>
      </c>
      <c r="H36" s="477"/>
    </row>
    <row r="37" s="443" customFormat="1" ht="62" customHeight="1" spans="1:8">
      <c r="A37" s="478" t="s">
        <v>73</v>
      </c>
      <c r="B37" s="391" t="s">
        <v>74</v>
      </c>
      <c r="C37" s="391" t="s">
        <v>75</v>
      </c>
      <c r="D37" s="479" t="s">
        <v>76</v>
      </c>
      <c r="E37" s="479" t="s">
        <v>77</v>
      </c>
      <c r="F37" s="479" t="s">
        <v>78</v>
      </c>
      <c r="G37" s="393" t="s">
        <v>77</v>
      </c>
      <c r="H37" s="469"/>
    </row>
    <row r="38" s="443" customFormat="1" ht="62" customHeight="1" spans="1:8">
      <c r="A38" s="478"/>
      <c r="B38" s="391" t="s">
        <v>79</v>
      </c>
      <c r="C38" s="391" t="s">
        <v>80</v>
      </c>
      <c r="D38" s="479" t="s">
        <v>76</v>
      </c>
      <c r="E38" s="479" t="s">
        <v>77</v>
      </c>
      <c r="F38" s="479" t="s">
        <v>78</v>
      </c>
      <c r="G38" s="393" t="s">
        <v>77</v>
      </c>
      <c r="H38" s="469"/>
    </row>
    <row r="39" s="443" customFormat="1" ht="62" customHeight="1" spans="1:8">
      <c r="A39" s="478"/>
      <c r="B39" s="391" t="s">
        <v>81</v>
      </c>
      <c r="C39" s="391" t="s">
        <v>82</v>
      </c>
      <c r="D39" s="479" t="s">
        <v>76</v>
      </c>
      <c r="E39" s="479" t="s">
        <v>77</v>
      </c>
      <c r="F39" s="479" t="s">
        <v>83</v>
      </c>
      <c r="G39" s="393" t="s">
        <v>84</v>
      </c>
      <c r="H39" s="469"/>
    </row>
    <row r="40" s="443" customFormat="1" ht="124" customHeight="1" spans="1:8">
      <c r="A40" s="478" t="s">
        <v>85</v>
      </c>
      <c r="B40" s="391" t="s">
        <v>86</v>
      </c>
      <c r="C40" s="391" t="s">
        <v>87</v>
      </c>
      <c r="D40" s="479" t="s">
        <v>88</v>
      </c>
      <c r="E40" s="479" t="s">
        <v>89</v>
      </c>
      <c r="F40" s="479" t="s">
        <v>90</v>
      </c>
      <c r="G40" s="393" t="s">
        <v>91</v>
      </c>
      <c r="H40" s="469"/>
    </row>
    <row r="41" s="443" customFormat="1" ht="173" customHeight="1" spans="1:8">
      <c r="A41" s="478" t="s">
        <v>92</v>
      </c>
      <c r="B41" s="391" t="s">
        <v>93</v>
      </c>
      <c r="C41" s="391" t="s">
        <v>94</v>
      </c>
      <c r="D41" s="479" t="s">
        <v>95</v>
      </c>
      <c r="E41" s="479" t="s">
        <v>89</v>
      </c>
      <c r="F41" s="479" t="s">
        <v>96</v>
      </c>
      <c r="G41" s="393" t="s">
        <v>97</v>
      </c>
      <c r="H41" s="469"/>
    </row>
    <row r="42" s="443" customFormat="1" ht="173" customHeight="1" spans="1:8">
      <c r="A42" s="478"/>
      <c r="B42" s="391" t="s">
        <v>98</v>
      </c>
      <c r="C42" s="391" t="s">
        <v>99</v>
      </c>
      <c r="D42" s="479"/>
      <c r="E42" s="479"/>
      <c r="F42" s="479" t="s">
        <v>100</v>
      </c>
      <c r="G42" s="393" t="s">
        <v>101</v>
      </c>
      <c r="H42" s="469"/>
    </row>
    <row r="43" s="443" customFormat="1" ht="173" customHeight="1" spans="1:8">
      <c r="A43" s="478"/>
      <c r="B43" s="391" t="s">
        <v>102</v>
      </c>
      <c r="C43" s="391" t="s">
        <v>103</v>
      </c>
      <c r="D43" s="479"/>
      <c r="E43" s="479"/>
      <c r="F43" s="479" t="s">
        <v>104</v>
      </c>
      <c r="G43" s="393" t="s">
        <v>105</v>
      </c>
      <c r="H43" s="469"/>
    </row>
    <row r="44" s="443" customFormat="1" ht="70" customHeight="1" spans="1:8">
      <c r="A44" s="480"/>
      <c r="B44" s="397" t="s">
        <v>106</v>
      </c>
      <c r="C44" s="397" t="s">
        <v>107</v>
      </c>
      <c r="D44" s="481"/>
      <c r="E44" s="481"/>
      <c r="F44" s="481" t="s">
        <v>108</v>
      </c>
      <c r="G44" s="482" t="s">
        <v>109</v>
      </c>
      <c r="H44" s="483"/>
    </row>
    <row r="45" customFormat="1" ht="15.15" spans="1:8">
      <c r="A45" s="473"/>
      <c r="B45" s="474"/>
      <c r="C45" s="474"/>
      <c r="D45" s="474"/>
      <c r="E45" s="474"/>
      <c r="F45" s="474"/>
      <c r="G45" s="474"/>
      <c r="H45" s="475"/>
    </row>
    <row r="46" ht="20.4" spans="1:8">
      <c r="A46" s="419" t="s">
        <v>110</v>
      </c>
      <c r="B46" s="419"/>
      <c r="C46" s="419"/>
      <c r="D46" s="419"/>
      <c r="E46" s="419"/>
      <c r="F46" s="419"/>
      <c r="G46" s="419"/>
      <c r="H46" s="419"/>
    </row>
  </sheetData>
  <mergeCells count="70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H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H25"/>
    <mergeCell ref="B26:H26"/>
    <mergeCell ref="B27:H27"/>
    <mergeCell ref="B28:H28"/>
    <mergeCell ref="B29:H29"/>
    <mergeCell ref="B30:H30"/>
    <mergeCell ref="B31:H31"/>
    <mergeCell ref="B32:H32"/>
    <mergeCell ref="B33:H33"/>
    <mergeCell ref="A34:H34"/>
    <mergeCell ref="A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A45:H45"/>
    <mergeCell ref="A46:H46"/>
    <mergeCell ref="A37:A39"/>
    <mergeCell ref="A41:A44"/>
    <mergeCell ref="F12:H24"/>
    <mergeCell ref="F5:H10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workbookViewId="0">
      <selection activeCell="B2" sqref="B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8">
      <c r="A2" s="41" t="s">
        <v>2</v>
      </c>
      <c r="B2" s="194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00" t="s">
        <v>111</v>
      </c>
      <c r="B4" s="401"/>
      <c r="C4" s="401"/>
      <c r="D4" s="401"/>
      <c r="E4" s="401"/>
      <c r="F4" s="401"/>
      <c r="G4" s="401"/>
      <c r="H4" s="402"/>
    </row>
    <row r="5" ht="39" customHeight="1" spans="1:8">
      <c r="A5" s="308" t="s">
        <v>112</v>
      </c>
      <c r="B5" s="403" t="s">
        <v>113</v>
      </c>
      <c r="C5" s="403" t="s">
        <v>114</v>
      </c>
      <c r="D5" s="404">
        <v>250</v>
      </c>
      <c r="E5" s="405" t="s">
        <v>115</v>
      </c>
      <c r="F5" s="405"/>
      <c r="G5" s="405"/>
      <c r="H5" s="406" t="s">
        <v>116</v>
      </c>
    </row>
    <row r="6" ht="39" customHeight="1" spans="1:8">
      <c r="A6" s="308"/>
      <c r="B6" s="403" t="s">
        <v>117</v>
      </c>
      <c r="C6" s="403" t="s">
        <v>114</v>
      </c>
      <c r="D6" s="404">
        <v>400</v>
      </c>
      <c r="E6" s="405" t="s">
        <v>118</v>
      </c>
      <c r="F6" s="405"/>
      <c r="G6" s="405"/>
      <c r="H6" s="406"/>
    </row>
    <row r="7" ht="39" customHeight="1" spans="1:8">
      <c r="A7" s="308"/>
      <c r="B7" s="403" t="s">
        <v>119</v>
      </c>
      <c r="C7" s="403" t="s">
        <v>114</v>
      </c>
      <c r="D7" s="404">
        <v>450</v>
      </c>
      <c r="E7" s="405" t="s">
        <v>120</v>
      </c>
      <c r="F7" s="405"/>
      <c r="G7" s="405"/>
      <c r="H7" s="406"/>
    </row>
    <row r="8" ht="39" customHeight="1" spans="1:8">
      <c r="A8" s="308"/>
      <c r="B8" s="403" t="s">
        <v>121</v>
      </c>
      <c r="C8" s="403" t="s">
        <v>122</v>
      </c>
      <c r="D8" s="404">
        <v>15</v>
      </c>
      <c r="E8" s="405" t="s">
        <v>123</v>
      </c>
      <c r="F8" s="405"/>
      <c r="G8" s="405"/>
      <c r="H8" s="406"/>
    </row>
    <row r="9" ht="39" customHeight="1" spans="1:8">
      <c r="A9" s="308"/>
      <c r="B9" s="403" t="s">
        <v>124</v>
      </c>
      <c r="C9" s="403" t="s">
        <v>125</v>
      </c>
      <c r="D9" s="404">
        <v>1</v>
      </c>
      <c r="E9" s="405" t="s">
        <v>126</v>
      </c>
      <c r="F9" s="405"/>
      <c r="G9" s="405"/>
      <c r="H9" s="406"/>
    </row>
    <row r="10" ht="27" customHeight="1" spans="1:8">
      <c r="A10" s="407" t="s">
        <v>127</v>
      </c>
      <c r="B10" s="403" t="s">
        <v>128</v>
      </c>
      <c r="C10" s="408">
        <v>1</v>
      </c>
      <c r="D10" s="403" t="s">
        <v>129</v>
      </c>
      <c r="E10" s="405" t="s">
        <v>129</v>
      </c>
      <c r="F10" s="405"/>
      <c r="G10" s="405"/>
      <c r="H10" s="409" t="s">
        <v>130</v>
      </c>
    </row>
    <row r="11" ht="27" customHeight="1" spans="1:8">
      <c r="A11" s="407"/>
      <c r="B11" s="403" t="s">
        <v>131</v>
      </c>
      <c r="C11" s="403" t="s">
        <v>132</v>
      </c>
      <c r="D11" s="403">
        <v>0.2</v>
      </c>
      <c r="E11" s="405" t="s">
        <v>133</v>
      </c>
      <c r="F11" s="405"/>
      <c r="G11" s="405"/>
      <c r="H11" s="406"/>
    </row>
    <row r="12" ht="27" customHeight="1" spans="1:8">
      <c r="A12" s="407"/>
      <c r="B12" s="403"/>
      <c r="C12" s="403" t="s">
        <v>134</v>
      </c>
      <c r="D12" s="403">
        <v>0.4</v>
      </c>
      <c r="E12" s="405" t="s">
        <v>135</v>
      </c>
      <c r="F12" s="405"/>
      <c r="G12" s="405"/>
      <c r="H12" s="406"/>
    </row>
    <row r="13" ht="27" customHeight="1" spans="1:8">
      <c r="A13" s="407"/>
      <c r="B13" s="403"/>
      <c r="C13" s="403" t="s">
        <v>136</v>
      </c>
      <c r="D13" s="403">
        <v>1</v>
      </c>
      <c r="E13" s="405" t="s">
        <v>137</v>
      </c>
      <c r="F13" s="405"/>
      <c r="G13" s="405"/>
      <c r="H13" s="406"/>
    </row>
    <row r="14" ht="27" customHeight="1" spans="1:8">
      <c r="A14" s="410" t="s">
        <v>138</v>
      </c>
      <c r="B14" s="342" t="s">
        <v>139</v>
      </c>
      <c r="C14" s="342" t="s">
        <v>140</v>
      </c>
      <c r="D14" s="342" t="s">
        <v>129</v>
      </c>
      <c r="E14" s="411" t="s">
        <v>141</v>
      </c>
      <c r="F14" s="411"/>
      <c r="G14" s="411"/>
      <c r="H14" s="406"/>
    </row>
    <row r="15" ht="27" customHeight="1" spans="1:8">
      <c r="A15" s="412"/>
      <c r="B15" s="374" t="s">
        <v>142</v>
      </c>
      <c r="C15" s="374" t="s">
        <v>140</v>
      </c>
      <c r="D15" s="374">
        <v>0.2</v>
      </c>
      <c r="E15" s="413"/>
      <c r="F15" s="413"/>
      <c r="G15" s="413"/>
      <c r="H15" s="414"/>
    </row>
    <row r="16" ht="16.95" spans="1:8">
      <c r="A16" s="415"/>
      <c r="B16" s="416"/>
      <c r="C16" s="416"/>
      <c r="D16" s="416"/>
      <c r="E16" s="416"/>
      <c r="F16" s="416"/>
      <c r="G16" s="416"/>
      <c r="H16" s="417"/>
    </row>
    <row r="17" ht="20.4" spans="1:8">
      <c r="A17" s="418" t="s">
        <v>143</v>
      </c>
      <c r="B17" s="419"/>
      <c r="C17" s="419"/>
      <c r="D17" s="419"/>
      <c r="E17" s="419"/>
      <c r="F17" s="419"/>
      <c r="G17" s="419"/>
      <c r="H17" s="420"/>
    </row>
    <row r="18" ht="18" customHeight="1" spans="1:8">
      <c r="A18" s="421" t="s">
        <v>144</v>
      </c>
      <c r="B18" s="422" t="s">
        <v>145</v>
      </c>
      <c r="C18" s="422" t="s">
        <v>146</v>
      </c>
      <c r="D18" s="422">
        <v>0.45</v>
      </c>
      <c r="E18" s="423" t="s">
        <v>147</v>
      </c>
      <c r="F18" s="424"/>
      <c r="G18" s="424"/>
      <c r="H18" s="425"/>
    </row>
    <row r="19" ht="18" customHeight="1" spans="1:8">
      <c r="A19" s="308"/>
      <c r="B19" s="403" t="s">
        <v>148</v>
      </c>
      <c r="C19" s="403" t="s">
        <v>146</v>
      </c>
      <c r="D19" s="403">
        <v>0.72</v>
      </c>
      <c r="E19" s="424"/>
      <c r="F19" s="424"/>
      <c r="G19" s="424"/>
      <c r="H19" s="425"/>
    </row>
    <row r="20" ht="18" customHeight="1" spans="1:8">
      <c r="A20" s="308"/>
      <c r="B20" s="403" t="s">
        <v>149</v>
      </c>
      <c r="C20" s="403" t="s">
        <v>146</v>
      </c>
      <c r="D20" s="403">
        <v>1.08</v>
      </c>
      <c r="E20" s="424"/>
      <c r="F20" s="424"/>
      <c r="G20" s="424"/>
      <c r="H20" s="425"/>
    </row>
    <row r="21" ht="18" customHeight="1" spans="1:8">
      <c r="A21" s="308"/>
      <c r="B21" s="403" t="s">
        <v>150</v>
      </c>
      <c r="C21" s="403" t="s">
        <v>146</v>
      </c>
      <c r="D21" s="403">
        <v>1.35</v>
      </c>
      <c r="E21" s="424"/>
      <c r="F21" s="424"/>
      <c r="G21" s="424"/>
      <c r="H21" s="425"/>
    </row>
    <row r="22" ht="18" customHeight="1" spans="1:8">
      <c r="A22" s="308"/>
      <c r="B22" s="403" t="s">
        <v>151</v>
      </c>
      <c r="C22" s="403" t="s">
        <v>146</v>
      </c>
      <c r="D22" s="403">
        <v>1.8</v>
      </c>
      <c r="E22" s="424"/>
      <c r="F22" s="424"/>
      <c r="G22" s="424"/>
      <c r="H22" s="425"/>
    </row>
    <row r="23" ht="18" customHeight="1" spans="1:8">
      <c r="A23" s="308"/>
      <c r="B23" s="403" t="s">
        <v>152</v>
      </c>
      <c r="C23" s="403" t="s">
        <v>146</v>
      </c>
      <c r="D23" s="403">
        <v>2.25</v>
      </c>
      <c r="E23" s="424"/>
      <c r="F23" s="424"/>
      <c r="G23" s="424"/>
      <c r="H23" s="425"/>
    </row>
    <row r="24" ht="18" customHeight="1" spans="1:8">
      <c r="A24" s="308"/>
      <c r="B24" s="403" t="s">
        <v>153</v>
      </c>
      <c r="C24" s="403" t="s">
        <v>146</v>
      </c>
      <c r="D24" s="403">
        <v>2.7</v>
      </c>
      <c r="E24" s="424"/>
      <c r="F24" s="424"/>
      <c r="G24" s="424"/>
      <c r="H24" s="425"/>
    </row>
    <row r="25" ht="18" customHeight="1" spans="1:8">
      <c r="A25" s="308"/>
      <c r="B25" s="403" t="s">
        <v>154</v>
      </c>
      <c r="C25" s="403" t="s">
        <v>146</v>
      </c>
      <c r="D25" s="403">
        <v>3.15</v>
      </c>
      <c r="E25" s="424"/>
      <c r="F25" s="424"/>
      <c r="G25" s="424"/>
      <c r="H25" s="425"/>
    </row>
    <row r="26" ht="18" customHeight="1" spans="1:8">
      <c r="A26" s="308"/>
      <c r="B26" s="403" t="s">
        <v>155</v>
      </c>
      <c r="C26" s="403" t="s">
        <v>146</v>
      </c>
      <c r="D26" s="403">
        <v>3.6</v>
      </c>
      <c r="E26" s="424"/>
      <c r="F26" s="424"/>
      <c r="G26" s="424"/>
      <c r="H26" s="425"/>
    </row>
    <row r="27" ht="18" customHeight="1" spans="1:8">
      <c r="A27" s="308"/>
      <c r="B27" s="403" t="s">
        <v>156</v>
      </c>
      <c r="C27" s="403" t="s">
        <v>146</v>
      </c>
      <c r="D27" s="403">
        <v>4.05</v>
      </c>
      <c r="E27" s="424"/>
      <c r="F27" s="424"/>
      <c r="G27" s="424"/>
      <c r="H27" s="425"/>
    </row>
    <row r="28" ht="18" customHeight="1" spans="1:8">
      <c r="A28" s="308"/>
      <c r="B28" s="403" t="s">
        <v>157</v>
      </c>
      <c r="C28" s="403" t="s">
        <v>146</v>
      </c>
      <c r="D28" s="403">
        <v>4.5</v>
      </c>
      <c r="E28" s="424"/>
      <c r="F28" s="424"/>
      <c r="G28" s="424"/>
      <c r="H28" s="425"/>
    </row>
    <row r="29" ht="18" customHeight="1" spans="1:8">
      <c r="A29" s="308"/>
      <c r="B29" s="403" t="s">
        <v>158</v>
      </c>
      <c r="C29" s="403" t="s">
        <v>146</v>
      </c>
      <c r="D29" s="403">
        <v>4.95</v>
      </c>
      <c r="E29" s="424"/>
      <c r="F29" s="424"/>
      <c r="G29" s="424"/>
      <c r="H29" s="425"/>
    </row>
    <row r="30" ht="18" customHeight="1" spans="1:8">
      <c r="A30" s="308"/>
      <c r="B30" s="403" t="s">
        <v>159</v>
      </c>
      <c r="C30" s="403" t="s">
        <v>146</v>
      </c>
      <c r="D30" s="403">
        <v>5.4</v>
      </c>
      <c r="E30" s="424"/>
      <c r="F30" s="424"/>
      <c r="G30" s="424"/>
      <c r="H30" s="425"/>
    </row>
    <row r="31" ht="18" customHeight="1" spans="1:8">
      <c r="A31" s="308"/>
      <c r="B31" s="403" t="s">
        <v>160</v>
      </c>
      <c r="C31" s="403" t="s">
        <v>146</v>
      </c>
      <c r="D31" s="403">
        <v>6.3</v>
      </c>
      <c r="E31" s="424"/>
      <c r="F31" s="424"/>
      <c r="G31" s="424"/>
      <c r="H31" s="425"/>
    </row>
    <row r="32" ht="18" customHeight="1" spans="1:8">
      <c r="A32" s="308"/>
      <c r="B32" s="403" t="s">
        <v>161</v>
      </c>
      <c r="C32" s="403" t="s">
        <v>146</v>
      </c>
      <c r="D32" s="403">
        <v>6.3</v>
      </c>
      <c r="E32" s="424"/>
      <c r="F32" s="424"/>
      <c r="G32" s="424"/>
      <c r="H32" s="425"/>
    </row>
    <row r="33" ht="18" customHeight="1" spans="1:8">
      <c r="A33" s="308"/>
      <c r="B33" s="403" t="s">
        <v>162</v>
      </c>
      <c r="C33" s="403" t="s">
        <v>146</v>
      </c>
      <c r="D33" s="403">
        <v>6.3</v>
      </c>
      <c r="E33" s="424"/>
      <c r="F33" s="424"/>
      <c r="G33" s="424"/>
      <c r="H33" s="425"/>
    </row>
    <row r="34" ht="18" customHeight="1" spans="1:8">
      <c r="A34" s="308"/>
      <c r="B34" s="403" t="s">
        <v>163</v>
      </c>
      <c r="C34" s="403" t="s">
        <v>146</v>
      </c>
      <c r="D34" s="403">
        <v>6.3</v>
      </c>
      <c r="E34" s="424"/>
      <c r="F34" s="424"/>
      <c r="G34" s="424"/>
      <c r="H34" s="425"/>
    </row>
    <row r="35" ht="18" customHeight="1" spans="1:8">
      <c r="A35" s="426"/>
      <c r="B35" s="427" t="s">
        <v>164</v>
      </c>
      <c r="C35" s="427" t="s">
        <v>146</v>
      </c>
      <c r="D35" s="427">
        <v>10.8</v>
      </c>
      <c r="E35" s="424"/>
      <c r="F35" s="424"/>
      <c r="G35" s="424"/>
      <c r="H35" s="425"/>
    </row>
    <row r="36" ht="18" customHeight="1" spans="1:8">
      <c r="A36" s="308" t="s">
        <v>165</v>
      </c>
      <c r="B36" s="403" t="s">
        <v>145</v>
      </c>
      <c r="C36" s="403" t="s">
        <v>146</v>
      </c>
      <c r="D36" s="403">
        <v>0.3</v>
      </c>
      <c r="E36" s="423" t="s">
        <v>166</v>
      </c>
      <c r="F36" s="423"/>
      <c r="G36" s="423"/>
      <c r="H36" s="428"/>
    </row>
    <row r="37" ht="18" customHeight="1" spans="1:8">
      <c r="A37" s="308"/>
      <c r="B37" s="403" t="s">
        <v>148</v>
      </c>
      <c r="C37" s="403" t="s">
        <v>146</v>
      </c>
      <c r="D37" s="403">
        <v>0.5</v>
      </c>
      <c r="E37" s="423"/>
      <c r="F37" s="423"/>
      <c r="G37" s="423"/>
      <c r="H37" s="428"/>
    </row>
    <row r="38" ht="18" customHeight="1" spans="1:8">
      <c r="A38" s="308"/>
      <c r="B38" s="403" t="s">
        <v>149</v>
      </c>
      <c r="C38" s="403" t="s">
        <v>146</v>
      </c>
      <c r="D38" s="403">
        <v>0.8</v>
      </c>
      <c r="E38" s="423"/>
      <c r="F38" s="423"/>
      <c r="G38" s="423"/>
      <c r="H38" s="428"/>
    </row>
    <row r="39" ht="18" customHeight="1" spans="1:8">
      <c r="A39" s="308"/>
      <c r="B39" s="403" t="s">
        <v>150</v>
      </c>
      <c r="C39" s="403" t="s">
        <v>146</v>
      </c>
      <c r="D39" s="403">
        <v>1</v>
      </c>
      <c r="E39" s="423"/>
      <c r="F39" s="423"/>
      <c r="G39" s="423"/>
      <c r="H39" s="428"/>
    </row>
    <row r="40" ht="18" customHeight="1" spans="1:8">
      <c r="A40" s="308"/>
      <c r="B40" s="403" t="s">
        <v>151</v>
      </c>
      <c r="C40" s="403" t="s">
        <v>146</v>
      </c>
      <c r="D40" s="403">
        <v>1.2</v>
      </c>
      <c r="E40" s="423"/>
      <c r="F40" s="423"/>
      <c r="G40" s="423"/>
      <c r="H40" s="428"/>
    </row>
    <row r="41" ht="18" customHeight="1" spans="1:8">
      <c r="A41" s="308"/>
      <c r="B41" s="403" t="s">
        <v>152</v>
      </c>
      <c r="C41" s="403" t="s">
        <v>146</v>
      </c>
      <c r="D41" s="403">
        <v>1.5</v>
      </c>
      <c r="E41" s="423"/>
      <c r="F41" s="423"/>
      <c r="G41" s="423"/>
      <c r="H41" s="428"/>
    </row>
    <row r="42" ht="18" customHeight="1" spans="1:8">
      <c r="A42" s="308"/>
      <c r="B42" s="403" t="s">
        <v>153</v>
      </c>
      <c r="C42" s="403" t="s">
        <v>146</v>
      </c>
      <c r="D42" s="403">
        <v>1.8</v>
      </c>
      <c r="E42" s="423"/>
      <c r="F42" s="423"/>
      <c r="G42" s="423"/>
      <c r="H42" s="428"/>
    </row>
    <row r="43" ht="18" customHeight="1" spans="1:8">
      <c r="A43" s="308"/>
      <c r="B43" s="403" t="s">
        <v>154</v>
      </c>
      <c r="C43" s="403" t="s">
        <v>146</v>
      </c>
      <c r="D43" s="403">
        <v>2.25</v>
      </c>
      <c r="E43" s="423"/>
      <c r="F43" s="423"/>
      <c r="G43" s="423"/>
      <c r="H43" s="428"/>
    </row>
    <row r="44" ht="18" customHeight="1" spans="1:8">
      <c r="A44" s="308"/>
      <c r="B44" s="403" t="s">
        <v>155</v>
      </c>
      <c r="C44" s="403" t="s">
        <v>146</v>
      </c>
      <c r="D44" s="403">
        <v>2.7</v>
      </c>
      <c r="E44" s="423"/>
      <c r="F44" s="423"/>
      <c r="G44" s="423"/>
      <c r="H44" s="428"/>
    </row>
    <row r="45" ht="18" customHeight="1" spans="1:8">
      <c r="A45" s="308"/>
      <c r="B45" s="403" t="s">
        <v>156</v>
      </c>
      <c r="C45" s="403" t="s">
        <v>146</v>
      </c>
      <c r="D45" s="403">
        <v>3.6</v>
      </c>
      <c r="E45" s="423"/>
      <c r="F45" s="423"/>
      <c r="G45" s="423"/>
      <c r="H45" s="428"/>
    </row>
    <row r="46" ht="18" customHeight="1" spans="1:8">
      <c r="A46" s="308"/>
      <c r="B46" s="403" t="s">
        <v>157</v>
      </c>
      <c r="C46" s="403" t="s">
        <v>146</v>
      </c>
      <c r="D46" s="403">
        <v>4.05</v>
      </c>
      <c r="E46" s="423"/>
      <c r="F46" s="423"/>
      <c r="G46" s="423"/>
      <c r="H46" s="428"/>
    </row>
    <row r="47" ht="18" customHeight="1" spans="1:8">
      <c r="A47" s="308"/>
      <c r="B47" s="403" t="s">
        <v>158</v>
      </c>
      <c r="C47" s="403" t="s">
        <v>146</v>
      </c>
      <c r="D47" s="403">
        <v>4.5</v>
      </c>
      <c r="E47" s="423"/>
      <c r="F47" s="423"/>
      <c r="G47" s="423"/>
      <c r="H47" s="428"/>
    </row>
    <row r="48" ht="18" customHeight="1" spans="1:8">
      <c r="A48" s="308"/>
      <c r="B48" s="403" t="s">
        <v>159</v>
      </c>
      <c r="C48" s="403" t="s">
        <v>146</v>
      </c>
      <c r="D48" s="403">
        <v>4.95</v>
      </c>
      <c r="E48" s="423"/>
      <c r="F48" s="423"/>
      <c r="G48" s="423"/>
      <c r="H48" s="428"/>
    </row>
    <row r="49" ht="18" customHeight="1" spans="1:8">
      <c r="A49" s="308"/>
      <c r="B49" s="403" t="s">
        <v>160</v>
      </c>
      <c r="C49" s="403" t="s">
        <v>146</v>
      </c>
      <c r="D49" s="403">
        <v>5.4</v>
      </c>
      <c r="E49" s="423"/>
      <c r="F49" s="423"/>
      <c r="G49" s="423"/>
      <c r="H49" s="428"/>
    </row>
    <row r="50" ht="18" customHeight="1" spans="1:8">
      <c r="A50" s="308"/>
      <c r="B50" s="403" t="s">
        <v>161</v>
      </c>
      <c r="C50" s="403" t="s">
        <v>146</v>
      </c>
      <c r="D50" s="403">
        <v>5.85</v>
      </c>
      <c r="E50" s="423"/>
      <c r="F50" s="423"/>
      <c r="G50" s="423"/>
      <c r="H50" s="428"/>
    </row>
    <row r="51" ht="18" customHeight="1" spans="1:8">
      <c r="A51" s="308"/>
      <c r="B51" s="403" t="s">
        <v>162</v>
      </c>
      <c r="C51" s="403" t="s">
        <v>146</v>
      </c>
      <c r="D51" s="403">
        <v>7.2</v>
      </c>
      <c r="E51" s="423"/>
      <c r="F51" s="423"/>
      <c r="G51" s="423"/>
      <c r="H51" s="428"/>
    </row>
    <row r="52" ht="18" customHeight="1" spans="1:8">
      <c r="A52" s="308"/>
      <c r="B52" s="403" t="s">
        <v>163</v>
      </c>
      <c r="C52" s="403" t="s">
        <v>146</v>
      </c>
      <c r="D52" s="403">
        <v>9</v>
      </c>
      <c r="E52" s="423"/>
      <c r="F52" s="423"/>
      <c r="G52" s="423"/>
      <c r="H52" s="428"/>
    </row>
    <row r="53" ht="18" customHeight="1" spans="1:8">
      <c r="A53" s="426"/>
      <c r="B53" s="427" t="s">
        <v>164</v>
      </c>
      <c r="C53" s="427" t="s">
        <v>146</v>
      </c>
      <c r="D53" s="427">
        <v>9</v>
      </c>
      <c r="E53" s="429"/>
      <c r="F53" s="429"/>
      <c r="G53" s="429"/>
      <c r="H53" s="430"/>
    </row>
    <row r="54" ht="16.95" spans="1:8">
      <c r="A54" s="431"/>
      <c r="B54" s="432"/>
      <c r="C54" s="432"/>
      <c r="D54" s="432"/>
      <c r="E54" s="432"/>
      <c r="F54" s="432"/>
      <c r="G54" s="432"/>
      <c r="H54" s="433"/>
    </row>
    <row r="55" ht="20.4" spans="1:8">
      <c r="A55" s="418" t="s">
        <v>167</v>
      </c>
      <c r="B55" s="419"/>
      <c r="C55" s="419"/>
      <c r="D55" s="419"/>
      <c r="E55" s="419"/>
      <c r="F55" s="419"/>
      <c r="G55" s="419"/>
      <c r="H55" s="420"/>
    </row>
    <row r="56" ht="18" customHeight="1" spans="1:8">
      <c r="A56" s="308" t="s">
        <v>168</v>
      </c>
      <c r="B56" s="434" t="s">
        <v>169</v>
      </c>
      <c r="C56" s="434" t="s">
        <v>170</v>
      </c>
      <c r="D56" s="435" t="s">
        <v>129</v>
      </c>
      <c r="E56" s="436" t="s">
        <v>171</v>
      </c>
      <c r="F56" s="436"/>
      <c r="G56" s="436"/>
      <c r="H56" s="437"/>
    </row>
    <row r="57" ht="18" customHeight="1" spans="1:8">
      <c r="A57" s="308"/>
      <c r="B57" s="434" t="s">
        <v>172</v>
      </c>
      <c r="C57" s="434" t="s">
        <v>170</v>
      </c>
      <c r="D57" s="435">
        <v>0.5</v>
      </c>
      <c r="E57" s="436"/>
      <c r="F57" s="436"/>
      <c r="G57" s="436"/>
      <c r="H57" s="437"/>
    </row>
    <row r="58" ht="18" customHeight="1" spans="1:8">
      <c r="A58" s="308"/>
      <c r="B58" s="434" t="s">
        <v>173</v>
      </c>
      <c r="C58" s="434" t="s">
        <v>170</v>
      </c>
      <c r="D58" s="435">
        <v>0.8</v>
      </c>
      <c r="E58" s="436"/>
      <c r="F58" s="436"/>
      <c r="G58" s="436"/>
      <c r="H58" s="437"/>
    </row>
    <row r="59" ht="18" customHeight="1" spans="1:8">
      <c r="A59" s="308"/>
      <c r="B59" s="434" t="s">
        <v>174</v>
      </c>
      <c r="C59" s="434" t="s">
        <v>170</v>
      </c>
      <c r="D59" s="435">
        <v>1.2</v>
      </c>
      <c r="E59" s="436"/>
      <c r="F59" s="436"/>
      <c r="G59" s="436"/>
      <c r="H59" s="437"/>
    </row>
    <row r="60" ht="18" customHeight="1" spans="1:8">
      <c r="A60" s="308"/>
      <c r="B60" s="434" t="s">
        <v>175</v>
      </c>
      <c r="C60" s="434" t="s">
        <v>170</v>
      </c>
      <c r="D60" s="435">
        <v>1.6</v>
      </c>
      <c r="E60" s="436"/>
      <c r="F60" s="436"/>
      <c r="G60" s="436"/>
      <c r="H60" s="437"/>
    </row>
    <row r="61" ht="18" customHeight="1" spans="1:8">
      <c r="A61" s="308"/>
      <c r="B61" s="434" t="s">
        <v>176</v>
      </c>
      <c r="C61" s="434" t="s">
        <v>170</v>
      </c>
      <c r="D61" s="435">
        <v>4</v>
      </c>
      <c r="E61" s="436"/>
      <c r="F61" s="436"/>
      <c r="G61" s="436"/>
      <c r="H61" s="437"/>
    </row>
    <row r="62" ht="18" customHeight="1" spans="1:8">
      <c r="A62" s="308" t="s">
        <v>177</v>
      </c>
      <c r="B62" s="434" t="s">
        <v>178</v>
      </c>
      <c r="C62" s="434" t="s">
        <v>170</v>
      </c>
      <c r="D62" s="438" t="s">
        <v>129</v>
      </c>
      <c r="E62" s="436"/>
      <c r="F62" s="436"/>
      <c r="G62" s="436"/>
      <c r="H62" s="437"/>
    </row>
    <row r="63" ht="18" customHeight="1" spans="1:8">
      <c r="A63" s="308"/>
      <c r="B63" s="434" t="s">
        <v>179</v>
      </c>
      <c r="C63" s="434" t="s">
        <v>170</v>
      </c>
      <c r="D63" s="438">
        <v>0.5</v>
      </c>
      <c r="E63" s="436"/>
      <c r="F63" s="436"/>
      <c r="G63" s="436"/>
      <c r="H63" s="437"/>
    </row>
    <row r="64" ht="18" customHeight="1" spans="1:8">
      <c r="A64" s="308"/>
      <c r="B64" s="434" t="s">
        <v>180</v>
      </c>
      <c r="C64" s="434" t="s">
        <v>170</v>
      </c>
      <c r="D64" s="438">
        <v>1</v>
      </c>
      <c r="E64" s="436"/>
      <c r="F64" s="436"/>
      <c r="G64" s="436"/>
      <c r="H64" s="437"/>
    </row>
    <row r="65" ht="18" customHeight="1" spans="1:8">
      <c r="A65" s="308"/>
      <c r="B65" s="434" t="s">
        <v>181</v>
      </c>
      <c r="C65" s="434" t="s">
        <v>170</v>
      </c>
      <c r="D65" s="438">
        <v>2</v>
      </c>
      <c r="E65" s="436"/>
      <c r="F65" s="436"/>
      <c r="G65" s="436"/>
      <c r="H65" s="437"/>
    </row>
    <row r="66" ht="18" customHeight="1" spans="1:8">
      <c r="A66" s="308"/>
      <c r="B66" s="434" t="s">
        <v>182</v>
      </c>
      <c r="C66" s="434" t="s">
        <v>170</v>
      </c>
      <c r="D66" s="438">
        <v>4</v>
      </c>
      <c r="E66" s="436"/>
      <c r="F66" s="436"/>
      <c r="G66" s="436"/>
      <c r="H66" s="437"/>
    </row>
    <row r="67" ht="18" customHeight="1" spans="1:8">
      <c r="A67" s="308" t="s">
        <v>183</v>
      </c>
      <c r="B67" s="434" t="s">
        <v>178</v>
      </c>
      <c r="C67" s="434" t="s">
        <v>170</v>
      </c>
      <c r="D67" s="438" t="s">
        <v>129</v>
      </c>
      <c r="E67" s="436"/>
      <c r="F67" s="436"/>
      <c r="G67" s="436"/>
      <c r="H67" s="437"/>
    </row>
    <row r="68" ht="18" customHeight="1" spans="1:8">
      <c r="A68" s="308"/>
      <c r="B68" s="434" t="s">
        <v>179</v>
      </c>
      <c r="C68" s="434" t="s">
        <v>170</v>
      </c>
      <c r="D68" s="438">
        <v>0.5</v>
      </c>
      <c r="E68" s="436"/>
      <c r="F68" s="436"/>
      <c r="G68" s="436"/>
      <c r="H68" s="437"/>
    </row>
    <row r="69" ht="18" customHeight="1" spans="1:8">
      <c r="A69" s="308"/>
      <c r="B69" s="434" t="s">
        <v>180</v>
      </c>
      <c r="C69" s="434" t="s">
        <v>170</v>
      </c>
      <c r="D69" s="438">
        <v>0.8</v>
      </c>
      <c r="E69" s="436"/>
      <c r="F69" s="436"/>
      <c r="G69" s="436"/>
      <c r="H69" s="437"/>
    </row>
    <row r="70" ht="18" customHeight="1" spans="1:8">
      <c r="A70" s="308"/>
      <c r="B70" s="434" t="s">
        <v>184</v>
      </c>
      <c r="C70" s="434" t="s">
        <v>170</v>
      </c>
      <c r="D70" s="438">
        <v>3</v>
      </c>
      <c r="E70" s="436"/>
      <c r="F70" s="436"/>
      <c r="G70" s="436"/>
      <c r="H70" s="437"/>
    </row>
    <row r="71" ht="18" customHeight="1" spans="1:8">
      <c r="A71" s="326"/>
      <c r="B71" s="439" t="s">
        <v>185</v>
      </c>
      <c r="C71" s="439" t="s">
        <v>170</v>
      </c>
      <c r="D71" s="440" t="s">
        <v>186</v>
      </c>
      <c r="E71" s="441"/>
      <c r="F71" s="441"/>
      <c r="G71" s="441"/>
      <c r="H71" s="442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workbookViewId="0">
      <selection activeCell="C2" sqref="C2"/>
    </sheetView>
  </sheetViews>
  <sheetFormatPr defaultColWidth="9" defaultRowHeight="14.4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9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9">
      <c r="A2" s="41" t="s">
        <v>2</v>
      </c>
      <c r="B2" s="41" t="s">
        <v>3</v>
      </c>
      <c r="C2" s="194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9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  <c r="I3" s="303"/>
    </row>
    <row r="4" ht="17.4" spans="1:9">
      <c r="A4" s="304" t="s">
        <v>187</v>
      </c>
      <c r="B4" s="305" t="s">
        <v>188</v>
      </c>
      <c r="C4" s="305" t="s">
        <v>189</v>
      </c>
      <c r="D4" s="305" t="s">
        <v>190</v>
      </c>
      <c r="E4" s="306" t="s">
        <v>191</v>
      </c>
      <c r="F4" s="306"/>
      <c r="G4" s="306"/>
      <c r="H4" s="307"/>
    </row>
    <row r="5" ht="15" customHeight="1" spans="1:9">
      <c r="A5" s="308" t="s">
        <v>192</v>
      </c>
      <c r="B5" s="309" t="s">
        <v>193</v>
      </c>
      <c r="C5" s="310" t="s">
        <v>140</v>
      </c>
      <c r="D5" s="311">
        <v>1</v>
      </c>
      <c r="E5" s="312" t="s">
        <v>194</v>
      </c>
      <c r="F5" s="312"/>
      <c r="G5" s="312"/>
      <c r="H5" s="313"/>
    </row>
    <row r="6" ht="15" customHeight="1" spans="1:9">
      <c r="A6" s="308"/>
      <c r="B6" s="309" t="s">
        <v>195</v>
      </c>
      <c r="C6" s="310" t="s">
        <v>196</v>
      </c>
      <c r="D6" s="311">
        <v>0.7</v>
      </c>
      <c r="E6" s="312" t="s">
        <v>197</v>
      </c>
      <c r="F6" s="312"/>
      <c r="G6" s="312"/>
      <c r="H6" s="313"/>
    </row>
    <row r="7" ht="15" customHeight="1" spans="1:9">
      <c r="A7" s="308"/>
      <c r="B7" s="314" t="s">
        <v>198</v>
      </c>
      <c r="C7" s="314" t="s">
        <v>146</v>
      </c>
      <c r="D7" s="315" t="s">
        <v>199</v>
      </c>
      <c r="E7" s="312" t="s">
        <v>200</v>
      </c>
      <c r="F7" s="312"/>
      <c r="G7" s="312"/>
      <c r="H7" s="313"/>
    </row>
    <row r="8" ht="15" customHeight="1" spans="1:9">
      <c r="A8" s="308"/>
      <c r="B8" s="316" t="s">
        <v>201</v>
      </c>
      <c r="C8" s="314" t="s">
        <v>196</v>
      </c>
      <c r="D8" s="317" t="s">
        <v>202</v>
      </c>
      <c r="E8" s="312" t="s">
        <v>203</v>
      </c>
      <c r="F8" s="312"/>
      <c r="G8" s="312"/>
      <c r="H8" s="313"/>
    </row>
    <row r="9" ht="15" customHeight="1" spans="1:9">
      <c r="A9" s="308"/>
      <c r="B9" s="314" t="s">
        <v>204</v>
      </c>
      <c r="C9" s="318" t="s">
        <v>205</v>
      </c>
      <c r="D9" s="317">
        <v>1</v>
      </c>
      <c r="E9" s="312" t="s">
        <v>206</v>
      </c>
      <c r="F9" s="312"/>
      <c r="G9" s="312"/>
      <c r="H9" s="313"/>
    </row>
    <row r="10" ht="15" customHeight="1" spans="1:9">
      <c r="A10" s="308"/>
      <c r="B10" s="314" t="s">
        <v>207</v>
      </c>
      <c r="C10" s="314" t="s">
        <v>146</v>
      </c>
      <c r="D10" s="315" t="s">
        <v>199</v>
      </c>
      <c r="E10" s="312" t="s">
        <v>208</v>
      </c>
      <c r="F10" s="312"/>
      <c r="G10" s="312"/>
      <c r="H10" s="313"/>
    </row>
    <row r="11" ht="15" customHeight="1" spans="1:9">
      <c r="A11" s="308"/>
      <c r="B11" s="314" t="s">
        <v>209</v>
      </c>
      <c r="C11" s="318" t="s">
        <v>146</v>
      </c>
      <c r="D11" s="315" t="s">
        <v>199</v>
      </c>
      <c r="E11" s="312" t="s">
        <v>210</v>
      </c>
      <c r="F11" s="312"/>
      <c r="G11" s="312"/>
      <c r="H11" s="313"/>
    </row>
    <row r="12" ht="15" customHeight="1" spans="1:9">
      <c r="A12" s="319"/>
      <c r="B12" s="309" t="s">
        <v>211</v>
      </c>
      <c r="C12" s="310" t="s">
        <v>212</v>
      </c>
      <c r="D12" s="311" t="s">
        <v>213</v>
      </c>
      <c r="E12" s="312" t="s">
        <v>214</v>
      </c>
      <c r="F12" s="312"/>
      <c r="G12" s="312"/>
      <c r="H12" s="313"/>
    </row>
    <row r="13" ht="15" customHeight="1" spans="1:9">
      <c r="A13" s="308"/>
      <c r="B13" s="314" t="s">
        <v>215</v>
      </c>
      <c r="C13" s="318" t="s">
        <v>216</v>
      </c>
      <c r="D13" s="317">
        <v>0.5</v>
      </c>
      <c r="E13" s="320" t="s">
        <v>217</v>
      </c>
      <c r="F13" s="320"/>
      <c r="G13" s="320"/>
      <c r="H13" s="321"/>
    </row>
    <row r="14" ht="15" customHeight="1" spans="1:9">
      <c r="A14" s="308"/>
      <c r="B14" s="314" t="s">
        <v>215</v>
      </c>
      <c r="C14" s="322" t="s">
        <v>218</v>
      </c>
      <c r="D14" s="317">
        <v>0.8</v>
      </c>
      <c r="E14" s="320"/>
      <c r="F14" s="320"/>
      <c r="G14" s="320"/>
      <c r="H14" s="321"/>
    </row>
    <row r="15" ht="15" customHeight="1" spans="1:9">
      <c r="A15" s="308"/>
      <c r="B15" s="314" t="s">
        <v>215</v>
      </c>
      <c r="C15" s="322" t="s">
        <v>219</v>
      </c>
      <c r="D15" s="317">
        <v>1</v>
      </c>
      <c r="E15" s="320"/>
      <c r="F15" s="320"/>
      <c r="G15" s="320"/>
      <c r="H15" s="321"/>
    </row>
    <row r="16" ht="15" customHeight="1" spans="1:9">
      <c r="A16" s="308"/>
      <c r="B16" s="314" t="s">
        <v>220</v>
      </c>
      <c r="C16" s="322" t="s">
        <v>221</v>
      </c>
      <c r="D16" s="317">
        <v>0.6</v>
      </c>
      <c r="E16" s="320"/>
      <c r="F16" s="320"/>
      <c r="G16" s="320"/>
      <c r="H16" s="321"/>
    </row>
    <row r="17" ht="15" customHeight="1" spans="1:8">
      <c r="A17" s="308"/>
      <c r="B17" s="314" t="s">
        <v>222</v>
      </c>
      <c r="C17" s="318" t="s">
        <v>216</v>
      </c>
      <c r="D17" s="317">
        <v>1.5</v>
      </c>
      <c r="E17" s="320"/>
      <c r="F17" s="320"/>
      <c r="G17" s="320"/>
      <c r="H17" s="321"/>
    </row>
    <row r="18" ht="15" customHeight="1" spans="1:8">
      <c r="A18" s="308"/>
      <c r="B18" s="314" t="s">
        <v>222</v>
      </c>
      <c r="C18" s="318" t="s">
        <v>218</v>
      </c>
      <c r="D18" s="317">
        <v>2</v>
      </c>
      <c r="E18" s="320"/>
      <c r="F18" s="320"/>
      <c r="G18" s="320"/>
      <c r="H18" s="321"/>
    </row>
    <row r="19" ht="15" customHeight="1" spans="1:8">
      <c r="A19" s="308"/>
      <c r="B19" s="314" t="s">
        <v>222</v>
      </c>
      <c r="C19" s="318" t="s">
        <v>219</v>
      </c>
      <c r="D19" s="317">
        <v>3</v>
      </c>
      <c r="E19" s="320"/>
      <c r="F19" s="320"/>
      <c r="G19" s="320"/>
      <c r="H19" s="321"/>
    </row>
    <row r="20" ht="15" customHeight="1" spans="1:8">
      <c r="A20" s="308"/>
      <c r="B20" s="314" t="s">
        <v>222</v>
      </c>
      <c r="C20" s="318" t="s">
        <v>223</v>
      </c>
      <c r="D20" s="317" t="s">
        <v>224</v>
      </c>
      <c r="E20" s="320"/>
      <c r="F20" s="320"/>
      <c r="G20" s="320"/>
      <c r="H20" s="321"/>
    </row>
    <row r="21" ht="15" customHeight="1" spans="1:8">
      <c r="A21" s="308"/>
      <c r="B21" s="314" t="s">
        <v>225</v>
      </c>
      <c r="C21" s="318" t="s">
        <v>122</v>
      </c>
      <c r="D21" s="317">
        <v>13.5</v>
      </c>
      <c r="E21" s="323" t="s">
        <v>226</v>
      </c>
      <c r="F21" s="323"/>
      <c r="G21" s="323"/>
      <c r="H21" s="324"/>
    </row>
    <row r="22" ht="26.4" spans="1:8">
      <c r="A22" s="308"/>
      <c r="B22" s="314" t="s">
        <v>227</v>
      </c>
      <c r="C22" s="318" t="s">
        <v>140</v>
      </c>
      <c r="D22" s="317" t="s">
        <v>228</v>
      </c>
      <c r="E22" s="320" t="s">
        <v>229</v>
      </c>
      <c r="F22" s="320"/>
      <c r="G22" s="320"/>
      <c r="H22" s="321"/>
    </row>
    <row r="23" ht="15" customHeight="1" spans="1:8">
      <c r="A23" s="308"/>
      <c r="B23" s="314" t="s">
        <v>230</v>
      </c>
      <c r="C23" s="318" t="s">
        <v>231</v>
      </c>
      <c r="D23" s="325">
        <v>0.2</v>
      </c>
      <c r="E23" s="320" t="s">
        <v>232</v>
      </c>
      <c r="F23" s="320"/>
      <c r="G23" s="320"/>
      <c r="H23" s="321"/>
    </row>
    <row r="24" ht="15" customHeight="1" spans="1:8">
      <c r="A24" s="308"/>
      <c r="B24" s="314"/>
      <c r="C24" s="318" t="s">
        <v>150</v>
      </c>
      <c r="D24" s="325">
        <v>0.3</v>
      </c>
      <c r="E24" s="320"/>
      <c r="F24" s="320"/>
      <c r="G24" s="320"/>
      <c r="H24" s="321"/>
    </row>
    <row r="25" ht="15" customHeight="1" spans="1:8">
      <c r="A25" s="308"/>
      <c r="B25" s="314"/>
      <c r="C25" s="318" t="s">
        <v>151</v>
      </c>
      <c r="D25" s="325">
        <v>0.35</v>
      </c>
      <c r="E25" s="320"/>
      <c r="F25" s="320"/>
      <c r="G25" s="320"/>
      <c r="H25" s="321"/>
    </row>
    <row r="26" ht="15" customHeight="1" spans="1:8">
      <c r="A26" s="308"/>
      <c r="B26" s="314"/>
      <c r="C26" s="318" t="s">
        <v>233</v>
      </c>
      <c r="D26" s="325">
        <v>0.4</v>
      </c>
      <c r="E26" s="320"/>
      <c r="F26" s="320"/>
      <c r="G26" s="320"/>
      <c r="H26" s="321"/>
    </row>
    <row r="27" ht="15" customHeight="1" spans="1:8">
      <c r="A27" s="326"/>
      <c r="B27" s="327"/>
      <c r="C27" s="328" t="s">
        <v>234</v>
      </c>
      <c r="D27" s="329">
        <v>1</v>
      </c>
      <c r="E27" s="330"/>
      <c r="F27" s="330"/>
      <c r="G27" s="330"/>
      <c r="H27" s="331"/>
    </row>
    <row r="28" ht="15" customHeight="1" spans="1:8">
      <c r="A28" s="332"/>
      <c r="B28" s="333"/>
      <c r="C28" s="333"/>
      <c r="D28" s="333"/>
      <c r="E28" s="333"/>
      <c r="F28" s="333"/>
      <c r="G28" s="334"/>
      <c r="H28" s="335"/>
    </row>
    <row r="29" ht="17.4" spans="1:8">
      <c r="A29" s="336" t="s">
        <v>235</v>
      </c>
      <c r="B29" s="337"/>
      <c r="C29" s="337"/>
      <c r="D29" s="337"/>
      <c r="E29" s="337"/>
      <c r="F29" s="337"/>
      <c r="G29" s="338"/>
    </row>
    <row r="30" ht="15.6" spans="1:8">
      <c r="A30" s="339" t="s">
        <v>236</v>
      </c>
      <c r="B30" s="340" t="s">
        <v>237</v>
      </c>
      <c r="C30" s="340" t="s">
        <v>238</v>
      </c>
      <c r="D30" s="340" t="s">
        <v>239</v>
      </c>
      <c r="E30" s="340" t="s">
        <v>240</v>
      </c>
      <c r="F30" s="340"/>
      <c r="G30" s="341"/>
    </row>
    <row r="31" spans="1:8">
      <c r="A31" s="339" t="s">
        <v>241</v>
      </c>
      <c r="B31" s="342" t="s">
        <v>242</v>
      </c>
      <c r="C31" s="342" t="s">
        <v>243</v>
      </c>
      <c r="D31" s="343">
        <v>0.15</v>
      </c>
      <c r="E31" s="344" t="s">
        <v>244</v>
      </c>
      <c r="F31" s="344"/>
      <c r="G31" s="345"/>
    </row>
    <row r="32" spans="1:8">
      <c r="A32" s="339"/>
      <c r="B32" s="342"/>
      <c r="C32" s="342" t="s">
        <v>245</v>
      </c>
      <c r="D32" s="343">
        <v>0.2</v>
      </c>
      <c r="E32" s="344"/>
      <c r="F32" s="344"/>
      <c r="G32" s="345"/>
    </row>
    <row r="33" spans="1:7">
      <c r="A33" s="339"/>
      <c r="B33" s="342"/>
      <c r="C33" s="342" t="s">
        <v>246</v>
      </c>
      <c r="D33" s="343">
        <v>0.4</v>
      </c>
      <c r="E33" s="344"/>
      <c r="F33" s="344"/>
      <c r="G33" s="345"/>
    </row>
    <row r="34" spans="1:7">
      <c r="A34" s="339"/>
      <c r="B34" s="342" t="s">
        <v>247</v>
      </c>
      <c r="C34" s="342" t="s">
        <v>243</v>
      </c>
      <c r="D34" s="343">
        <v>0.25</v>
      </c>
      <c r="E34" s="344"/>
      <c r="F34" s="344"/>
      <c r="G34" s="345"/>
    </row>
    <row r="35" spans="1:7">
      <c r="A35" s="339"/>
      <c r="B35" s="342"/>
      <c r="C35" s="342" t="s">
        <v>245</v>
      </c>
      <c r="D35" s="343">
        <v>0.3</v>
      </c>
      <c r="E35" s="344"/>
      <c r="F35" s="344"/>
      <c r="G35" s="345"/>
    </row>
    <row r="36" spans="1:7">
      <c r="A36" s="339"/>
      <c r="B36" s="342"/>
      <c r="C36" s="342" t="s">
        <v>246</v>
      </c>
      <c r="D36" s="343">
        <v>0.5</v>
      </c>
      <c r="E36" s="344"/>
      <c r="F36" s="344"/>
      <c r="G36" s="345"/>
    </row>
    <row r="37" spans="1:7">
      <c r="A37" s="339"/>
      <c r="B37" s="342" t="s">
        <v>248</v>
      </c>
      <c r="C37" s="342" t="s">
        <v>243</v>
      </c>
      <c r="D37" s="343">
        <v>0.5</v>
      </c>
      <c r="E37" s="344"/>
      <c r="F37" s="344"/>
      <c r="G37" s="345"/>
    </row>
    <row r="38" spans="1:7">
      <c r="A38" s="339"/>
      <c r="B38" s="342"/>
      <c r="C38" s="342" t="s">
        <v>245</v>
      </c>
      <c r="D38" s="343">
        <v>0.6</v>
      </c>
      <c r="E38" s="344"/>
      <c r="F38" s="344"/>
      <c r="G38" s="345"/>
    </row>
    <row r="39" spans="1:7">
      <c r="A39" s="339"/>
      <c r="B39" s="342"/>
      <c r="C39" s="342" t="s">
        <v>246</v>
      </c>
      <c r="D39" s="343">
        <v>0.7</v>
      </c>
      <c r="E39" s="344"/>
      <c r="F39" s="344"/>
      <c r="G39" s="345"/>
    </row>
    <row r="40" spans="1:7">
      <c r="A40" s="346"/>
      <c r="B40" s="314"/>
      <c r="C40" s="314"/>
      <c r="D40" s="314"/>
      <c r="E40" s="314"/>
      <c r="F40" s="314"/>
      <c r="G40" s="347"/>
    </row>
    <row r="41" ht="17.4" spans="1:7">
      <c r="A41" s="336" t="s">
        <v>249</v>
      </c>
      <c r="B41" s="337"/>
      <c r="C41" s="337"/>
      <c r="D41" s="337"/>
      <c r="E41" s="337"/>
      <c r="F41" s="337"/>
      <c r="G41" s="338"/>
    </row>
    <row r="42" ht="15.6" spans="1:7">
      <c r="A42" s="348" t="s">
        <v>236</v>
      </c>
      <c r="B42" s="349" t="s">
        <v>250</v>
      </c>
      <c r="C42" s="349" t="s">
        <v>238</v>
      </c>
      <c r="D42" s="349" t="s">
        <v>251</v>
      </c>
      <c r="E42" s="349"/>
      <c r="F42" s="349"/>
      <c r="G42" s="350"/>
    </row>
    <row r="43" ht="15.6" spans="1:7">
      <c r="A43" s="348"/>
      <c r="B43" s="349"/>
      <c r="C43" s="349"/>
      <c r="D43" s="351" t="s">
        <v>252</v>
      </c>
      <c r="E43" s="351" t="s">
        <v>253</v>
      </c>
      <c r="F43" s="351" t="s">
        <v>254</v>
      </c>
      <c r="G43" s="352" t="s">
        <v>255</v>
      </c>
    </row>
    <row r="44" spans="1:7">
      <c r="A44" s="308" t="s">
        <v>256</v>
      </c>
      <c r="B44" s="342" t="s">
        <v>242</v>
      </c>
      <c r="C44" s="342" t="s">
        <v>243</v>
      </c>
      <c r="D44" s="310">
        <v>0.5</v>
      </c>
      <c r="E44" s="310">
        <v>0.25</v>
      </c>
      <c r="F44" s="310">
        <v>0.2</v>
      </c>
      <c r="G44" s="353">
        <v>0.15</v>
      </c>
    </row>
    <row r="45" spans="1:7">
      <c r="A45" s="354"/>
      <c r="B45" s="342"/>
      <c r="C45" s="342" t="s">
        <v>245</v>
      </c>
      <c r="D45" s="310">
        <v>0.5</v>
      </c>
      <c r="E45" s="310">
        <v>0.25</v>
      </c>
      <c r="F45" s="310">
        <v>0.2</v>
      </c>
      <c r="G45" s="353">
        <v>0.15</v>
      </c>
    </row>
    <row r="46" spans="1:7">
      <c r="A46" s="354"/>
      <c r="B46" s="342"/>
      <c r="C46" s="342" t="s">
        <v>246</v>
      </c>
      <c r="D46" s="310">
        <v>0.5</v>
      </c>
      <c r="E46" s="310">
        <v>0.25</v>
      </c>
      <c r="F46" s="310">
        <v>0.2</v>
      </c>
      <c r="G46" s="353">
        <v>0.15</v>
      </c>
    </row>
    <row r="47" spans="1:7">
      <c r="A47" s="354"/>
      <c r="B47" s="342" t="s">
        <v>247</v>
      </c>
      <c r="C47" s="318" t="s">
        <v>231</v>
      </c>
      <c r="D47" s="310">
        <v>0.6</v>
      </c>
      <c r="E47" s="310">
        <v>0.3</v>
      </c>
      <c r="F47" s="310">
        <v>0.25</v>
      </c>
      <c r="G47" s="353">
        <v>0.2</v>
      </c>
    </row>
    <row r="48" spans="1:7">
      <c r="A48" s="354"/>
      <c r="B48" s="342"/>
      <c r="C48" s="318" t="s">
        <v>150</v>
      </c>
      <c r="D48" s="310">
        <v>0.6</v>
      </c>
      <c r="E48" s="310">
        <v>0.3</v>
      </c>
      <c r="F48" s="310">
        <v>0.25</v>
      </c>
      <c r="G48" s="353">
        <v>0.2</v>
      </c>
    </row>
    <row r="49" spans="1:7">
      <c r="A49" s="354"/>
      <c r="B49" s="342"/>
      <c r="C49" s="318" t="s">
        <v>151</v>
      </c>
      <c r="D49" s="310">
        <v>0.6</v>
      </c>
      <c r="E49" s="310">
        <v>0.3</v>
      </c>
      <c r="F49" s="310">
        <v>0.25</v>
      </c>
      <c r="G49" s="353">
        <v>0.2</v>
      </c>
    </row>
    <row r="50" spans="1:7">
      <c r="A50" s="354"/>
      <c r="B50" s="342" t="s">
        <v>248</v>
      </c>
      <c r="C50" s="318" t="s">
        <v>231</v>
      </c>
      <c r="D50" s="310">
        <v>0.8</v>
      </c>
      <c r="E50" s="310">
        <v>0.4</v>
      </c>
      <c r="F50" s="310">
        <v>0.35</v>
      </c>
      <c r="G50" s="353">
        <v>0.25</v>
      </c>
    </row>
    <row r="51" spans="1:7">
      <c r="A51" s="354"/>
      <c r="B51" s="342"/>
      <c r="C51" s="318" t="s">
        <v>150</v>
      </c>
      <c r="D51" s="310">
        <v>0.8</v>
      </c>
      <c r="E51" s="310">
        <v>0.4</v>
      </c>
      <c r="F51" s="310">
        <v>0.35</v>
      </c>
      <c r="G51" s="353">
        <v>0.25</v>
      </c>
    </row>
    <row r="52" spans="1:7">
      <c r="A52" s="354"/>
      <c r="B52" s="342"/>
      <c r="C52" s="318" t="s">
        <v>151</v>
      </c>
      <c r="D52" s="310">
        <v>0.8</v>
      </c>
      <c r="E52" s="310">
        <v>0.4</v>
      </c>
      <c r="F52" s="310">
        <v>0.35</v>
      </c>
      <c r="G52" s="353">
        <v>0.25</v>
      </c>
    </row>
    <row r="53" ht="15.6" spans="1:7">
      <c r="A53" s="355" t="s">
        <v>257</v>
      </c>
      <c r="B53" s="344" t="s">
        <v>258</v>
      </c>
      <c r="C53" s="344"/>
      <c r="D53" s="356" t="s">
        <v>259</v>
      </c>
      <c r="E53" s="356"/>
      <c r="F53" s="356"/>
      <c r="G53" s="357"/>
    </row>
    <row r="54" spans="1:7">
      <c r="A54" s="358" t="s">
        <v>260</v>
      </c>
      <c r="B54" s="359"/>
      <c r="C54" s="359"/>
      <c r="D54" s="359"/>
      <c r="E54" s="359"/>
      <c r="F54" s="359"/>
      <c r="G54" s="360"/>
    </row>
    <row r="55" spans="1:7">
      <c r="A55" s="358"/>
      <c r="B55" s="359"/>
      <c r="C55" s="359"/>
      <c r="D55" s="359"/>
      <c r="E55" s="359"/>
      <c r="F55" s="359"/>
      <c r="G55" s="360"/>
    </row>
    <row r="56" spans="1:7">
      <c r="A56" s="358"/>
      <c r="B56" s="359"/>
      <c r="C56" s="359"/>
      <c r="D56" s="359"/>
      <c r="E56" s="359"/>
      <c r="F56" s="359"/>
      <c r="G56" s="360"/>
    </row>
    <row r="57" spans="1:7">
      <c r="A57" s="358"/>
      <c r="B57" s="359"/>
      <c r="C57" s="359"/>
      <c r="D57" s="359"/>
      <c r="E57" s="359"/>
      <c r="F57" s="359"/>
      <c r="G57" s="360"/>
    </row>
    <row r="58" spans="1:7">
      <c r="A58" s="358"/>
      <c r="B58" s="359"/>
      <c r="C58" s="359"/>
      <c r="D58" s="359"/>
      <c r="E58" s="359"/>
      <c r="F58" s="359"/>
      <c r="G58" s="360"/>
    </row>
    <row r="59" spans="1:7">
      <c r="A59" s="358"/>
      <c r="B59" s="359"/>
      <c r="C59" s="359"/>
      <c r="D59" s="359"/>
      <c r="E59" s="359"/>
      <c r="F59" s="359"/>
      <c r="G59" s="360"/>
    </row>
    <row r="60" spans="1:7">
      <c r="A60" s="361" t="s">
        <v>261</v>
      </c>
      <c r="B60" s="362"/>
      <c r="C60" s="362"/>
      <c r="D60" s="362"/>
      <c r="E60" s="362"/>
      <c r="F60" s="362"/>
      <c r="G60" s="363"/>
    </row>
    <row r="61" spans="1:7">
      <c r="A61" s="361"/>
      <c r="B61" s="362"/>
      <c r="C61" s="362"/>
      <c r="D61" s="362"/>
      <c r="E61" s="362"/>
      <c r="F61" s="362"/>
      <c r="G61" s="363"/>
    </row>
    <row r="62" spans="1:7">
      <c r="A62" s="361"/>
      <c r="B62" s="362"/>
      <c r="C62" s="362"/>
      <c r="D62" s="362"/>
      <c r="E62" s="362"/>
      <c r="F62" s="362"/>
      <c r="G62" s="363"/>
    </row>
    <row r="63" spans="1:7">
      <c r="A63" s="361"/>
      <c r="B63" s="362"/>
      <c r="C63" s="362"/>
      <c r="D63" s="362"/>
      <c r="E63" s="362"/>
      <c r="F63" s="362"/>
      <c r="G63" s="363"/>
    </row>
    <row r="64" spans="1:7">
      <c r="A64" s="361"/>
      <c r="B64" s="362"/>
      <c r="C64" s="362"/>
      <c r="D64" s="362"/>
      <c r="E64" s="362"/>
      <c r="F64" s="362"/>
      <c r="G64" s="363"/>
    </row>
    <row r="65" spans="1:7">
      <c r="A65" s="361"/>
      <c r="B65" s="362"/>
      <c r="C65" s="362"/>
      <c r="D65" s="362"/>
      <c r="E65" s="362"/>
      <c r="F65" s="362"/>
      <c r="G65" s="363"/>
    </row>
    <row r="66" spans="1:7">
      <c r="A66" s="361"/>
      <c r="B66" s="362"/>
      <c r="C66" s="362"/>
      <c r="D66" s="362"/>
      <c r="E66" s="362"/>
      <c r="F66" s="362"/>
      <c r="G66" s="363"/>
    </row>
    <row r="67" spans="1:7">
      <c r="A67" s="361"/>
      <c r="B67" s="362"/>
      <c r="C67" s="362"/>
      <c r="D67" s="362"/>
      <c r="E67" s="362"/>
      <c r="F67" s="362"/>
      <c r="G67" s="363"/>
    </row>
    <row r="68" ht="15.15" spans="1:7">
      <c r="A68" s="364"/>
      <c r="B68" s="365"/>
      <c r="C68" s="365"/>
      <c r="D68" s="365"/>
      <c r="E68" s="365"/>
      <c r="F68" s="365"/>
      <c r="G68" s="366"/>
    </row>
    <row r="69" ht="15.15"/>
    <row r="70" ht="17.4" spans="1:7">
      <c r="A70" s="367" t="s">
        <v>262</v>
      </c>
      <c r="B70" s="368"/>
      <c r="C70" s="368"/>
      <c r="D70" s="368"/>
      <c r="E70" s="368"/>
      <c r="F70" s="368"/>
      <c r="G70" s="369"/>
    </row>
    <row r="71" ht="15.6" spans="1:7">
      <c r="A71" s="370" t="s">
        <v>263</v>
      </c>
      <c r="B71" s="340" t="s">
        <v>264</v>
      </c>
      <c r="C71" s="340" t="s">
        <v>265</v>
      </c>
      <c r="D71" s="340" t="s">
        <v>266</v>
      </c>
      <c r="E71" s="340" t="s">
        <v>267</v>
      </c>
      <c r="F71" s="371" t="s">
        <v>240</v>
      </c>
      <c r="G71" s="372"/>
    </row>
    <row r="72" ht="25" customHeight="1" spans="1:7">
      <c r="A72" s="373" t="s">
        <v>268</v>
      </c>
      <c r="B72" s="342" t="s">
        <v>269</v>
      </c>
      <c r="C72" s="374" t="s">
        <v>270</v>
      </c>
      <c r="D72" s="343" t="s">
        <v>271</v>
      </c>
      <c r="E72" s="343">
        <v>0</v>
      </c>
      <c r="F72" s="375" t="s">
        <v>272</v>
      </c>
      <c r="G72" s="376"/>
    </row>
    <row r="73" ht="25" customHeight="1" spans="1:7">
      <c r="A73" s="370"/>
      <c r="B73" s="342"/>
      <c r="C73" s="377"/>
      <c r="D73" s="343" t="s">
        <v>273</v>
      </c>
      <c r="E73" s="343">
        <v>0</v>
      </c>
      <c r="F73" s="378"/>
      <c r="G73" s="379"/>
    </row>
    <row r="74" ht="25" customHeight="1" spans="1:7">
      <c r="A74" s="370"/>
      <c r="B74" s="342"/>
      <c r="C74" s="377"/>
      <c r="D74" s="343" t="s">
        <v>274</v>
      </c>
      <c r="E74" s="343">
        <v>0</v>
      </c>
      <c r="F74" s="378"/>
      <c r="G74" s="379"/>
    </row>
    <row r="75" ht="25" customHeight="1" spans="1:7">
      <c r="A75" s="370"/>
      <c r="B75" s="342"/>
      <c r="C75" s="377"/>
      <c r="D75" s="343" t="s">
        <v>275</v>
      </c>
      <c r="E75" s="343">
        <v>0</v>
      </c>
      <c r="F75" s="378"/>
      <c r="G75" s="379"/>
    </row>
    <row r="76" ht="25" customHeight="1" spans="1:7">
      <c r="A76" s="370"/>
      <c r="B76" s="342" t="s">
        <v>276</v>
      </c>
      <c r="C76" s="374" t="s">
        <v>277</v>
      </c>
      <c r="D76" s="343" t="s">
        <v>271</v>
      </c>
      <c r="E76" s="343">
        <v>5</v>
      </c>
      <c r="F76" s="378"/>
      <c r="G76" s="379"/>
    </row>
    <row r="77" ht="25" customHeight="1" spans="1:7">
      <c r="A77" s="370"/>
      <c r="B77" s="342"/>
      <c r="C77" s="377"/>
      <c r="D77" s="343" t="s">
        <v>273</v>
      </c>
      <c r="E77" s="343">
        <v>10</v>
      </c>
      <c r="F77" s="378"/>
      <c r="G77" s="379"/>
    </row>
    <row r="78" ht="25" customHeight="1" spans="1:7">
      <c r="A78" s="370"/>
      <c r="B78" s="342"/>
      <c r="C78" s="377"/>
      <c r="D78" s="343" t="s">
        <v>274</v>
      </c>
      <c r="E78" s="343">
        <v>15</v>
      </c>
      <c r="F78" s="378"/>
      <c r="G78" s="379"/>
    </row>
    <row r="79" ht="25" customHeight="1" spans="1:7">
      <c r="A79" s="380"/>
      <c r="B79" s="381"/>
      <c r="C79" s="382"/>
      <c r="D79" s="383" t="s">
        <v>275</v>
      </c>
      <c r="E79" s="383">
        <v>20</v>
      </c>
      <c r="F79" s="384"/>
      <c r="G79" s="385"/>
    </row>
    <row r="80" ht="15.15"/>
    <row r="81" ht="17.4" spans="1:7">
      <c r="A81" s="367" t="s">
        <v>278</v>
      </c>
      <c r="B81" s="368"/>
      <c r="C81" s="368"/>
      <c r="D81" s="368"/>
      <c r="E81" s="368"/>
      <c r="F81" s="368"/>
      <c r="G81" s="369"/>
    </row>
    <row r="82" ht="15.6" spans="1:7">
      <c r="A82" s="339" t="s">
        <v>279</v>
      </c>
      <c r="B82" s="340"/>
      <c r="C82" s="386" t="s">
        <v>263</v>
      </c>
      <c r="D82" s="340" t="s">
        <v>280</v>
      </c>
      <c r="E82" s="340"/>
      <c r="F82" s="386" t="s">
        <v>281</v>
      </c>
      <c r="G82" s="387" t="s">
        <v>240</v>
      </c>
    </row>
    <row r="83" ht="40" customHeight="1" spans="1:7">
      <c r="A83" s="388" t="s">
        <v>282</v>
      </c>
      <c r="B83" s="389"/>
      <c r="C83" s="390" t="s">
        <v>283</v>
      </c>
      <c r="D83" s="391" t="s">
        <v>284</v>
      </c>
      <c r="E83" s="391"/>
      <c r="F83" s="390" t="s">
        <v>285</v>
      </c>
      <c r="G83" s="392"/>
    </row>
    <row r="84" ht="40" customHeight="1" spans="1:7">
      <c r="A84" s="388" t="s">
        <v>286</v>
      </c>
      <c r="B84" s="389"/>
      <c r="C84" s="390" t="s">
        <v>287</v>
      </c>
      <c r="D84" s="391" t="s">
        <v>288</v>
      </c>
      <c r="E84" s="389"/>
      <c r="F84" s="393" t="s">
        <v>289</v>
      </c>
      <c r="G84" s="392"/>
    </row>
    <row r="85" ht="40" customHeight="1" spans="1:7">
      <c r="A85" s="394" t="s">
        <v>290</v>
      </c>
      <c r="B85" s="395"/>
      <c r="C85" s="396" t="s">
        <v>291</v>
      </c>
      <c r="D85" s="397" t="s">
        <v>292</v>
      </c>
      <c r="E85" s="395"/>
      <c r="F85" s="398"/>
      <c r="G85" s="399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workbookViewId="0">
      <selection activeCell="K7" sqref="K7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3.3125</v>
      </c>
      <c r="D4" s="72">
        <v>3.375</v>
      </c>
      <c r="E4" s="72">
        <v>3.5125</v>
      </c>
      <c r="F4" s="72">
        <v>3.5125</v>
      </c>
      <c r="G4" s="72">
        <v>3.7625</v>
      </c>
      <c r="H4" s="72">
        <v>3.8875</v>
      </c>
      <c r="I4" s="73">
        <v>3.9125</v>
      </c>
      <c r="J4" s="73">
        <v>3.95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3.3125</v>
      </c>
      <c r="D5" s="72">
        <v>3.375</v>
      </c>
      <c r="E5" s="72">
        <v>3.5125</v>
      </c>
      <c r="F5" s="72">
        <v>3.5125</v>
      </c>
      <c r="G5" s="72">
        <v>3.7625</v>
      </c>
      <c r="H5" s="72">
        <v>3.95</v>
      </c>
      <c r="I5" s="72">
        <v>3.9875</v>
      </c>
      <c r="J5" s="73">
        <v>4.0125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3.3125</v>
      </c>
      <c r="D6" s="72">
        <v>3.375</v>
      </c>
      <c r="E6" s="72">
        <v>3.5125</v>
      </c>
      <c r="F6" s="72">
        <v>3.675</v>
      </c>
      <c r="G6" s="72">
        <v>3.9625</v>
      </c>
      <c r="H6" s="72">
        <v>4.1125</v>
      </c>
      <c r="I6" s="72">
        <v>4.1375</v>
      </c>
      <c r="J6" s="73">
        <v>4.15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3.3125</v>
      </c>
      <c r="D7" s="72">
        <v>3.375</v>
      </c>
      <c r="E7" s="72">
        <v>3.5125</v>
      </c>
      <c r="F7" s="72">
        <v>3.675</v>
      </c>
      <c r="G7" s="72">
        <v>4.05</v>
      </c>
      <c r="H7" s="72">
        <v>4.2</v>
      </c>
      <c r="I7" s="72">
        <v>4.2125</v>
      </c>
      <c r="J7" s="73">
        <v>4.325</v>
      </c>
      <c r="K7" s="44" t="s">
        <v>5</v>
      </c>
    </row>
    <row r="8" s="198" customFormat="1" ht="16.2" spans="1:11">
      <c r="A8" s="71" t="s">
        <v>310</v>
      </c>
      <c r="B8" s="225">
        <v>0.14</v>
      </c>
      <c r="C8" s="72">
        <v>3.3375</v>
      </c>
      <c r="D8" s="72">
        <v>3.375</v>
      </c>
      <c r="E8" s="72">
        <v>3.5625</v>
      </c>
      <c r="F8" s="72">
        <v>3.9</v>
      </c>
      <c r="G8" s="72">
        <v>4.2</v>
      </c>
      <c r="H8" s="72">
        <v>4.475</v>
      </c>
      <c r="I8" s="72">
        <v>4.5</v>
      </c>
      <c r="J8" s="73">
        <v>4.575</v>
      </c>
      <c r="K8" s="13" t="s">
        <v>6</v>
      </c>
    </row>
    <row r="9" s="198" customFormat="1" ht="16.2" spans="1:11">
      <c r="A9" s="71" t="s">
        <v>311</v>
      </c>
      <c r="B9" s="225">
        <v>0.168</v>
      </c>
      <c r="C9" s="72">
        <v>3.3375</v>
      </c>
      <c r="D9" s="72">
        <v>3.375</v>
      </c>
      <c r="E9" s="72">
        <v>3.5625</v>
      </c>
      <c r="F9" s="72">
        <v>3.9</v>
      </c>
      <c r="G9" s="72">
        <v>4.2375</v>
      </c>
      <c r="H9" s="72">
        <v>4.475</v>
      </c>
      <c r="I9" s="72">
        <v>4.525</v>
      </c>
      <c r="J9" s="73">
        <v>4.6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3.3375</v>
      </c>
      <c r="D10" s="72">
        <v>3.375</v>
      </c>
      <c r="E10" s="72">
        <v>3.5625</v>
      </c>
      <c r="F10" s="72">
        <v>3.9</v>
      </c>
      <c r="G10" s="72">
        <v>4.2875</v>
      </c>
      <c r="H10" s="72">
        <v>4.5375</v>
      </c>
      <c r="I10" s="72">
        <v>4.6875</v>
      </c>
      <c r="J10" s="73">
        <v>4.775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3.3375</v>
      </c>
      <c r="D11" s="72">
        <v>3.375</v>
      </c>
      <c r="E11" s="72">
        <v>3.5625</v>
      </c>
      <c r="F11" s="72">
        <v>3.9</v>
      </c>
      <c r="G11" s="72">
        <v>4.3875</v>
      </c>
      <c r="H11" s="72">
        <v>4.5625</v>
      </c>
      <c r="I11" s="72">
        <v>4.85</v>
      </c>
      <c r="J11" s="73">
        <v>5.5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3.3625</v>
      </c>
      <c r="D12" s="72">
        <v>3.45</v>
      </c>
      <c r="E12" s="72">
        <v>3.6125</v>
      </c>
      <c r="F12" s="72">
        <v>4.1875</v>
      </c>
      <c r="G12" s="72">
        <v>4.575</v>
      </c>
      <c r="H12" s="72">
        <v>4.875</v>
      </c>
      <c r="I12" s="72">
        <v>5.0125</v>
      </c>
      <c r="J12" s="73">
        <v>5.675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3.3625</v>
      </c>
      <c r="D13" s="72">
        <v>3.45</v>
      </c>
      <c r="E13" s="72">
        <v>3.6125</v>
      </c>
      <c r="F13" s="72">
        <v>4.1875</v>
      </c>
      <c r="G13" s="72">
        <v>4.6875</v>
      </c>
      <c r="H13" s="72">
        <v>4.875</v>
      </c>
      <c r="I13" s="72">
        <v>5.15</v>
      </c>
      <c r="J13" s="73">
        <v>5.675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3.3625</v>
      </c>
      <c r="D14" s="72">
        <v>3.45</v>
      </c>
      <c r="E14" s="72">
        <v>3.6125</v>
      </c>
      <c r="F14" s="72">
        <v>4.1875</v>
      </c>
      <c r="G14" s="72">
        <v>4.7625</v>
      </c>
      <c r="H14" s="72">
        <v>5</v>
      </c>
      <c r="I14" s="72">
        <v>5.2</v>
      </c>
      <c r="J14" s="73">
        <v>5.675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3.3625</v>
      </c>
      <c r="D15" s="72">
        <v>3.45</v>
      </c>
      <c r="E15" s="72">
        <v>3.6125</v>
      </c>
      <c r="F15" s="72">
        <v>4.2375</v>
      </c>
      <c r="G15" s="72">
        <v>4.8125</v>
      </c>
      <c r="H15" s="72">
        <v>5.05</v>
      </c>
      <c r="I15" s="72">
        <v>5.3375</v>
      </c>
      <c r="J15" s="73">
        <v>5.675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3.375</v>
      </c>
      <c r="D16" s="72">
        <v>3.525</v>
      </c>
      <c r="E16" s="72">
        <v>3.6375</v>
      </c>
      <c r="F16" s="72">
        <v>4.3375</v>
      </c>
      <c r="G16" s="72">
        <v>4.8625</v>
      </c>
      <c r="H16" s="72">
        <v>5.15</v>
      </c>
      <c r="I16" s="72">
        <v>5.4375</v>
      </c>
      <c r="J16" s="73">
        <v>5.9625</v>
      </c>
    </row>
    <row r="17" s="198" customFormat="1" ht="15" spans="1:10">
      <c r="A17" s="71" t="s">
        <v>319</v>
      </c>
      <c r="B17" s="225">
        <v>0.392</v>
      </c>
      <c r="C17" s="72">
        <v>3.375</v>
      </c>
      <c r="D17" s="72">
        <v>3.525</v>
      </c>
      <c r="E17" s="72">
        <v>3.6375</v>
      </c>
      <c r="F17" s="72">
        <v>4.4</v>
      </c>
      <c r="G17" s="72">
        <v>4.9125</v>
      </c>
      <c r="H17" s="72">
        <v>5.1875</v>
      </c>
      <c r="I17" s="72">
        <v>5.475</v>
      </c>
      <c r="J17" s="73">
        <v>5.9625</v>
      </c>
    </row>
    <row r="18" s="198" customFormat="1" ht="15" spans="1:10">
      <c r="A18" s="71" t="s">
        <v>320</v>
      </c>
      <c r="B18" s="225">
        <v>0.42</v>
      </c>
      <c r="C18" s="72">
        <v>3.3875</v>
      </c>
      <c r="D18" s="72">
        <v>3.525</v>
      </c>
      <c r="E18" s="72">
        <v>3.6375</v>
      </c>
      <c r="F18" s="72">
        <v>4.425</v>
      </c>
      <c r="G18" s="72">
        <v>4.9625</v>
      </c>
      <c r="H18" s="72">
        <v>5.6125</v>
      </c>
      <c r="I18" s="72">
        <v>5.65</v>
      </c>
      <c r="J18" s="73">
        <v>5.9625</v>
      </c>
    </row>
    <row r="19" s="198" customFormat="1" ht="15" spans="1:10">
      <c r="A19" s="71" t="s">
        <v>321</v>
      </c>
      <c r="B19" s="225">
        <v>0.448</v>
      </c>
      <c r="C19" s="72">
        <v>3.3875</v>
      </c>
      <c r="D19" s="72">
        <v>3.525</v>
      </c>
      <c r="E19" s="72">
        <v>3.6375</v>
      </c>
      <c r="F19" s="72">
        <v>4.425</v>
      </c>
      <c r="G19" s="72">
        <v>4.9625</v>
      </c>
      <c r="H19" s="72">
        <v>5.675</v>
      </c>
      <c r="I19" s="72">
        <v>5.675</v>
      </c>
      <c r="J19" s="73">
        <v>5.9625</v>
      </c>
    </row>
    <row r="20" s="198" customFormat="1" ht="15" spans="1:10">
      <c r="A20" s="71" t="s">
        <v>322</v>
      </c>
      <c r="B20" s="71">
        <v>0.45</v>
      </c>
      <c r="C20" s="72">
        <v>3.5375</v>
      </c>
      <c r="D20" s="72">
        <v>3.6625</v>
      </c>
      <c r="E20" s="72">
        <v>3.85</v>
      </c>
      <c r="F20" s="72">
        <v>4.35</v>
      </c>
      <c r="G20" s="72">
        <v>5.2875</v>
      </c>
      <c r="H20" s="72">
        <v>5.35</v>
      </c>
      <c r="I20" s="72">
        <v>6.5375</v>
      </c>
      <c r="J20" s="73">
        <v>6.925</v>
      </c>
    </row>
    <row r="21" s="198" customFormat="1" ht="15" spans="1:10">
      <c r="A21" s="71" t="s">
        <v>323</v>
      </c>
      <c r="B21" s="71">
        <v>0.9</v>
      </c>
      <c r="C21" s="72">
        <v>3.6625</v>
      </c>
      <c r="D21" s="72">
        <v>3.8125</v>
      </c>
      <c r="E21" s="72">
        <v>3.9625</v>
      </c>
      <c r="F21" s="72">
        <v>4.5375</v>
      </c>
      <c r="G21" s="72">
        <v>5.5375</v>
      </c>
      <c r="H21" s="72">
        <v>5.75</v>
      </c>
      <c r="I21" s="72">
        <v>6.7125</v>
      </c>
      <c r="J21" s="73">
        <v>6.975</v>
      </c>
    </row>
    <row r="22" s="198" customFormat="1" ht="15" spans="1:10">
      <c r="A22" s="71" t="s">
        <v>324</v>
      </c>
      <c r="B22" s="71">
        <v>1.36</v>
      </c>
      <c r="C22" s="72">
        <v>3.8375</v>
      </c>
      <c r="D22" s="72">
        <v>3.9125</v>
      </c>
      <c r="E22" s="72">
        <v>4.2125</v>
      </c>
      <c r="F22" s="72">
        <v>4.625</v>
      </c>
      <c r="G22" s="72">
        <v>5.6125</v>
      </c>
      <c r="H22" s="72">
        <v>5.9125</v>
      </c>
      <c r="I22" s="72">
        <v>7.0125</v>
      </c>
      <c r="J22" s="73">
        <v>7.5125</v>
      </c>
    </row>
    <row r="23" s="198" customFormat="1" ht="15" spans="1:10">
      <c r="A23" s="71" t="s">
        <v>325</v>
      </c>
      <c r="B23" s="71">
        <v>1.81</v>
      </c>
      <c r="C23" s="72">
        <v>4</v>
      </c>
      <c r="D23" s="72">
        <v>4.1375</v>
      </c>
      <c r="E23" s="72">
        <v>4.4875</v>
      </c>
      <c r="F23" s="72">
        <v>4.7875</v>
      </c>
      <c r="G23" s="72">
        <v>5.725</v>
      </c>
      <c r="H23" s="72">
        <v>6.1125</v>
      </c>
      <c r="I23" s="72">
        <v>7.2125</v>
      </c>
      <c r="J23" s="73">
        <v>8.45</v>
      </c>
    </row>
    <row r="24" s="198" customFormat="1" ht="15" spans="1:10">
      <c r="A24" s="71" t="s">
        <v>326</v>
      </c>
      <c r="B24" s="71">
        <v>2.26</v>
      </c>
      <c r="C24" s="72">
        <v>4.05</v>
      </c>
      <c r="D24" s="72">
        <v>4.25</v>
      </c>
      <c r="E24" s="72">
        <v>4.525</v>
      </c>
      <c r="F24" s="72">
        <v>4.8125</v>
      </c>
      <c r="G24" s="72">
        <v>5.75</v>
      </c>
      <c r="H24" s="72">
        <v>6.2125</v>
      </c>
      <c r="I24" s="72">
        <v>7.4875</v>
      </c>
      <c r="J24" s="73">
        <v>8.775</v>
      </c>
    </row>
    <row r="25" s="198" customFormat="1" ht="15" spans="1:10">
      <c r="A25" s="71" t="s">
        <v>327</v>
      </c>
      <c r="B25" s="71">
        <v>2.72</v>
      </c>
      <c r="C25" s="72">
        <v>4.2375</v>
      </c>
      <c r="D25" s="72">
        <v>4.4875</v>
      </c>
      <c r="E25" s="72">
        <v>4.7125</v>
      </c>
      <c r="F25" s="72">
        <v>4.85</v>
      </c>
      <c r="G25" s="72">
        <v>5.775</v>
      </c>
      <c r="H25" s="72">
        <v>6.3</v>
      </c>
      <c r="I25" s="72">
        <v>8.4375</v>
      </c>
      <c r="J25" s="73">
        <v>9.425</v>
      </c>
    </row>
    <row r="26" s="198" customFormat="1" ht="15" spans="1:10">
      <c r="A26" s="71" t="s">
        <v>328</v>
      </c>
      <c r="B26" s="71">
        <v>3.17</v>
      </c>
      <c r="C26" s="72">
        <v>4.2875</v>
      </c>
      <c r="D26" s="72">
        <v>4.525</v>
      </c>
      <c r="E26" s="72">
        <v>4.75</v>
      </c>
      <c r="F26" s="72">
        <v>4.9875</v>
      </c>
      <c r="G26" s="72">
        <v>5.9</v>
      </c>
      <c r="H26" s="72">
        <v>6.325</v>
      </c>
      <c r="I26" s="72">
        <v>9.35</v>
      </c>
      <c r="J26" s="73">
        <v>10.4125</v>
      </c>
    </row>
    <row r="27" s="198" customFormat="1" ht="15" spans="1:10">
      <c r="A27" s="71" t="s">
        <v>329</v>
      </c>
      <c r="B27" s="71">
        <v>3.62</v>
      </c>
      <c r="C27" s="72">
        <v>4.4875</v>
      </c>
      <c r="D27" s="72">
        <v>4.575</v>
      </c>
      <c r="E27" s="72">
        <v>4.8125</v>
      </c>
      <c r="F27" s="72">
        <v>5.15</v>
      </c>
      <c r="G27" s="72">
        <v>6.3</v>
      </c>
      <c r="H27" s="72">
        <v>6.475</v>
      </c>
      <c r="I27" s="72">
        <v>9.575</v>
      </c>
      <c r="J27" s="73">
        <v>10.9</v>
      </c>
    </row>
    <row r="28" s="198" customFormat="1" ht="15" spans="1:10">
      <c r="A28" s="71" t="s">
        <v>330</v>
      </c>
      <c r="B28" s="71">
        <v>4.08</v>
      </c>
      <c r="C28" s="72">
        <v>4.675</v>
      </c>
      <c r="D28" s="72">
        <v>4.7125</v>
      </c>
      <c r="E28" s="72">
        <v>4.9125</v>
      </c>
      <c r="F28" s="72">
        <v>5.4</v>
      </c>
      <c r="G28" s="72">
        <v>6.4</v>
      </c>
      <c r="H28" s="72">
        <v>6.6</v>
      </c>
      <c r="I28" s="72">
        <v>9.9875</v>
      </c>
      <c r="J28" s="73">
        <v>11.325</v>
      </c>
    </row>
    <row r="29" s="198" customFormat="1" ht="15" spans="1:10">
      <c r="A29" s="71" t="s">
        <v>331</v>
      </c>
      <c r="B29" s="71">
        <v>4.53</v>
      </c>
      <c r="C29" s="72">
        <v>4.7125</v>
      </c>
      <c r="D29" s="72">
        <v>4.775</v>
      </c>
      <c r="E29" s="72">
        <v>5.0625</v>
      </c>
      <c r="F29" s="72">
        <v>5.825</v>
      </c>
      <c r="G29" s="72">
        <v>6.55</v>
      </c>
      <c r="H29" s="72">
        <v>7.4</v>
      </c>
      <c r="I29" s="72">
        <v>10.3875</v>
      </c>
      <c r="J29" s="73">
        <v>11.85</v>
      </c>
    </row>
    <row r="30" s="198" customFormat="1" ht="15" spans="1:10">
      <c r="A30" s="71" t="s">
        <v>332</v>
      </c>
      <c r="B30" s="71">
        <v>4.98</v>
      </c>
      <c r="C30" s="72">
        <v>6.0125</v>
      </c>
      <c r="D30" s="72">
        <v>6.975</v>
      </c>
      <c r="E30" s="72">
        <v>7.3125</v>
      </c>
      <c r="F30" s="72">
        <v>8.0125</v>
      </c>
      <c r="G30" s="72">
        <v>8.9125</v>
      </c>
      <c r="H30" s="72">
        <v>9.5125</v>
      </c>
      <c r="I30" s="72">
        <v>11.525</v>
      </c>
      <c r="J30" s="73">
        <v>12.3</v>
      </c>
    </row>
    <row r="31" s="198" customFormat="1" ht="15" spans="1:10">
      <c r="A31" s="71" t="s">
        <v>333</v>
      </c>
      <c r="B31" s="71">
        <v>5.44</v>
      </c>
      <c r="C31" s="72">
        <v>6.0125</v>
      </c>
      <c r="D31" s="72">
        <v>7.075</v>
      </c>
      <c r="E31" s="72">
        <v>7.625</v>
      </c>
      <c r="F31" s="72">
        <v>8.0875</v>
      </c>
      <c r="G31" s="72">
        <v>9.1125</v>
      </c>
      <c r="H31" s="72">
        <v>9.6875</v>
      </c>
      <c r="I31" s="72">
        <v>12.0875</v>
      </c>
      <c r="J31" s="73">
        <v>12.9125</v>
      </c>
    </row>
    <row r="32" s="198" customFormat="1" ht="15" spans="1:10">
      <c r="A32" s="71" t="s">
        <v>334</v>
      </c>
      <c r="B32" s="71">
        <v>5.89</v>
      </c>
      <c r="C32" s="72">
        <v>6.0125</v>
      </c>
      <c r="D32" s="72">
        <v>7.1875</v>
      </c>
      <c r="E32" s="72">
        <v>7.75</v>
      </c>
      <c r="F32" s="72">
        <v>8.2625</v>
      </c>
      <c r="G32" s="72">
        <v>9.3625</v>
      </c>
      <c r="H32" s="72">
        <v>9.95</v>
      </c>
      <c r="I32" s="72">
        <v>12.775</v>
      </c>
      <c r="J32" s="73">
        <v>13.425</v>
      </c>
    </row>
    <row r="33" s="198" customFormat="1" ht="15" spans="1:13">
      <c r="A33" s="71" t="s">
        <v>335</v>
      </c>
      <c r="B33" s="71">
        <v>6.35</v>
      </c>
      <c r="C33" s="72">
        <v>6.0125</v>
      </c>
      <c r="D33" s="72">
        <v>7.3625</v>
      </c>
      <c r="E33" s="72">
        <v>7.85</v>
      </c>
      <c r="F33" s="72">
        <v>8.2625</v>
      </c>
      <c r="G33" s="72">
        <v>9.5875</v>
      </c>
      <c r="H33" s="72">
        <v>10.0875</v>
      </c>
      <c r="I33" s="72">
        <v>13.7125</v>
      </c>
      <c r="J33" s="73">
        <v>14.2125</v>
      </c>
    </row>
    <row r="34" s="198" customFormat="1" ht="15" spans="1:13">
      <c r="A34" s="71" t="s">
        <v>336</v>
      </c>
      <c r="B34" s="71">
        <v>6.8</v>
      </c>
      <c r="C34" s="72">
        <v>6.0125</v>
      </c>
      <c r="D34" s="72">
        <v>7.4125</v>
      </c>
      <c r="E34" s="72">
        <v>8.125</v>
      </c>
      <c r="F34" s="72">
        <v>8.4875</v>
      </c>
      <c r="G34" s="72">
        <v>10</v>
      </c>
      <c r="H34" s="72">
        <v>10.55</v>
      </c>
      <c r="I34" s="72">
        <v>14.0625</v>
      </c>
      <c r="J34" s="73">
        <v>14.5375</v>
      </c>
    </row>
    <row r="35" s="198" customFormat="1" ht="15" spans="1:13">
      <c r="A35" s="71" t="s">
        <v>337</v>
      </c>
      <c r="B35" s="71">
        <v>7.25</v>
      </c>
      <c r="C35" s="72">
        <v>6.0125</v>
      </c>
      <c r="D35" s="72">
        <v>7.5625</v>
      </c>
      <c r="E35" s="72">
        <v>8.2625</v>
      </c>
      <c r="F35" s="72">
        <v>8.525</v>
      </c>
      <c r="G35" s="72">
        <v>10.0875</v>
      </c>
      <c r="H35" s="72">
        <v>10.6375</v>
      </c>
      <c r="I35" s="72">
        <v>14.925</v>
      </c>
      <c r="J35" s="73">
        <v>17.0875</v>
      </c>
    </row>
    <row r="36" s="198" customFormat="1" ht="15" spans="1:13">
      <c r="A36" s="71" t="s">
        <v>338</v>
      </c>
      <c r="B36" s="71">
        <v>7.71</v>
      </c>
      <c r="C36" s="72">
        <v>6.0125</v>
      </c>
      <c r="D36" s="72">
        <v>7.7</v>
      </c>
      <c r="E36" s="72">
        <v>8.525</v>
      </c>
      <c r="F36" s="72">
        <v>8.725</v>
      </c>
      <c r="G36" s="72">
        <v>10.4625</v>
      </c>
      <c r="H36" s="72">
        <v>11.025</v>
      </c>
      <c r="I36" s="72">
        <v>15.55</v>
      </c>
      <c r="J36" s="73">
        <v>17.2875</v>
      </c>
    </row>
    <row r="37" s="198" customFormat="1" ht="15" spans="1:13">
      <c r="A37" s="71" t="s">
        <v>339</v>
      </c>
      <c r="B37" s="71">
        <v>8.16</v>
      </c>
      <c r="C37" s="72">
        <v>6.0125</v>
      </c>
      <c r="D37" s="72">
        <v>7.725</v>
      </c>
      <c r="E37" s="72">
        <v>8.55</v>
      </c>
      <c r="F37" s="72">
        <v>8.7375</v>
      </c>
      <c r="G37" s="72">
        <v>10.8625</v>
      </c>
      <c r="H37" s="72">
        <v>11.4625</v>
      </c>
      <c r="I37" s="72">
        <v>16.1625</v>
      </c>
      <c r="J37" s="73">
        <v>17.3375</v>
      </c>
    </row>
    <row r="38" s="198" customFormat="1" ht="15" spans="1:13">
      <c r="A38" s="71" t="s">
        <v>340</v>
      </c>
      <c r="B38" s="71">
        <v>8.61</v>
      </c>
      <c r="C38" s="72">
        <v>6.0125</v>
      </c>
      <c r="D38" s="72">
        <v>7.875</v>
      </c>
      <c r="E38" s="72">
        <v>8.9375</v>
      </c>
      <c r="F38" s="72">
        <v>9.175</v>
      </c>
      <c r="G38" s="72">
        <v>11.3375</v>
      </c>
      <c r="H38" s="72">
        <v>11.9625</v>
      </c>
      <c r="I38" s="72">
        <v>16.45</v>
      </c>
      <c r="J38" s="73">
        <v>18.5125</v>
      </c>
    </row>
    <row r="39" s="198" customFormat="1" ht="15" spans="1:13">
      <c r="A39" s="71" t="s">
        <v>341</v>
      </c>
      <c r="B39" s="71">
        <v>9.07</v>
      </c>
      <c r="C39" s="72">
        <v>6.0125</v>
      </c>
      <c r="D39" s="72">
        <v>7.9875</v>
      </c>
      <c r="E39" s="72">
        <v>9.1</v>
      </c>
      <c r="F39" s="72">
        <v>9.3</v>
      </c>
      <c r="G39" s="72">
        <v>11.6625</v>
      </c>
      <c r="H39" s="72">
        <v>12.55</v>
      </c>
      <c r="I39" s="72">
        <v>17.0625</v>
      </c>
      <c r="J39" s="73">
        <v>18.9875</v>
      </c>
    </row>
    <row r="40" s="198" customFormat="1" ht="15" spans="1:13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</row>
    <row r="45" s="198" customFormat="1" ht="15.6" spans="1:13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</row>
    <row r="46" s="198" customFormat="1" ht="77" customHeight="1" spans="1:13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</row>
    <row r="47" s="198" customFormat="1" ht="15.6" spans="1:13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</row>
    <row r="48" s="198" customFormat="1" ht="30" customHeight="1" spans="1:13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</row>
    <row r="49" s="198" customFormat="1" ht="29" customHeight="1" spans="1:15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</row>
    <row r="50" s="198" customFormat="1" ht="15.6" spans="1:15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</row>
    <row r="51" s="198" customFormat="1" ht="15.6" spans="1:15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</row>
    <row r="52" s="198" customFormat="1" ht="29" customHeight="1" spans="1:15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</row>
    <row r="53" s="198" customFormat="1" ht="15.6" spans="1:15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</row>
    <row r="54" s="198" customFormat="1" ht="15.6" spans="1:15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</row>
    <row r="55" s="198" customFormat="1" ht="15.6" spans="1:15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</row>
    <row r="56" s="198" customFormat="1" ht="15.6" spans="1:15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</row>
    <row r="57" s="198" customFormat="1" ht="15.6" spans="1:15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3.125</v>
      </c>
    </row>
    <row r="58" s="198" customFormat="1" ht="15.6" spans="1:15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18.75</v>
      </c>
    </row>
    <row r="59" s="198" customFormat="1" ht="15.6" spans="1:15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</row>
    <row r="60" s="198" customFormat="1" ht="15.6" spans="1:15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1.25</v>
      </c>
    </row>
    <row r="61" s="198" customFormat="1" ht="15.6" spans="1:15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1.25</v>
      </c>
    </row>
    <row r="63" s="198" customFormat="1" ht="32.4" spans="1:15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s="198" customFormat="1" ht="16.2" spans="1:15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s="198" customFormat="1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s="198" customFormat="1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s="198" customFormat="1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s="198" customFormat="1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s="198" customFormat="1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s="198" customFormat="1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s="198" customFormat="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s="198" customFormat="1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s="198" customFormat="1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s="198" customFormat="1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s="198" customFormat="1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s="198" customFormat="1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s="198" customFormat="1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s="198" customFormat="1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s="198" customFormat="1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s="198" customFormat="1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s="198" customFormat="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s="198" customFormat="1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s="198" customFormat="1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s="198" customFormat="1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s="198" customFormat="1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s="198" customFormat="1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s="198" customFormat="1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s="198" customFormat="1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s="198" customFormat="1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s="198" customFormat="1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s="198" customFormat="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s="198" customFormat="1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s="198" customFormat="1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s="198" customFormat="1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s="198" customFormat="1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s="198" customFormat="1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s="198" customFormat="1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s="198" customFormat="1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s="198" customFormat="1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s="198" customFormat="1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s="198" customFormat="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s="198" customFormat="1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s="198" customFormat="1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s="198" customFormat="1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s="198" customFormat="1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s="198" customFormat="1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s="198" customFormat="1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s="198" customFormat="1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s="198" customFormat="1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s="198" customFormat="1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s="198" customFormat="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s="198" customFormat="1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s="198" customFormat="1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s="198" customFormat="1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s="198" customFormat="1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s="198" customFormat="1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s="198" customFormat="1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s="198" customFormat="1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s="198" customFormat="1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s="198" customFormat="1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s="198" customFormat="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s="198" customFormat="1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s="198" customFormat="1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s="198" customFormat="1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s="198" customFormat="1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s="198" customFormat="1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s="198" customFormat="1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s="198" customFormat="1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s="198" customFormat="1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s="198" customFormat="1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s="198" customFormat="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s="198" customFormat="1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s="198" customFormat="1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s="198" customFormat="1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s="198" customFormat="1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s="198" customFormat="1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s="198" customFormat="1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s="198" customFormat="1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s="198" customFormat="1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s="198" customFormat="1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s="198" customFormat="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s="198" customFormat="1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s="198" customFormat="1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s="198" customFormat="1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s="198" customFormat="1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s="198" customFormat="1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s="198" customFormat="1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s="198" customFormat="1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s="198" customFormat="1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s="198" customFormat="1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s="198" customFormat="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s="198" customFormat="1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s="198" customFormat="1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s="198" customFormat="1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s="198" customFormat="1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s="198" customFormat="1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s="198" customFormat="1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s="198" customFormat="1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s="198" customFormat="1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s="198" customFormat="1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s="198" customFormat="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s="198" customFormat="1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s="198" customFormat="1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s="198" customFormat="1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s="198" customFormat="1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s="198" customFormat="1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s="198" customFormat="1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s="198" customFormat="1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s="198" customFormat="1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s="198" customFormat="1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s="198" customFormat="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s="198" customFormat="1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s="198" customFormat="1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s="198" customFormat="1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s="198" customFormat="1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s="198" customFormat="1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s="198" customFormat="1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s="198" customFormat="1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s="198" customFormat="1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s="198" customFormat="1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s="198" customFormat="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s="198" customFormat="1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s="198" customFormat="1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s="198" customFormat="1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s="198" customFormat="1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s="198" customFormat="1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s="198" customFormat="1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s="198" customFormat="1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s="198" customFormat="1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s="198" customFormat="1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s="198" customFormat="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s="198" customFormat="1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s="198" customFormat="1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s="198" customFormat="1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s="198" customFormat="1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s="198" customFormat="1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s="198" customFormat="1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s="198" customFormat="1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s="198" customFormat="1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s="198" customFormat="1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s="198" customFormat="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s="198" customFormat="1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s="198" customFormat="1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s="198" customFormat="1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s="198" customFormat="1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s="198" customFormat="1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s="198" customFormat="1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s="198" customFormat="1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s="198" customFormat="1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s="198" customFormat="1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s="198" customFormat="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s="198" customFormat="1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s="198" customFormat="1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s="198" customFormat="1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s="198" customFormat="1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s="198" customFormat="1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s="198" customFormat="1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s="198" customFormat="1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s="198" customFormat="1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s="198" customFormat="1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s="198" customFormat="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s="198" customFormat="1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s="198" customFormat="1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s="198" customFormat="1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s="198" customFormat="1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s="198" customFormat="1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s="198" customFormat="1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s="198" customFormat="1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s="198" customFormat="1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s="198" customFormat="1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s="198" customFormat="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s="198" customFormat="1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s="198" customFormat="1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s="198" customFormat="1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s="198" customFormat="1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s="198" customFormat="1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s="198" customFormat="1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s="198" customFormat="1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s="198" customFormat="1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s="198" customFormat="1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s="198" customFormat="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s="198" customFormat="1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s="198" customFormat="1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s="198" customFormat="1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s="198" customFormat="1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s="198" customFormat="1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s="198" customFormat="1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s="198" customFormat="1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s="198" customFormat="1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s="198" customFormat="1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s="198" customFormat="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s="198" customFormat="1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s="198" customFormat="1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s="198" customFormat="1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s="198" customFormat="1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s="198" customFormat="1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s="198" customFormat="1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s="198" customFormat="1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s="198" customFormat="1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s="198" customFormat="1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s="198" customFormat="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s="198" customFormat="1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s="198" customFormat="1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s="198" customFormat="1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s="198" customFormat="1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s="198" customFormat="1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s="198" customFormat="1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s="198" customFormat="1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s="198" customFormat="1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s="198" customFormat="1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s="198" customFormat="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s="198" customFormat="1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s="198" customFormat="1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s="198" customFormat="1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s="198" customFormat="1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s="198" customFormat="1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s="198" customFormat="1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s="198" customFormat="1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s="198" customFormat="1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s="198" customFormat="1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s="198" customFormat="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s="198" customFormat="1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s="198" customFormat="1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s="198" customFormat="1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s="198" customFormat="1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s="198" customFormat="1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s="198" customFormat="1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s="198" customFormat="1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s="198" customFormat="1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s="198" customFormat="1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s="198" customFormat="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s="198" customFormat="1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s="198" customFormat="1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s="198" customFormat="1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s="198" customFormat="1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s="198" customFormat="1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s="198" customFormat="1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s="198" customFormat="1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s="198" customFormat="1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s="198" customFormat="1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s="198" customFormat="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s="198" customFormat="1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s="198" customFormat="1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s="198" customFormat="1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s="198" customFormat="1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s="198" customFormat="1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s="198" customFormat="1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s="198" customFormat="1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s="198" customFormat="1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s="198" customFormat="1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s="198" customFormat="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s="198" customFormat="1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s="198" customFormat="1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s="198" customFormat="1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s="198" customFormat="1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s="198" customFormat="1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s="198" customFormat="1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s="198" customFormat="1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s="198" customFormat="1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s="198" customFormat="1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s="198" customFormat="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s="198" customFormat="1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s="198" customFormat="1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s="198" customFormat="1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s="198" customFormat="1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s="198" customFormat="1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s="198" customFormat="1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s="198" customFormat="1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s="198" customFormat="1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s="198" customFormat="1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s="198" customFormat="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s="198" customFormat="1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s="198" customFormat="1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s="198" customFormat="1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s="198" customFormat="1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s="198" customFormat="1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s="198" customFormat="1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s="198" customFormat="1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s="198" customFormat="1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s="198" customFormat="1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s="198" customFormat="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s="198" customFormat="1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s="198" customFormat="1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s="198" customFormat="1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s="198" customFormat="1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s="198" customFormat="1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s="198" customFormat="1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s="198" customFormat="1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s="198" customFormat="1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s="198" customFormat="1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s="198" customFormat="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s="198" customFormat="1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s="198" customFormat="1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s="198" customFormat="1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s="198" customFormat="1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s="198" customFormat="1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s="198" customFormat="1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s="198" customFormat="1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s="198" customFormat="1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s="198" customFormat="1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s="198" customFormat="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s="198" customFormat="1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s="198" customFormat="1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s="198" customFormat="1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s="198" customFormat="1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s="198" customFormat="1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s="198" customFormat="1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s="198" customFormat="1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s="198" customFormat="1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s="198" customFormat="1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s="198" customFormat="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s="198" customFormat="1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s="198" customFormat="1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s="198" customFormat="1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s="198" customFormat="1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s="198" customFormat="1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s="198" customFormat="1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s="198" customFormat="1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s="198" customFormat="1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s="198" customFormat="1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s="198" customFormat="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s="198" customFormat="1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s="198" customFormat="1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s="198" customFormat="1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s="198" customFormat="1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s="198" customFormat="1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s="198" customFormat="1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s="198" customFormat="1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s="198" customFormat="1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s="198" customFormat="1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s="198" customFormat="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s="198" customFormat="1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s="198" customFormat="1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s="198" customFormat="1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s="198" customFormat="1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s="198" customFormat="1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s="198" customFormat="1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s="198" customFormat="1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s="198" customFormat="1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s="198" customFormat="1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s="198" customFormat="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s="198" customFormat="1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s="198" customFormat="1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s="198" customFormat="1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s="198" customFormat="1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s="198" customFormat="1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s="198" customFormat="1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s="198" customFormat="1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s="198" customFormat="1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s="198" customFormat="1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s="198" customFormat="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s="198" customFormat="1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s="198" customFormat="1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s="198" customFormat="1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s="198" customFormat="1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s="198" customFormat="1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s="198" customFormat="1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s="198" customFormat="1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s="198" customFormat="1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s="198" customFormat="1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s="198" customFormat="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s="198" customFormat="1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s="198" customFormat="1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s="198" customFormat="1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s="198" customFormat="1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s="198" customFormat="1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s="198" customFormat="1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s="198" customFormat="1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s="198" customFormat="1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s="198" customFormat="1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s="198" customFormat="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s="198" customFormat="1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s="198" customFormat="1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s="198" customFormat="1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s="198" customFormat="1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s="198" customFormat="1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s="198" customFormat="1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s="198" customFormat="1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s="198" customFormat="1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s="198" customFormat="1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s="198" customFormat="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s="198" customFormat="1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s="198" customFormat="1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s="198" customFormat="1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s="198" customFormat="1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s="198" customFormat="1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s="198" customFormat="1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s="198" customFormat="1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s="198" customFormat="1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s="198" customFormat="1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s="198" customFormat="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s="198" customFormat="1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s="198" customFormat="1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s="198" customFormat="1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s="198" customFormat="1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s="198" customFormat="1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s="198" customFormat="1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s="198" customFormat="1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s="198" customFormat="1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s="198" customFormat="1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s="198" customFormat="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s="198" customFormat="1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s="198" customFormat="1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s="198" customFormat="1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s="198" customFormat="1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s="198" customFormat="1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s="198" customFormat="1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s="198" customFormat="1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s="198" customFormat="1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s="198" customFormat="1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s="198" customFormat="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s="198" customFormat="1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s="198" customFormat="1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s="198" customFormat="1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s="198" customFormat="1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s="198" customFormat="1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s="198" customFormat="1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s="198" customFormat="1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s="198" customFormat="1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s="198" customFormat="1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s="198" customFormat="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s="198" customFormat="1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s="198" customFormat="1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s="198" customFormat="1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s="198" customFormat="1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s="198" customFormat="1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s="198" customFormat="1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s="198" customFormat="1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s="198" customFormat="1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s="198" customFormat="1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s="198" customFormat="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s="198" customFormat="1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s="198" customFormat="1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s="198" customFormat="1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s="198" customFormat="1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s="198" customFormat="1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s="198" customFormat="1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s="198" customFormat="1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s="198" customFormat="1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s="198" customFormat="1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s="198" customFormat="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s="198" customFormat="1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s="198" customFormat="1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s="198" customFormat="1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s="198" customFormat="1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s="198" customFormat="1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s="198" customFormat="1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s="198" customFormat="1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s="198" customFormat="1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s="198" customFormat="1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s="198" customFormat="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s="198" customFormat="1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s="198" customFormat="1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s="198" customFormat="1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s="198" customFormat="1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s="198" customFormat="1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s="198" customFormat="1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s="198" customFormat="1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s="198" customFormat="1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s="198" customFormat="1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s="198" customFormat="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s="198" customFormat="1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s="198" customFormat="1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s="198" customFormat="1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s="198" customFormat="1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s="198" customFormat="1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s="198" customFormat="1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s="198" customFormat="1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s="198" customFormat="1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s="198" customFormat="1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s="198" customFormat="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s="198" customFormat="1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s="198" customFormat="1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s="198" customFormat="1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s="198" customFormat="1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s="198" customFormat="1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s="198" customFormat="1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s="198" customFormat="1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s="198" customFormat="1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s="198" customFormat="1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s="198" customFormat="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s="198" customFormat="1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s="198" customFormat="1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s="198" customFormat="1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s="198" customFormat="1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s="198" customFormat="1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s="198" customFormat="1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s="198" customFormat="1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s="198" customFormat="1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s="198" customFormat="1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s="198" customFormat="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s="198" customFormat="1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s="198" customFormat="1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s="198" customFormat="1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s="198" customFormat="1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s="198" customFormat="1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s="198" customFormat="1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s="198" customFormat="1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s="198" customFormat="1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s="198" customFormat="1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s="198" customFormat="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s="198" customFormat="1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s="198" customFormat="1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s="198" customFormat="1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s="198" customFormat="1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s="198" customFormat="1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s="198" customFormat="1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s="198" customFormat="1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s="198" customFormat="1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s="198" customFormat="1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s="198" customFormat="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s="198" customFormat="1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s="198" customFormat="1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s="198" customFormat="1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s="198" customFormat="1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s="198" customFormat="1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s="198" customFormat="1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s="198" customFormat="1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s="198" customFormat="1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s="198" customFormat="1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s="198" customFormat="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s="198" customFormat="1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s="198" customFormat="1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s="198" customFormat="1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s="198" customFormat="1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s="198" customFormat="1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s="198" customFormat="1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s="198" customFormat="1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s="198" customFormat="1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s="198" customFormat="1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s="198" customFormat="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s="198" customFormat="1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s="198" customFormat="1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s="198" customFormat="1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s="198" customFormat="1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s="198" customFormat="1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s="198" customFormat="1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s="198" customFormat="1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s="198" customFormat="1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s="198" customFormat="1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s="198" customFormat="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s="198" customFormat="1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s="198" customFormat="1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s="198" customFormat="1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s="198" customFormat="1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s="198" customFormat="1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s="198" customFormat="1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s="198" customFormat="1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s="198" customFormat="1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s="198" customFormat="1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s="198" customFormat="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s="198" customFormat="1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s="198" customFormat="1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s="198" customFormat="1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s="198" customFormat="1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s="198" customFormat="1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s="198" customFormat="1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s="198" customFormat="1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s="198" customFormat="1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s="198" customFormat="1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s="198" customFormat="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s="198" customFormat="1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s="198" customFormat="1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s="198" customFormat="1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s="198" customFormat="1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s="198" customFormat="1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s="198" customFormat="1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s="198" customFormat="1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s="198" customFormat="1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s="198" customFormat="1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s="198" customFormat="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s="198" customFormat="1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s="198" customFormat="1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s="198" customFormat="1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s="198" customFormat="1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s="198" customFormat="1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s="198" customFormat="1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s="198" customFormat="1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s="198" customFormat="1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s="198" customFormat="1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s="198" customFormat="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s="198" customFormat="1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s="198" customFormat="1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s="198" customFormat="1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s="198" customFormat="1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s="198" customFormat="1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s="198" customFormat="1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s="198" customFormat="1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s="198" customFormat="1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s="198" customFormat="1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s="198" customFormat="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s="198" customFormat="1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s="198" customFormat="1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s="198" customFormat="1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s="198" customFormat="1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s="198" customFormat="1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s="198" customFormat="1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s="198" customFormat="1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s="198" customFormat="1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s="198" customFormat="1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s="198" customFormat="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s="198" customFormat="1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s="198" customFormat="1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s="198" customFormat="1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s="198" customFormat="1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s="198" customFormat="1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s="198" customFormat="1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s="198" customFormat="1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s="198" customFormat="1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s="198" customFormat="1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s="198" customFormat="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s="198" customFormat="1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s="198" customFormat="1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s="198" customFormat="1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s="198" customFormat="1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s="198" customFormat="1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s="198" customFormat="1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s="198" customFormat="1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s="198" customFormat="1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s="198" customFormat="1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s="198" customFormat="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s="198" customFormat="1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s="198" customFormat="1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s="198" customFormat="1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s="198" customFormat="1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s="198" customFormat="1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s="198" customFormat="1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s="198" customFormat="1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s="198" customFormat="1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s="198" customFormat="1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s="198" customFormat="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s="198" customFormat="1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s="198" customFormat="1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s="198" customFormat="1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s="198" customFormat="1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s="198" customFormat="1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s="198" customFormat="1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s="198" customFormat="1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s="198" customFormat="1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s="198" customFormat="1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s="198" customFormat="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s="198" customFormat="1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s="198" customFormat="1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s="198" customFormat="1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s="198" customFormat="1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s="198" customFormat="1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s="198" customFormat="1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s="198" customFormat="1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s="198" customFormat="1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s="198" customFormat="1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s="198" customFormat="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s="198" customFormat="1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s="198" customFormat="1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s="198" customFormat="1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s="198" customFormat="1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s="198" customFormat="1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s="198" customFormat="1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s="198" customFormat="1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s="198" customFormat="1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s="198" customFormat="1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s="198" customFormat="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s="198" customFormat="1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s="198" customFormat="1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s="198" customFormat="1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s="198" customFormat="1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s="198" customFormat="1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s="198" customFormat="1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s="198" customFormat="1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s="198" customFormat="1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s="198" customFormat="1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s="198" customFormat="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s="198" customFormat="1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s="198" customFormat="1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s="198" customFormat="1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s="198" customFormat="1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s="198" customFormat="1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s="198" customFormat="1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s="198" customFormat="1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s="198" customFormat="1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s="198" customFormat="1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s="198" customFormat="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s="198" customFormat="1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s="198" customFormat="1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s="198" customFormat="1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s="198" customFormat="1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s="198" customFormat="1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s="198" customFormat="1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s="198" customFormat="1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s="198" customFormat="1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s="198" customFormat="1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s="198" customFormat="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s="198" customFormat="1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s="198" customFormat="1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s="198" customFormat="1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s="198" customFormat="1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s="198" customFormat="1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s="198" customFormat="1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s="198" customFormat="1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s="198" customFormat="1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s="198" customFormat="1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s="198" customFormat="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s="198" customFormat="1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s="198" customFormat="1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s="198" customFormat="1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s="198" customFormat="1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s="198" customFormat="1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s="198" customFormat="1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s="198" customFormat="1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s="198" customFormat="1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s="198" customFormat="1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s="198" customFormat="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s="198" customFormat="1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s="198" customFormat="1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s="198" customFormat="1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s="198" customFormat="1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s="198" customFormat="1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s="198" customFormat="1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s="198" customFormat="1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s="198" customFormat="1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s="198" customFormat="1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s="198" customFormat="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s="198" customFormat="1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s="198" customFormat="1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s="198" customFormat="1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s="198" customFormat="1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s="198" customFormat="1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s="198" customFormat="1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s="198" customFormat="1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s="198" customFormat="1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s="198" customFormat="1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s="198" customFormat="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s="198" customFormat="1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s="198" customFormat="1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s="198" customFormat="1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s="198" customFormat="1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s="198" customFormat="1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s="198" customFormat="1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s="198" customFormat="1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s="198" customFormat="1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s="198" customFormat="1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s="198" customFormat="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s="198" customFormat="1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s="198" customFormat="1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s="198" customFormat="1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s="198" customFormat="1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s="198" customFormat="1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s="198" customFormat="1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s="198" customFormat="1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s="198" customFormat="1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s="198" customFormat="1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s="198" customFormat="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s="198" customFormat="1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s="198" customFormat="1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s="198" customFormat="1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s="198" customFormat="1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s="198" customFormat="1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s="198" customFormat="1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s="198" customFormat="1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s="198" customFormat="1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s="198" customFormat="1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s="198" customFormat="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s="198" customFormat="1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s="198" customFormat="1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s="198" customFormat="1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s="198" customFormat="1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s="198" customFormat="1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s="198" customFormat="1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s="198" customFormat="1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s="198" customFormat="1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s="198" customFormat="1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s="198" customFormat="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s="198" customFormat="1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s="198" customFormat="1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s="198" customFormat="1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s="198" customFormat="1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s="198" customFormat="1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s="198" customFormat="1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s="198" customFormat="1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s="198" customFormat="1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s="198" customFormat="1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s="198" customFormat="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s="198" customFormat="1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s="198" customFormat="1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s="198" customFormat="1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s="198" customFormat="1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s="198" customFormat="1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s="198" customFormat="1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s="198" customFormat="1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s="198" customFormat="1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s="198" customFormat="1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s="198" customFormat="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s="198" customFormat="1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s="198" customFormat="1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s="198" customFormat="1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s="198" customFormat="1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s="198" customFormat="1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s="198" customFormat="1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s="198" customFormat="1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s="198" customFormat="1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s="198" customFormat="1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s="198" customFormat="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s="198" customFormat="1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s="198" customFormat="1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s="198" customFormat="1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s="198" customFormat="1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s="198" customFormat="1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s="198" customFormat="1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s="198" customFormat="1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s="198" customFormat="1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s="198" customFormat="1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s="198" customFormat="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s="198" customFormat="1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s="198" customFormat="1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s="198" customFormat="1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s="198" customFormat="1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s="198" customFormat="1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s="198" customFormat="1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s="198" customFormat="1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s="198" customFormat="1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s="198" customFormat="1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s="198" customFormat="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s="198" customFormat="1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s="198" customFormat="1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s="198" customFormat="1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s="198" customFormat="1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s="198" customFormat="1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s="198" customFormat="1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s="198" customFormat="1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s="198" customFormat="1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s="198" customFormat="1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s="198" customFormat="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s="198" customFormat="1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s="198" customFormat="1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s="198" customFormat="1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s="198" customFormat="1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s="198" customFormat="1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s="198" customFormat="1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s="198" customFormat="1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s="198" customFormat="1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s="198" customFormat="1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s="198" customFormat="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s="198" customFormat="1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s="198" customFormat="1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s="198" customFormat="1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s="198" customFormat="1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s="198" customFormat="1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s="198" customFormat="1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s="198" customFormat="1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s="198" customFormat="1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s="198" customFormat="1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s="198" customFormat="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s="198" customFormat="1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s="198" customFormat="1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s="198" customFormat="1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s="198" customFormat="1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s="198" customFormat="1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s="198" customFormat="1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s="198" customFormat="1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s="198" customFormat="1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s="198" customFormat="1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s="198" customFormat="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s="198" customFormat="1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s="198" customFormat="1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s="198" customFormat="1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s="198" customFormat="1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s="198" customFormat="1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s="198" customFormat="1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s="198" customFormat="1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s="198" customFormat="1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s="198" customFormat="1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s="198" customFormat="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s="198" customFormat="1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s="198" customFormat="1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s="198" customFormat="1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s="198" customFormat="1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s="198" customFormat="1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s="198" customFormat="1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s="198" customFormat="1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s="198" customFormat="1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s="198" customFormat="1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s="198" customFormat="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s="198" customFormat="1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s="198" customFormat="1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s="198" customFormat="1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s="198" customFormat="1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s="198" customFormat="1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s="198" customFormat="1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s="198" customFormat="1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s="198" customFormat="1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s="198" customFormat="1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s="198" customFormat="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s="198" customFormat="1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s="198" customFormat="1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s="198" customFormat="1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s="198" customFormat="1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s="198" customFormat="1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s="198" customFormat="1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s="198" customFormat="1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s="198" customFormat="1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s="198" customFormat="1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s="198" customFormat="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s="198" customFormat="1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s="198" customFormat="1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s="198" customFormat="1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s="198" customFormat="1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s="198" customFormat="1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s="198" customFormat="1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s="198" customFormat="1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s="198" customFormat="1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s="198" customFormat="1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s="198" customFormat="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s="198" customFormat="1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s="198" customFormat="1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s="198" customFormat="1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s="198" customFormat="1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s="198" customFormat="1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s="198" customFormat="1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s="198" customFormat="1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s="198" customFormat="1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s="198" customFormat="1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s="198" customFormat="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s="198" customFormat="1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s="198" customFormat="1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s="198" customFormat="1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s="198" customFormat="1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s="198" customFormat="1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s="198" customFormat="1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s="198" customFormat="1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s="198" customFormat="1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s="198" customFormat="1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s="198" customFormat="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s="198" customFormat="1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s="198" customFormat="1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s="198" customFormat="1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s="198" customFormat="1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s="198" customFormat="1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s="198" customFormat="1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s="198" customFormat="1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s="198" customFormat="1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s="198" customFormat="1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s="198" customFormat="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s="198" customFormat="1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s="198" customFormat="1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s="198" customFormat="1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s="198" customFormat="1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s="198" customFormat="1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s="198" customFormat="1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s="198" customFormat="1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s="198" customFormat="1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s="198" customFormat="1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s="198" customFormat="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s="198" customFormat="1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s="198" customFormat="1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s="198" customFormat="1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s="198" customFormat="1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s="198" customFormat="1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s="198" customFormat="1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s="198" customFormat="1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s="198" customFormat="1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s="198" customFormat="1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s="198" customFormat="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s="198" customFormat="1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s="198" customFormat="1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s="198" customFormat="1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s="198" customFormat="1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s="198" customFormat="1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s="198" customFormat="1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s="198" customFormat="1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s="198" customFormat="1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s="198" customFormat="1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s="198" customFormat="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s="198" customFormat="1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s="198" customFormat="1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s="198" customFormat="1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s="198" customFormat="1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s="198" customFormat="1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s="198" customFormat="1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s="198" customFormat="1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s="198" customFormat="1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s="198" customFormat="1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s="198" customFormat="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s="198" customFormat="1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s="198" customFormat="1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s="198" customFormat="1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s="198" customFormat="1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s="198" customFormat="1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s="198" customFormat="1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s="198" customFormat="1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s="198" customFormat="1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s="198" customFormat="1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s="198" customFormat="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s="198" customFormat="1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s="198" customFormat="1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s="198" customFormat="1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s="198" customFormat="1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s="198" customFormat="1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s="198" customFormat="1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s="198" customFormat="1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s="198" customFormat="1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s="198" customFormat="1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s="198" customFormat="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s="198" customFormat="1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s="198" customFormat="1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s="198" customFormat="1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s="198" customFormat="1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s="198" customFormat="1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s="198" customFormat="1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s="198" customFormat="1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s="198" customFormat="1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s="198" customFormat="1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s="198" customFormat="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s="198" customFormat="1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s="198" customFormat="1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s="198" customFormat="1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s="198" customFormat="1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s="198" customFormat="1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s="198" customFormat="1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s="198" customFormat="1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s="198" customFormat="1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s="198" customFormat="1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s="198" customFormat="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s="198" customFormat="1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s="198" customFormat="1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s="198" customFormat="1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s="198" customFormat="1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s="198" customFormat="1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s="198" customFormat="1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s="198" customFormat="1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s="198" customFormat="1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s="198" customFormat="1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s="198" customFormat="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s="198" customFormat="1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s="198" customFormat="1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s="198" customFormat="1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s="198" customFormat="1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s="198" customFormat="1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s="198" customFormat="1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s="198" customFormat="1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s="198" customFormat="1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s="198" customFormat="1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s="198" customFormat="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s="198" customFormat="1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s="198" customFormat="1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s="198" customFormat="1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s="198" customFormat="1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s="198" customFormat="1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s="198" customFormat="1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s="198" customFormat="1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s="198" customFormat="1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s="198" customFormat="1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s="198" customFormat="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s="198" customFormat="1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s="198" customFormat="1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s="198" customFormat="1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s="198" customFormat="1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s="198" customFormat="1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s="198" customFormat="1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s="198" customFormat="1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s="198" customFormat="1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s="198" customFormat="1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s="198" customFormat="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s="198" customFormat="1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s="198" customFormat="1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s="198" customFormat="1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s="198" customFormat="1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s="198" customFormat="1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s="198" customFormat="1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s="198" customFormat="1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s="198" customFormat="1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s="198" customFormat="1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s="198" customFormat="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s="198" customFormat="1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s="198" customFormat="1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s="198" customFormat="1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s="198" customFormat="1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s="198" customFormat="1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s="198" customFormat="1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s="198" customFormat="1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s="198" customFormat="1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s="198" customFormat="1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s="198" customFormat="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s="198" customFormat="1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s="198" customFormat="1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s="198" customFormat="1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s="198" customFormat="1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s="198" customFormat="1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s="198" customFormat="1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s="198" customFormat="1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s="198" customFormat="1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s="198" customFormat="1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s="198" customFormat="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s="198" customFormat="1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s="198" customFormat="1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s="198" customFormat="1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s="198" customFormat="1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s="198" customFormat="1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s="198" customFormat="1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s="198" customFormat="1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s="198" customFormat="1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s="198" customFormat="1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s="198" customFormat="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s="198" customFormat="1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s="198" customFormat="1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s="198" customFormat="1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s="198" customFormat="1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s="198" customFormat="1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s="198" customFormat="1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s="198" customFormat="1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s="198" customFormat="1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s="198" customFormat="1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s="198" customFormat="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s="198" customFormat="1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s="198" customFormat="1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s="198" customFormat="1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s="198" customFormat="1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s="198" customFormat="1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s="198" customFormat="1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s="198" customFormat="1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s="198" customFormat="1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s="198" customFormat="1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s="198" customFormat="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s="198" customFormat="1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s="198" customFormat="1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s="198" customFormat="1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s="198" customFormat="1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s="198" customFormat="1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s="198" customFormat="1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s="198" customFormat="1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s="198" customFormat="1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s="198" customFormat="1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s="198" customFormat="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s="198" customFormat="1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s="198" customFormat="1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s="198" customFormat="1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s="198" customFormat="1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s="198" customFormat="1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s="198" customFormat="1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s="198" customFormat="1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s="198" customFormat="1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s="198" customFormat="1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s="198" customFormat="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s="198" customFormat="1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s="198" customFormat="1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s="198" customFormat="1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s="198" customFormat="1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s="198" customFormat="1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s="198" customFormat="1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s="198" customFormat="1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s="198" customFormat="1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s="198" customFormat="1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s="198" customFormat="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s="198" customFormat="1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s="198" customFormat="1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s="198" customFormat="1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s="198" customFormat="1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s="198" customFormat="1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s="198" customFormat="1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s="198" customFormat="1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s="198" customFormat="1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s="198" customFormat="1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s="198" customFormat="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s="198" customFormat="1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s="198" customFormat="1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s="198" customFormat="1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s="198" customFormat="1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s="198" customFormat="1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s="198" customFormat="1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s="198" customFormat="1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s="198" customFormat="1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s="198" customFormat="1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s="198" customFormat="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s="198" customFormat="1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s="198" customFormat="1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s="198" customFormat="1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s="198" customFormat="1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s="198" customFormat="1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s="198" customFormat="1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s="198" customFormat="1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s="198" customFormat="1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s="198" customFormat="1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s="198" customFormat="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s="198" customFormat="1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s="198" customFormat="1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s="198" customFormat="1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s="198" customFormat="1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s="198" customFormat="1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s="198" customFormat="1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s="198" customFormat="1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s="198" customFormat="1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s="198" customFormat="1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s="198" customFormat="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s="198" customFormat="1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s="198" customFormat="1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s="198" customFormat="1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s="198" customFormat="1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s="198" customFormat="1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s="198" customFormat="1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s="198" customFormat="1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s="198" customFormat="1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s="198" customFormat="1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s="198" customFormat="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s="198" customFormat="1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s="198" customFormat="1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s="198" customFormat="1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s="198" customFormat="1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s="198" customFormat="1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s="198" customFormat="1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s="198" customFormat="1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s="198" customFormat="1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s="198" customFormat="1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s="198" customFormat="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s="198" customFormat="1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s="198" customFormat="1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s="198" customFormat="1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s="198" customFormat="1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s="198" customFormat="1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s="198" customFormat="1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s="198" customFormat="1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s="198" customFormat="1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s="198" customFormat="1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s="198" customFormat="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s="198" customFormat="1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s="198" customFormat="1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s="198" customFormat="1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s="198" customFormat="1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s="198" customFormat="1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s="198" customFormat="1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s="198" customFormat="1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s="198" customFormat="1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s="198" customFormat="1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s="198" customFormat="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s="198" customFormat="1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s="198" customFormat="1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s="198" customFormat="1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s="198" customFormat="1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s="198" customFormat="1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s="198" customFormat="1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s="198" customFormat="1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s="198" customFormat="1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s="198" customFormat="1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s="198" customFormat="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s="198" customFormat="1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s="198" customFormat="1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s="198" customFormat="1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s="198" customFormat="1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s="198" customFormat="1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s="198" customFormat="1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s="198" customFormat="1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s="198" customFormat="1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s="198" customFormat="1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s="198" customFormat="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s="198" customFormat="1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s="198" customFormat="1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s="198" customFormat="1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s="198" customFormat="1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s="198" customFormat="1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s="198" customFormat="1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s="198" customFormat="1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s="198" customFormat="1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s="198" customFormat="1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s="198" customFormat="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s="198" customFormat="1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s="198" customFormat="1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s="198" customFormat="1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s="198" customFormat="1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s="198" customFormat="1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s="198" customFormat="1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s="198" customFormat="1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s="198" customFormat="1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s="198" customFormat="1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s="198" customFormat="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s="198" customFormat="1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s="198" customFormat="1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s="198" customFormat="1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s="198" customFormat="1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s="198" customFormat="1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s="198" customFormat="1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s="198" customFormat="1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s="198" customFormat="1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s="198" customFormat="1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s="198" customFormat="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s="198" customFormat="1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s="198" customFormat="1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s="198" customFormat="1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s="198" customFormat="1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s="198" customFormat="1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s="198" customFormat="1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s="198" customFormat="1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s="198" customFormat="1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s="198" customFormat="1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s="198" customFormat="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s="198" customFormat="1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s="198" customFormat="1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s="198" customFormat="1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s="198" customFormat="1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s="198" customFormat="1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s="198" customFormat="1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s="198" customFormat="1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s="198" customFormat="1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s="198" customFormat="1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s="198" customFormat="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s="198" customFormat="1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s="198" customFormat="1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s="198" customFormat="1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s="198" customFormat="1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s="198" customFormat="1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s="198" customFormat="1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s="198" customFormat="1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s="198" customFormat="1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s="198" customFormat="1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s="198" customFormat="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s="198" customFormat="1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s="198" customFormat="1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s="198" customFormat="1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s="198" customFormat="1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s="198" customFormat="1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s="198" customFormat="1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s="198" customFormat="1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s="198" customFormat="1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s="198" customFormat="1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s="198" customFormat="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s="198" customFormat="1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s="198" customFormat="1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s="198" customFormat="1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s="198" customFormat="1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s="198" customFormat="1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s="198" customFormat="1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s="198" customFormat="1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s="198" customFormat="1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s="198" customFormat="1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s="198" customFormat="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s="198" customFormat="1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s="198" customFormat="1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s="198" customFormat="1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s="198" customFormat="1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s="198" customFormat="1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s="198" customFormat="1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s="198" customFormat="1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s="198" customFormat="1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s="198" customFormat="1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s="198" customFormat="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s="198" customFormat="1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s="198" customFormat="1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s="198" customFormat="1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s="198" customFormat="1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s="198" customFormat="1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s="198" customFormat="1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s="198" customFormat="1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s="198" customFormat="1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s="198" customFormat="1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s="198" customFormat="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s="198" customFormat="1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s="198" customFormat="1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s="198" customFormat="1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s="198" customFormat="1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s="198" customFormat="1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s="198" customFormat="1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s="198" customFormat="1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s="198" customFormat="1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s="198" customFormat="1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s="198" customFormat="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s="198" customFormat="1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s="198" customFormat="1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s="198" customFormat="1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s="198" customFormat="1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s="198" customFormat="1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s="198" customFormat="1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s="198" customFormat="1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s="198" customFormat="1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s="198" customFormat="1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s="198" customFormat="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s="198" customFormat="1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s="198" customFormat="1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s="198" customFormat="1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s="198" customFormat="1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s="198" customFormat="1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s="198" customFormat="1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s="198" customFormat="1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s="198" customFormat="1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s="198" customFormat="1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s="198" customFormat="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s="198" customFormat="1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s="198" customFormat="1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s="198" customFormat="1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s="198" customFormat="1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s="198" customFormat="1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s="198" customFormat="1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s="198" customFormat="1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s="198" customFormat="1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s="198" customFormat="1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s="198" customFormat="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s="198" customFormat="1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s="198" customFormat="1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s="198" customFormat="1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s="198" customFormat="1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s="198" customFormat="1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s="198" customFormat="1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s="198" customFormat="1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s="198" customFormat="1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s="198" customFormat="1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s="198" customFormat="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s="198" customFormat="1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s="198" customFormat="1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s="198" customFormat="1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s="198" customFormat="1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s="198" customFormat="1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s="198" customFormat="1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s="198" customFormat="1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s="198" customFormat="1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s="198" customFormat="1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s="198" customFormat="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s="198" customFormat="1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s="198" customFormat="1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s="198" customFormat="1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s="198" customFormat="1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s="198" customFormat="1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s="198" customFormat="1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s="198" customFormat="1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s="198" customFormat="1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s="198" customFormat="1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s="198" customFormat="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s="198" customFormat="1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s="198" customFormat="1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s="198" customFormat="1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s="198" customFormat="1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s="198" customFormat="1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s="198" customFormat="1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s="198" customFormat="1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s="198" customFormat="1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s="198" customFormat="1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s="198" customFormat="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s="198" customFormat="1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s="198" customFormat="1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s="198" customFormat="1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s="198" customFormat="1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s="198" customFormat="1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s="198" customFormat="1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s="198" customFormat="1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s="198" customFormat="1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s="198" customFormat="1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s="198" customFormat="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s="198" customFormat="1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s="198" customFormat="1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s="198" customFormat="1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s="198" customFormat="1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s="198" customFormat="1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s="198" customFormat="1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s="198" customFormat="1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s="198" customFormat="1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s="198" customFormat="1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s="198" customFormat="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s="198" customFormat="1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s="198" customFormat="1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s="198" customFormat="1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s="198" customFormat="1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s="198" customFormat="1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s="198" customFormat="1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s="198" customFormat="1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s="198" customFormat="1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s="198" customFormat="1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s="198" customFormat="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s="198" customFormat="1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s="198" customFormat="1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s="198" customFormat="1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s="198" customFormat="1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s="198" customFormat="1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s="198" customFormat="1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s="198" customFormat="1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s="198" customFormat="1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s="198" customFormat="1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s="198" customFormat="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s="198" customFormat="1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s="198" customFormat="1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s="198" customFormat="1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s="198" customFormat="1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s="198" customFormat="1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s="198" customFormat="1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s="198" customFormat="1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s="198" customFormat="1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s="198" customFormat="1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s="198" customFormat="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s="198" customFormat="1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s="198" customFormat="1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s="198" customFormat="1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s="198" customFormat="1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s="198" customFormat="1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s="198" customFormat="1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s="198" customFormat="1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s="198" customFormat="1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s="198" customFormat="1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s="198" customFormat="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s="198" customFormat="1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s="198" customFormat="1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s="198" customFormat="1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s="198" customFormat="1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s="198" customFormat="1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s="198" customFormat="1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s="198" customFormat="1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s="198" customFormat="1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s="198" customFormat="1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s="198" customFormat="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s="198" customFormat="1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s="198" customFormat="1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s="198" customFormat="1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s="198" customFormat="1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s="198" customFormat="1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s="198" customFormat="1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s="198" customFormat="1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s="198" customFormat="1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s="198" customFormat="1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s="198" customFormat="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s="198" customFormat="1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s="198" customFormat="1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s="198" customFormat="1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s="198" customFormat="1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s="198" customFormat="1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s="198" customFormat="1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s="198" customFormat="1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s="198" customFormat="1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s="198" customFormat="1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s="198" customFormat="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s="198" customFormat="1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s="198" customFormat="1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s="198" customFormat="1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s="198" customFormat="1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s="198" customFormat="1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s="198" customFormat="1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s="198" customFormat="1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s="198" customFormat="1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s="198" customFormat="1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s="198" customFormat="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s="198" customFormat="1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s="198" customFormat="1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s="198" customFormat="1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s="198" customFormat="1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s="198" customFormat="1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s="198" customFormat="1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s="198" customFormat="1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s="198" customFormat="1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s="198" customFormat="1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s="198" customFormat="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s="198" customFormat="1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s="198" customFormat="1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s="198" customFormat="1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s="198" customFormat="1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s="198" customFormat="1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s="198" customFormat="1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s="198" customFormat="1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s="198" customFormat="1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s="198" customFormat="1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s="198" customFormat="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s="198" customFormat="1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s="198" customFormat="1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s="198" customFormat="1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s="198" customFormat="1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s="198" customFormat="1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s="198" customFormat="1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s="198" customFormat="1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s="198" customFormat="1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s="198" customFormat="1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s="198" customFormat="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s="198" customFormat="1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s="198" customFormat="1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s="198" customFormat="1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s="198" customFormat="1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s="198" customFormat="1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s="198" customFormat="1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s="198" customFormat="1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s="198" customFormat="1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s="198" customFormat="1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s="198" customFormat="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s="198" customFormat="1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s="198" customFormat="1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s="198" customFormat="1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s="198" customFormat="1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s="198" customFormat="1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s="198" customFormat="1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s="198" customFormat="1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s="198" customFormat="1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s="198" customFormat="1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s="198" customFormat="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s="198" customFormat="1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s="198" customFormat="1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s="198" customFormat="1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s="198" customFormat="1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s="198" customFormat="1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s="198" customFormat="1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s="198" customFormat="1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s="198" customFormat="1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s="198" customFormat="1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s="198" customFormat="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s="198" customFormat="1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s="198" customFormat="1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s="198" customFormat="1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s="198" customFormat="1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s="198" customFormat="1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s="198" customFormat="1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s="198" customFormat="1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s="198" customFormat="1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s="198" customFormat="1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s="198" customFormat="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s="198" customFormat="1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s="198" customFormat="1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s="198" customFormat="1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s="198" customFormat="1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s="198" customFormat="1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s="198" customFormat="1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s="198" customFormat="1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s="198" customFormat="1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s="198" customFormat="1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s="198" customFormat="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s="198" customFormat="1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s="198" customFormat="1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s="198" customFormat="1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s="198" customFormat="1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s="198" customFormat="1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s="198" customFormat="1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s="198" customFormat="1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s="198" customFormat="1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s="198" customFormat="1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s="198" customFormat="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s="198" customFormat="1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s="198" customFormat="1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s="198" customFormat="1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s="198" customFormat="1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s="198" customFormat="1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s="198" customFormat="1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s="198" customFormat="1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s="198" customFormat="1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s="198" customFormat="1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s="198" customFormat="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s="198" customFormat="1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s="198" customFormat="1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s="198" customFormat="1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s="198" customFormat="1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s="198" customFormat="1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s="198" customFormat="1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s="198" customFormat="1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s="198" customFormat="1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s="198" customFormat="1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s="198" customFormat="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s="198" customFormat="1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s="198" customFormat="1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s="198" customFormat="1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s="198" customFormat="1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s="198" customFormat="1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s="198" customFormat="1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s="198" customFormat="1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s="198" customFormat="1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s="198" customFormat="1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s="198" customFormat="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s="198" customFormat="1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s="198" customFormat="1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s="198" customFormat="1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s="198" customFormat="1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s="198" customFormat="1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s="198" customFormat="1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s="198" customFormat="1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s="198" customFormat="1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s="198" customFormat="1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s="198" customFormat="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s="198" customFormat="1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s="198" customFormat="1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s="198" customFormat="1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s="198" customFormat="1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s="198" customFormat="1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s="198" customFormat="1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s="198" customFormat="1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s="198" customFormat="1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s="198" customFormat="1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s="198" customFormat="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s="198" customFormat="1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s="198" customFormat="1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s="198" customFormat="1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s="198" customFormat="1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s="198" customFormat="1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s="198" customFormat="1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s="198" customFormat="1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s="198" customFormat="1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s="198" customFormat="1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s="198" customFormat="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s="198" customFormat="1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s="198" customFormat="1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s="198" customFormat="1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s="198" customFormat="1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s="198" customFormat="1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s="198" customFormat="1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s="198" customFormat="1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s="198" customFormat="1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s="198" customFormat="1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s="198" customFormat="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s="198" customFormat="1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s="198" customFormat="1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s="198" customFormat="1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s="198" customFormat="1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s="198" customFormat="1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s="198" customFormat="1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s="198" customFormat="1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s="198" customFormat="1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s="198" customFormat="1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s="198" customFormat="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s="198" customFormat="1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s="198" customFormat="1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s="198" customFormat="1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s="198" customFormat="1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s="198" customFormat="1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s="198" customFormat="1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s="198" customFormat="1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s="198" customFormat="1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s="198" customFormat="1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s="198" customFormat="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s="198" customFormat="1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s="198" customFormat="1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s="198" customFormat="1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s="198" customFormat="1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s="198" customFormat="1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s="198" customFormat="1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s="198" customFormat="1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s="198" customFormat="1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s="198" customFormat="1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s="198" customFormat="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s="198" customFormat="1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s="198" customFormat="1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s="198" customFormat="1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s="198" customFormat="1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s="198" customFormat="1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s="198" customFormat="1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s="198" customFormat="1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s="198" customFormat="1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s="198" customFormat="1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s="198" customFormat="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s="198" customFormat="1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s="198" customFormat="1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s="198" customFormat="1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s="198" customFormat="1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s="198" customFormat="1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s="198" customFormat="1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s="198" customFormat="1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s="198" customFormat="1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s="198" customFormat="1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s="198" customFormat="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s="198" customFormat="1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s="198" customFormat="1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s="198" customFormat="1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s="198" customFormat="1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s="198" customFormat="1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s="198" customFormat="1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s="198" customFormat="1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s="198" customFormat="1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s="198" customFormat="1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s="198" customFormat="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s="198" customFormat="1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s="198" customFormat="1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s="198" customFormat="1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s="198" customFormat="1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s="198" customFormat="1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s="198" customFormat="1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s="198" customFormat="1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s="198" customFormat="1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s="198" customFormat="1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s="198" customFormat="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s="198" customFormat="1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s="198" customFormat="1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s="198" customFormat="1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s="198" customFormat="1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s="198" customFormat="1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s="198" customFormat="1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s="198" customFormat="1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s="198" customFormat="1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s="198" customFormat="1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s="198" customFormat="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s="198" customFormat="1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s="198" customFormat="1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s="198" customFormat="1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s="198" customFormat="1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s="198" customFormat="1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s="198" customFormat="1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s="198" customFormat="1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s="198" customFormat="1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s="198" customFormat="1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s="198" customFormat="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s="198" customFormat="1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s="198" customFormat="1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s="198" customFormat="1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s="198" customFormat="1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s="198" customFormat="1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s="198" customFormat="1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s="198" customFormat="1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s="198" customFormat="1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s="198" customFormat="1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s="198" customFormat="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s="198" customFormat="1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s="198" customFormat="1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s="198" customFormat="1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s="198" customFormat="1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s="198" customFormat="1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s="198" customFormat="1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s="198" customFormat="1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s="198" customFormat="1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s="198" customFormat="1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s="198" customFormat="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s="198" customFormat="1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s="198" customFormat="1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s="198" customFormat="1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s="198" customFormat="1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s="198" customFormat="1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s="198" customFormat="1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s="198" customFormat="1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s="198" customFormat="1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s="198" customFormat="1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s="198" customFormat="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s="198" customFormat="1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s="198" customFormat="1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s="198" customFormat="1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s="198" customFormat="1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s="198" customFormat="1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s="198" customFormat="1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s="198" customFormat="1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s="198" customFormat="1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s="198" customFormat="1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s="198" customFormat="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s="198" customFormat="1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s="198" customFormat="1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s="198" customFormat="1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s="198" customFormat="1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s="198" customFormat="1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s="198" customFormat="1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s="198" customFormat="1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s="198" customFormat="1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s="198" customFormat="1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s="198" customFormat="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s="198" customFormat="1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s="198" customFormat="1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s="198" customFormat="1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s="198" customFormat="1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s="198" customFormat="1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s="198" customFormat="1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s="198" customFormat="1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s="198" customFormat="1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s="198" customFormat="1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s="198" customFormat="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s="198" customFormat="1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s="198" customFormat="1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s="198" customFormat="1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s="198" customFormat="1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s="198" customFormat="1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s="198" customFormat="1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s="198" customFormat="1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s="198" customFormat="1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s="198" customFormat="1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s="198" customFormat="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s="198" customFormat="1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s="198" customFormat="1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s="198" customFormat="1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s="198" customFormat="1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s="198" customFormat="1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s="198" customFormat="1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s="198" customFormat="1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s="198" customFormat="1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s="198" customFormat="1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s="198" customFormat="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s="198" customFormat="1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s="198" customFormat="1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s="198" customFormat="1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s="198" customFormat="1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s="198" customFormat="1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s="198" customFormat="1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s="198" customFormat="1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s="198" customFormat="1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s="198" customFormat="1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s="198" customFormat="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s="198" customFormat="1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s="198" customFormat="1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s="198" customFormat="1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s="198" customFormat="1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s="198" customFormat="1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s="198" customFormat="1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s="198" customFormat="1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s="198" customFormat="1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s="198" customFormat="1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s="198" customFormat="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s="198" customFormat="1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s="198" customFormat="1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s="198" customFormat="1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s="198" customFormat="1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s="198" customFormat="1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s="198" customFormat="1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s="198" customFormat="1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s="198" customFormat="1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s="198" customFormat="1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s="198" customFormat="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s="198" customFormat="1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s="198" customFormat="1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s="198" customFormat="1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s="198" customFormat="1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s="198" customFormat="1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s="198" customFormat="1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s="198" customFormat="1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s="198" customFormat="1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s="198" customFormat="1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s="198" customFormat="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s="198" customFormat="1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s="198" customFormat="1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s="198" customFormat="1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s="198" customFormat="1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s="198" customFormat="1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s="198" customFormat="1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s="198" customFormat="1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s="198" customFormat="1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s="198" customFormat="1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s="198" customFormat="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s="198" customFormat="1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s="198" customFormat="1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s="198" customFormat="1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s="198" customFormat="1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s="198" customFormat="1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s="198" customFormat="1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s="198" customFormat="1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s="198" customFormat="1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s="198" customFormat="1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s="198" customFormat="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s="198" customFormat="1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s="198" customFormat="1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s="198" customFormat="1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s="198" customFormat="1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s="198" customFormat="1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s="198" customFormat="1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s="198" customFormat="1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s="198" customFormat="1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s="198" customFormat="1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s="198" customFormat="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s="198" customFormat="1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s="198" customFormat="1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s="198" customFormat="1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s="198" customFormat="1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s="198" customFormat="1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s="198" customFormat="1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s="198" customFormat="1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s="198" customFormat="1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s="198" customFormat="1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s="198" customFormat="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s="198" customFormat="1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s="198" customFormat="1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s="198" customFormat="1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s="198" customFormat="1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s="198" customFormat="1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s="198" customFormat="1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s="198" customFormat="1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s="198" customFormat="1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s="198" customFormat="1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s="198" customFormat="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s="198" customFormat="1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s="198" customFormat="1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s="198" customFormat="1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s="198" customFormat="1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s="198" customFormat="1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s="198" customFormat="1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s="198" customFormat="1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s="198" customFormat="1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s="198" customFormat="1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s="198" customFormat="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s="198" customFormat="1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s="198" customFormat="1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s="198" customFormat="1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s="198" customFormat="1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s="198" customFormat="1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s="198" customFormat="1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s="198" customFormat="1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s="198" customFormat="1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s="198" customFormat="1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s="198" customFormat="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s="198" customFormat="1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s="198" customFormat="1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s="198" customFormat="1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s="198" customFormat="1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s="198" customFormat="1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s="198" customFormat="1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s="198" customFormat="1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s="198" customFormat="1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s="198" customFormat="1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s="198" customFormat="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s="198" customFormat="1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s="198" customFormat="1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s="198" customFormat="1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s="198" customFormat="1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s="198" customFormat="1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s="198" customFormat="1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s="198" customFormat="1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s="198" customFormat="1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s="198" customFormat="1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s="198" customFormat="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s="198" customFormat="1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s="198" customFormat="1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s="198" customFormat="1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s="198" customFormat="1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s="198" customFormat="1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s="198" customFormat="1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s="198" customFormat="1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s="198" customFormat="1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s="198" customFormat="1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s="198" customFormat="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s="198" customFormat="1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s="198" customFormat="1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s="198" customFormat="1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s="198" customFormat="1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s="198" customFormat="1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s="198" customFormat="1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s="198" customFormat="1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s="198" customFormat="1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s="198" customFormat="1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s="198" customFormat="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s="198" customFormat="1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s="198" customFormat="1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s="198" customFormat="1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s="198" customFormat="1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s="198" customFormat="1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s="198" customFormat="1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s="198" customFormat="1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s="198" customFormat="1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s="198" customFormat="1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s="198" customFormat="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s="198" customFormat="1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s="198" customFormat="1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s="198" customFormat="1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s="198" customFormat="1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s="198" customFormat="1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s="198" customFormat="1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s="198" customFormat="1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s="198" customFormat="1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s="198" customFormat="1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s="198" customFormat="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s="198" customFormat="1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s="198" customFormat="1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s="198" customFormat="1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s="198" customFormat="1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s="198" customFormat="1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s="198" customFormat="1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s="198" customFormat="1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s="198" customFormat="1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s="198" customFormat="1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s="198" customFormat="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s="198" customFormat="1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s="198" customFormat="1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s="198" customFormat="1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s="198" customFormat="1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s="198" customFormat="1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s="198" customFormat="1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s="198" customFormat="1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s="198" customFormat="1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s="198" customFormat="1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s="198" customFormat="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s="198" customFormat="1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s="198" customFormat="1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s="198" customFormat="1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s="198" customFormat="1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s="198" customFormat="1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s="198" customFormat="1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s="198" customFormat="1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s="198" customFormat="1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s="198" customFormat="1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s="198" customFormat="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s="198" customFormat="1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s="198" customFormat="1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s="198" customFormat="1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s="198" customFormat="1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s="198" customFormat="1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s="198" customFormat="1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s="198" customFormat="1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s="198" customFormat="1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s="198" customFormat="1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s="198" customFormat="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s="198" customFormat="1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s="198" customFormat="1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s="198" customFormat="1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s="198" customFormat="1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s="198" customFormat="1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s="198" customFormat="1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s="198" customFormat="1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s="198" customFormat="1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s="198" customFormat="1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s="198" customFormat="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s="198" customFormat="1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s="198" customFormat="1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s="198" customFormat="1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s="198" customFormat="1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s="198" customFormat="1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s="198" customFormat="1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s="198" customFormat="1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s="198" customFormat="1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s="198" customFormat="1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s="198" customFormat="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s="198" customFormat="1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s="198" customFormat="1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s="198" customFormat="1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s="198" customFormat="1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s="198" customFormat="1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s="198" customFormat="1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s="198" customFormat="1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s="198" customFormat="1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s="198" customFormat="1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s="198" customFormat="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s="198" customFormat="1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s="198" customFormat="1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s="198" customFormat="1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s="198" customFormat="1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s="198" customFormat="1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s="198" customFormat="1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s="198" customFormat="1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s="198" customFormat="1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s="198" customFormat="1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s="198" customFormat="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s="198" customFormat="1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s="198" customFormat="1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s="198" customFormat="1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s="198" customFormat="1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s="198" customFormat="1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s="198" customFormat="1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s="198" customFormat="1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s="198" customFormat="1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s="198" customFormat="1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s="198" customFormat="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s="198" customFormat="1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s="198" customFormat="1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s="198" customFormat="1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s="198" customFormat="1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s="198" customFormat="1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s="198" customFormat="1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s="198" customFormat="1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s="198" customFormat="1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s="198" customFormat="1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s="198" customFormat="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s="198" customFormat="1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s="198" customFormat="1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s="198" customFormat="1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s="198" customFormat="1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s="198" customFormat="1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s="198" customFormat="1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s="198" customFormat="1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s="198" customFormat="1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s="198" customFormat="1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s="198" customFormat="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s="198" customFormat="1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s="198" customFormat="1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s="198" customFormat="1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s="198" customFormat="1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s="198" customFormat="1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s="198" customFormat="1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s="198" customFormat="1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s="198" customFormat="1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s="198" customFormat="1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s="198" customFormat="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s="198" customFormat="1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s="198" customFormat="1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s="198" customFormat="1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s="198" customFormat="1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s="198" customFormat="1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s="198" customFormat="1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s="198" customFormat="1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s="198" customFormat="1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s="198" customFormat="1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s="198" customFormat="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s="198" customFormat="1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s="198" customFormat="1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s="198" customFormat="1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s="198" customFormat="1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s="198" customFormat="1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s="198" customFormat="1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s="198" customFormat="1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s="198" customFormat="1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s="198" customFormat="1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s="198" customFormat="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s="198" customFormat="1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s="198" customFormat="1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s="198" customFormat="1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s="198" customFormat="1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s="198" customFormat="1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s="198" customFormat="1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s="198" customFormat="1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s="198" customFormat="1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s="198" customFormat="1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s="198" customFormat="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s="198" customFormat="1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s="198" customFormat="1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s="198" customFormat="1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s="198" customFormat="1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s="198" customFormat="1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s="198" customFormat="1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s="198" customFormat="1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s="198" customFormat="1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s="198" customFormat="1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s="198" customFormat="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s="198" customFormat="1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s="198" customFormat="1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s="198" customFormat="1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s="198" customFormat="1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s="198" customFormat="1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s="198" customFormat="1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s="198" customFormat="1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s="198" customFormat="1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s="198" customFormat="1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s="198" customFormat="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s="198" customFormat="1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s="198" customFormat="1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s="198" customFormat="1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s="198" customFormat="1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s="198" customFormat="1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s="198" customFormat="1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s="198" customFormat="1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s="198" customFormat="1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s="198" customFormat="1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s="198" customFormat="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s="198" customFormat="1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s="198" customFormat="1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s="198" customFormat="1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s="198" customFormat="1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s="198" customFormat="1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s="198" customFormat="1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s="198" customFormat="1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s="198" customFormat="1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s="198" customFormat="1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s="198" customFormat="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s="198" customFormat="1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s="198" customFormat="1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s="198" customFormat="1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s="198" customFormat="1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s="198" customFormat="1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s="198" customFormat="1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s="198" customFormat="1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s="198" customFormat="1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s="198" customFormat="1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s="198" customFormat="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s="198" customFormat="1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s="198" customFormat="1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s="198" customFormat="1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s="198" customFormat="1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s="198" customFormat="1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s="198" customFormat="1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s="198" customFormat="1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s="198" customFormat="1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s="198" customFormat="1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s="198" customFormat="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s="198" customFormat="1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s="198" customFormat="1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s="198" customFormat="1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s="198" customFormat="1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s="198" customFormat="1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s="198" customFormat="1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s="198" customFormat="1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s="198" customFormat="1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s="198" customFormat="1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s="198" customFormat="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s="198" customFormat="1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s="198" customFormat="1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s="198" customFormat="1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s="198" customFormat="1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s="198" customFormat="1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s="198" customFormat="1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s="198" customFormat="1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s="198" customFormat="1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s="198" customFormat="1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s="198" customFormat="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s="198" customFormat="1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s="198" customFormat="1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s="198" customFormat="1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s="198" customFormat="1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s="198" customFormat="1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s="198" customFormat="1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s="198" customFormat="1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s="198" customFormat="1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s="198" customFormat="1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s="198" customFormat="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s="198" customFormat="1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s="198" customFormat="1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s="198" customFormat="1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s="198" customFormat="1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s="198" customFormat="1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s="198" customFormat="1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s="198" customFormat="1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s="198" customFormat="1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s="198" customFormat="1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s="198" customFormat="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s="198" customFormat="1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s="198" customFormat="1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s="198" customFormat="1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s="198" customFormat="1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s="198" customFormat="1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s="198" customFormat="1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s="198" customFormat="1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s="198" customFormat="1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s="198" customFormat="1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s="198" customFormat="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s="198" customFormat="1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s="198" customFormat="1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s="198" customFormat="1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s="198" customFormat="1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s="198" customFormat="1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s="198" customFormat="1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s="198" customFormat="1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s="198" customFormat="1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s="198" customFormat="1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s="198" customFormat="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s="198" customFormat="1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s="198" customFormat="1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s="198" customFormat="1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s="198" customFormat="1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s="198" customFormat="1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s="198" customFormat="1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s="198" customFormat="1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s="198" customFormat="1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s="198" customFormat="1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s="198" customFormat="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s="198" customFormat="1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s="198" customFormat="1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s="198" customFormat="1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s="198" customFormat="1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s="198" customFormat="1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s="198" customFormat="1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s="198" customFormat="1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s="198" customFormat="1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s="198" customFormat="1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s="198" customFormat="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s="198" customFormat="1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s="198" customFormat="1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s="198" customFormat="1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s="198" customFormat="1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s="198" customFormat="1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s="198" customFormat="1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s="198" customFormat="1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s="198" customFormat="1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s="198" customFormat="1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s="198" customFormat="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s="198" customFormat="1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s="198" customFormat="1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s="198" customFormat="1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s="198" customFormat="1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s="198" customFormat="1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s="198" customFormat="1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s="198" customFormat="1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s="198" customFormat="1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s="198" customFormat="1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s="198" customFormat="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s="198" customFormat="1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s="198" customFormat="1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s="198" customFormat="1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s="198" customFormat="1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s="198" customFormat="1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s="198" customFormat="1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s="198" customFormat="1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s="198" customFormat="1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s="198" customFormat="1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s="198" customFormat="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s="198" customFormat="1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s="198" customFormat="1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s="198" customFormat="1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s="198" customFormat="1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s="198" customFormat="1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s="198" customFormat="1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s="198" customFormat="1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s="198" customFormat="1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s="198" customFormat="1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s="198" customFormat="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s="198" customFormat="1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s="198" customFormat="1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s="198" customFormat="1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s="198" customFormat="1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s="198" customFormat="1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s="198" customFormat="1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s="198" customFormat="1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s="198" customFormat="1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s="198" customFormat="1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s="198" customFormat="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s="198" customFormat="1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s="198" customFormat="1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s="198" customFormat="1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s="198" customFormat="1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s="198" customFormat="1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s="198" customFormat="1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s="198" customFormat="1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s="198" customFormat="1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s="198" customFormat="1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s="198" customFormat="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s="198" customFormat="1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s="198" customFormat="1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s="198" customFormat="1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s="198" customFormat="1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s="198" customFormat="1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s="198" customFormat="1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s="198" customFormat="1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s="198" customFormat="1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s="198" customFormat="1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s="198" customFormat="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s="198" customFormat="1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s="198" customFormat="1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s="198" customFormat="1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s="198" customFormat="1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s="198" customFormat="1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s="198" customFormat="1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s="198" customFormat="1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s="198" customFormat="1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s="198" customFormat="1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s="198" customFormat="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s="198" customFormat="1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s="198" customFormat="1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s="198" customFormat="1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s="198" customFormat="1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s="198" customFormat="1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s="198" customFormat="1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s="198" customFormat="1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s="198" customFormat="1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s="198" customFormat="1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s="198" customFormat="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s="198" customFormat="1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s="198" customFormat="1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s="198" customFormat="1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s="198" customFormat="1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s="198" customFormat="1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s="198" customFormat="1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s="198" customFormat="1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s="198" customFormat="1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s="198" customFormat="1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s="198" customFormat="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s="198" customFormat="1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s="198" customFormat="1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s="198" customFormat="1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s="198" customFormat="1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s="198" customFormat="1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s="198" customFormat="1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s="198" customFormat="1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s="198" customFormat="1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s="198" customFormat="1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s="198" customFormat="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s="198" customFormat="1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s="198" customFormat="1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s="198" customFormat="1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s="198" customFormat="1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s="198" customFormat="1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s="198" customFormat="1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s="198" customFormat="1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s="198" customFormat="1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s="198" customFormat="1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s="198" customFormat="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s="198" customFormat="1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s="198" customFormat="1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s="198" customFormat="1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s="198" customFormat="1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s="198" customFormat="1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s="198" customFormat="1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s="198" customFormat="1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s="198" customFormat="1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s="198" customFormat="1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s="198" customFormat="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s="198" customFormat="1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s="198" customFormat="1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s="198" customFormat="1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s="198" customFormat="1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s="198" customFormat="1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s="198" customFormat="1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s="198" customFormat="1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s="198" customFormat="1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s="198" customFormat="1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s="198" customFormat="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s="198" customFormat="1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s="198" customFormat="1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s="198" customFormat="1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s="198" customFormat="1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s="198" customFormat="1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s="198" customFormat="1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s="198" customFormat="1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s="198" customFormat="1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s="198" customFormat="1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s="198" customFormat="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s="198" customFormat="1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s="198" customFormat="1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s="198" customFormat="1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s="198" customFormat="1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s="198" customFormat="1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s="198" customFormat="1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s="198" customFormat="1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s="198" customFormat="1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s="198" customFormat="1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s="198" customFormat="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s="198" customFormat="1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s="198" customFormat="1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s="198" customFormat="1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s="198" customFormat="1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s="198" customFormat="1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s="198" customFormat="1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s="198" customFormat="1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s="198" customFormat="1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s="198" customFormat="1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s="198" customFormat="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s="198" customFormat="1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s="198" customFormat="1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s="198" customFormat="1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s="198" customFormat="1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s="198" customFormat="1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s="198" customFormat="1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s="198" customFormat="1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s="198" customFormat="1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s="198" customFormat="1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s="198" customFormat="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s="198" customFormat="1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s="198" customFormat="1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s="198" customFormat="1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s="198" customFormat="1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s="198" customFormat="1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s="198" customFormat="1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s="198" customFormat="1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s="198" customFormat="1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s="198" customFormat="1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s="198" customFormat="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s="198" customFormat="1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s="198" customFormat="1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s="198" customFormat="1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s="198" customFormat="1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s="198" customFormat="1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s="198" customFormat="1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s="198" customFormat="1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s="198" customFormat="1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s="198" customFormat="1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s="198" customFormat="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s="198" customFormat="1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s="198" customFormat="1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s="198" customFormat="1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s="198" customFormat="1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s="198" customFormat="1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s="198" customFormat="1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s="198" customFormat="1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s="198" customFormat="1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s="198" customFormat="1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s="198" customFormat="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s="198" customFormat="1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s="198" customFormat="1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s="198" customFormat="1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s="198" customFormat="1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s="198" customFormat="1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s="198" customFormat="1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s="198" customFormat="1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s="198" customFormat="1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s="198" customFormat="1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s="198" customFormat="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s="198" customFormat="1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s="198" customFormat="1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s="198" customFormat="1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s="198" customFormat="1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s="198" customFormat="1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s="198" customFormat="1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s="198" customFormat="1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s="198" customFormat="1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s="198" customFormat="1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s="198" customFormat="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s="198" customFormat="1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s="198" customFormat="1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s="198" customFormat="1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s="198" customFormat="1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s="198" customFormat="1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s="198" customFormat="1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s="198" customFormat="1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s="198" customFormat="1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s="198" customFormat="1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s="198" customFormat="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s="198" customFormat="1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s="198" customFormat="1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s="198" customFormat="1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s="198" customFormat="1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s="198" customFormat="1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s="198" customFormat="1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s="198" customFormat="1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s="198" customFormat="1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s="198" customFormat="1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s="198" customFormat="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s="198" customFormat="1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s="198" customFormat="1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s="198" customFormat="1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s="198" customFormat="1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s="198" customFormat="1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s="198" customFormat="1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s="198" customFormat="1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s="198" customFormat="1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s="198" customFormat="1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s="198" customFormat="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s="198" customFormat="1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s="198" customFormat="1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s="198" customFormat="1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s="198" customFormat="1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s="198" customFormat="1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s="198" customFormat="1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s="198" customFormat="1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s="198" customFormat="1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s="198" customFormat="1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s="198" customFormat="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s="198" customFormat="1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s="198" customFormat="1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s="198" customFormat="1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s="198" customFormat="1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s="198" customFormat="1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s="198" customFormat="1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s="198" customFormat="1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s="198" customFormat="1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s="198" customFormat="1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s="198" customFormat="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s="198" customFormat="1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s="198" customFormat="1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s="198" customFormat="1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s="198" customFormat="1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s="198" customFormat="1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s="198" customFormat="1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s="198" customFormat="1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s="198" customFormat="1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s="198" customFormat="1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s="198" customFormat="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s="198" customFormat="1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s="198" customFormat="1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s="198" customFormat="1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s="198" customFormat="1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s="198" customFormat="1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s="198" customFormat="1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s="198" customFormat="1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s="198" customFormat="1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s="198" customFormat="1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s="198" customFormat="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s="198" customFormat="1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s="198" customFormat="1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s="198" customFormat="1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s="198" customFormat="1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s="198" customFormat="1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s="198" customFormat="1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s="198" customFormat="1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s="198" customFormat="1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s="198" customFormat="1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s="198" customFormat="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s="198" customFormat="1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s="198" customFormat="1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s="198" customFormat="1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s="198" customFormat="1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s="198" customFormat="1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s="198" customFormat="1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s="198" customFormat="1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s="198" customFormat="1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s="198" customFormat="1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s="198" customFormat="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s="198" customFormat="1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s="198" customFormat="1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s="198" customFormat="1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s="198" customFormat="1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s="198" customFormat="1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s="198" customFormat="1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s="198" customFormat="1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s="198" customFormat="1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s="198" customFormat="1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s="198" customFormat="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s="198" customFormat="1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s="198" customFormat="1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s="198" customFormat="1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s="198" customFormat="1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s="198" customFormat="1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s="198" customFormat="1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s="198" customFormat="1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s="198" customFormat="1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s="198" customFormat="1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s="198" customFormat="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s="198" customFormat="1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s="198" customFormat="1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s="198" customFormat="1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s="198" customFormat="1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s="198" customFormat="1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s="198" customFormat="1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s="198" customFormat="1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s="198" customFormat="1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s="198" customFormat="1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s="198" customFormat="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s="198" customFormat="1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s="198" customFormat="1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s="198" customFormat="1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s="198" customFormat="1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s="198" customFormat="1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s="198" customFormat="1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s="198" customFormat="1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s="198" customFormat="1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s="198" customFormat="1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s="198" customFormat="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s="198" customFormat="1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s="198" customFormat="1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s="198" customFormat="1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s="198" customFormat="1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s="198" customFormat="1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s="198" customFormat="1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s="198" customFormat="1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s="198" customFormat="1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s="198" customFormat="1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s="198" customFormat="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s="198" customFormat="1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s="198" customFormat="1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s="198" customFormat="1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s="198" customFormat="1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s="198" customFormat="1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s="198" customFormat="1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s="198" customFormat="1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s="198" customFormat="1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s="198" customFormat="1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s="198" customFormat="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s="198" customFormat="1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s="198" customFormat="1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s="198" customFormat="1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s="198" customFormat="1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s="198" customFormat="1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s="198" customFormat="1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s="198" customFormat="1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s="198" customFormat="1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s="198" customFormat="1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s="198" customFormat="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s="198" customFormat="1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s="198" customFormat="1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s="198" customFormat="1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s="198" customFormat="1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s="198" customFormat="1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s="198" customFormat="1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s="198" customFormat="1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s="198" customFormat="1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s="198" customFormat="1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s="198" customFormat="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s="198" customFormat="1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s="198" customFormat="1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s="198" customFormat="1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s="198" customFormat="1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s="198" customFormat="1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s="198" customFormat="1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s="198" customFormat="1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s="198" customFormat="1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s="198" customFormat="1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s="198" customFormat="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s="198" customFormat="1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s="198" customFormat="1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s="198" customFormat="1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s="198" customFormat="1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s="198" customFormat="1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s="198" customFormat="1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s="198" customFormat="1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s="198" customFormat="1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s="198" customFormat="1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s="198" customFormat="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s="198" customFormat="1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s="198" customFormat="1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s="198" customFormat="1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s="198" customFormat="1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s="198" customFormat="1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s="198" customFormat="1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s="198" customFormat="1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s="198" customFormat="1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s="198" customFormat="1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s="198" customFormat="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s="198" customFormat="1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s="198" customFormat="1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s="198" customFormat="1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s="198" customFormat="1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s="198" customFormat="1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s="198" customFormat="1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s="198" customFormat="1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s="198" customFormat="1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s="198" customFormat="1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s="198" customFormat="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s="198" customFormat="1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s="198" customFormat="1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s="198" customFormat="1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s="198" customFormat="1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s="198" customFormat="1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s="198" customFormat="1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s="198" customFormat="1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s="198" customFormat="1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s="198" customFormat="1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s="198" customFormat="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s="198" customFormat="1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s="198" customFormat="1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s="198" customFormat="1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s="198" customFormat="1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s="198" customFormat="1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s="198" customFormat="1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s="198" customFormat="1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s="198" customFormat="1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s="198" customFormat="1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s="198" customFormat="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s="198" customFormat="1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s="198" customFormat="1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s="198" customFormat="1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s="198" customFormat="1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s="198" customFormat="1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s="198" customFormat="1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s="198" customFormat="1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s="198" customFormat="1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s="198" customFormat="1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s="198" customFormat="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s="198" customFormat="1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s="198" customFormat="1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s="198" customFormat="1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s="198" customFormat="1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s="198" customFormat="1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s="198" customFormat="1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s="198" customFormat="1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s="198" customFormat="1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s="198" customFormat="1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s="198" customFormat="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s="198" customFormat="1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s="198" customFormat="1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s="198" customFormat="1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s="198" customFormat="1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s="198" customFormat="1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s="198" customFormat="1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s="198" customFormat="1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s="198" customFormat="1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s="198" customFormat="1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s="198" customFormat="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s="198" customFormat="1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s="198" customFormat="1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s="198" customFormat="1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s="198" customFormat="1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s="198" customFormat="1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s="198" customFormat="1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s="198" customFormat="1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s="198" customFormat="1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s="198" customFormat="1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s="198" customFormat="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s="198" customFormat="1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s="198" customFormat="1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s="198" customFormat="1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s="198" customFormat="1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s="198" customFormat="1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s="198" customFormat="1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s="198" customFormat="1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s="198" customFormat="1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s="198" customFormat="1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s="198" customFormat="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s="198" customFormat="1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s="198" customFormat="1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s="198" customFormat="1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s="198" customFormat="1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s="198" customFormat="1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s="198" customFormat="1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s="198" customFormat="1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s="198" customFormat="1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s="198" customFormat="1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s="198" customFormat="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s="198" customFormat="1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s="198" customFormat="1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s="198" customFormat="1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s="198" customFormat="1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s="198" customFormat="1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s="198" customFormat="1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s="198" customFormat="1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s="198" customFormat="1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s="198" customFormat="1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s="198" customFormat="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s="198" customFormat="1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s="198" customFormat="1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s="198" customFormat="1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s="198" customFormat="1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s="198" customFormat="1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s="198" customFormat="1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s="198" customFormat="1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s="198" customFormat="1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s="198" customFormat="1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s="198" customFormat="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s="198" customFormat="1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s="198" customFormat="1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s="198" customFormat="1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s="198" customFormat="1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s="198" customFormat="1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s="198" customFormat="1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s="198" customFormat="1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s="198" customFormat="1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s="198" customFormat="1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s="198" customFormat="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s="198" customFormat="1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s="198" customFormat="1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s="198" customFormat="1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s="198" customFormat="1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s="198" customFormat="1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s="198" customFormat="1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s="198" customFormat="1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s="198" customFormat="1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s="198" customFormat="1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s="198" customFormat="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s="198" customFormat="1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s="198" customFormat="1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s="198" customFormat="1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s="198" customFormat="1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s="198" customFormat="1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s="198" customFormat="1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s="198" customFormat="1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s="198" customFormat="1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s="198" customFormat="1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s="198" customFormat="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s="198" customFormat="1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s="198" customFormat="1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s="198" customFormat="1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s="198" customFormat="1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s="198" customFormat="1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s="198" customFormat="1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s="198" customFormat="1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s="198" customFormat="1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s="198" customFormat="1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s="198" customFormat="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s="198" customFormat="1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s="198" customFormat="1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s="198" customFormat="1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s="198" customFormat="1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s="198" customFormat="1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s="198" customFormat="1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s="198" customFormat="1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s="198" customFormat="1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s="198" customFormat="1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s="198" customFormat="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s="198" customFormat="1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s="198" customFormat="1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s="198" customFormat="1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s="198" customFormat="1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s="198" customFormat="1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s="198" customFormat="1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s="198" customFormat="1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s="198" customFormat="1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s="198" customFormat="1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s="198" customFormat="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s="198" customFormat="1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s="198" customFormat="1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s="198" customFormat="1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s="198" customFormat="1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s="198" customFormat="1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s="198" customFormat="1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s="198" customFormat="1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s="198" customFormat="1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s="198" customFormat="1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s="198" customFormat="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s="198" customFormat="1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s="198" customFormat="1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s="198" customFormat="1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s="198" customFormat="1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s="198" customFormat="1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s="198" customFormat="1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s="198" customFormat="1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s="198" customFormat="1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s="198" customFormat="1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s="198" customFormat="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s="198" customFormat="1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s="198" customFormat="1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s="198" customFormat="1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s="198" customFormat="1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s="198" customFormat="1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s="198" customFormat="1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s="198" customFormat="1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s="198" customFormat="1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s="198" customFormat="1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s="198" customFormat="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s="198" customFormat="1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s="198" customFormat="1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s="198" customFormat="1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s="198" customFormat="1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s="198" customFormat="1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s="198" customFormat="1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s="198" customFormat="1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s="198" customFormat="1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s="198" customFormat="1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s="198" customFormat="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s="198" customFormat="1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s="198" customFormat="1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s="198" customFormat="1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s="198" customFormat="1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s="198" customFormat="1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s="198" customFormat="1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s="198" customFormat="1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s="198" customFormat="1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s="198" customFormat="1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s="198" customFormat="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s="198" customFormat="1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s="198" customFormat="1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s="198" customFormat="1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s="198" customFormat="1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s="198" customFormat="1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s="198" customFormat="1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s="198" customFormat="1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s="198" customFormat="1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s="198" customFormat="1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s="198" customFormat="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s="198" customFormat="1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s="198" customFormat="1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s="198" customFormat="1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s="198" customFormat="1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s="198" customFormat="1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s="198" customFormat="1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s="198" customFormat="1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s="198" customFormat="1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s="198" customFormat="1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s="198" customFormat="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s="198" customFormat="1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s="198" customFormat="1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s="198" customFormat="1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s="198" customFormat="1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s="198" customFormat="1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s="198" customFormat="1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s="198" customFormat="1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s="198" customFormat="1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s="198" customFormat="1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s="198" customFormat="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s="198" customFormat="1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s="198" customFormat="1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s="198" customFormat="1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s="198" customFormat="1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s="198" customFormat="1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s="198" customFormat="1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s="198" customFormat="1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s="198" customFormat="1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s="198" customFormat="1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s="198" customFormat="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s="198" customFormat="1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s="198" customFormat="1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s="198" customFormat="1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s="198" customFormat="1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s="198" customFormat="1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s="198" customFormat="1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s="198" customFormat="1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s="198" customFormat="1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s="198" customFormat="1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s="198" customFormat="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s="198" customFormat="1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s="198" customFormat="1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s="198" customFormat="1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s="198" customFormat="1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s="198" customFormat="1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s="198" customFormat="1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s="198" customFormat="1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s="198" customFormat="1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s="198" customFormat="1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s="198" customFormat="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s="198" customFormat="1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s="198" customFormat="1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s="198" customFormat="1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s="198" customFormat="1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s="198" customFormat="1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s="198" customFormat="1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s="198" customFormat="1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s="198" customFormat="1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s="198" customFormat="1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s="198" customFormat="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s="198" customFormat="1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s="198" customFormat="1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s="198" customFormat="1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s="198" customFormat="1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s="198" customFormat="1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s="198" customFormat="1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s="198" customFormat="1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s="198" customFormat="1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s="198" customFormat="1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s="198" customFormat="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s="198" customFormat="1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s="198" customFormat="1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s="198" customFormat="1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s="198" customFormat="1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s="198" customFormat="1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s="198" customFormat="1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s="198" customFormat="1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s="198" customFormat="1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s="198" customFormat="1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s="198" customFormat="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s="198" customFormat="1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s="198" customFormat="1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s="198" customFormat="1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s="198" customFormat="1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s="198" customFormat="1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s="198" customFormat="1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s="198" customFormat="1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s="198" customFormat="1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s="198" customFormat="1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s="198" customFormat="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s="198" customFormat="1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s="198" customFormat="1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s="198" customFormat="1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s="198" customFormat="1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s="198" customFormat="1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s="198" customFormat="1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s="198" customFormat="1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s="198" customFormat="1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s="198" customFormat="1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s="198" customFormat="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s="198" customFormat="1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s="198" customFormat="1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s="198" customFormat="1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s="198" customFormat="1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s="198" customFormat="1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s="198" customFormat="1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s="198" customFormat="1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s="198" customFormat="1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s="198" customFormat="1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s="198" customFormat="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s="198" customFormat="1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s="198" customFormat="1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s="198" customFormat="1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s="198" customFormat="1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s="198" customFormat="1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s="198" customFormat="1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s="198" customFormat="1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s="198" customFormat="1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s="198" customFormat="1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s="198" customFormat="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s="198" customFormat="1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s="198" customFormat="1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s="198" customFormat="1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s="198" customFormat="1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s="198" customFormat="1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s="198" customFormat="1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s="198" customFormat="1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s="198" customFormat="1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s="198" customFormat="1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s="198" customFormat="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s="198" customFormat="1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s="198" customFormat="1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s="198" customFormat="1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s="198" customFormat="1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s="198" customFormat="1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s="198" customFormat="1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s="198" customFormat="1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s="198" customFormat="1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s="198" customFormat="1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s="198" customFormat="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s="198" customFormat="1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s="198" customFormat="1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s="198" customFormat="1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s="198" customFormat="1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s="198" customFormat="1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s="198" customFormat="1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s="198" customFormat="1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s="198" customFormat="1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s="198" customFormat="1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s="198" customFormat="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s="198" customFormat="1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s="198" customFormat="1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s="198" customFormat="1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s="198" customFormat="1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s="198" customFormat="1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s="198" customFormat="1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s="198" customFormat="1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s="198" customFormat="1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s="198" customFormat="1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s="198" customFormat="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s="198" customFormat="1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s="198" customFormat="1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s="198" customFormat="1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s="198" customFormat="1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s="198" customFormat="1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s="198" customFormat="1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s="198" customFormat="1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s="198" customFormat="1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s="198" customFormat="1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s="198" customFormat="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s="198" customFormat="1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s="198" customFormat="1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s="198" customFormat="1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s="198" customFormat="1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s="198" customFormat="1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s="198" customFormat="1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s="198" customFormat="1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s="198" customFormat="1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s="198" customFormat="1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s="198" customFormat="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s="198" customFormat="1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s="198" customFormat="1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s="198" customFormat="1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s="198" customFormat="1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s="198" customFormat="1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s="198" customFormat="1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s="198" customFormat="1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s="198" customFormat="1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s="198" customFormat="1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s="198" customFormat="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s="198" customFormat="1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s="198" customFormat="1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s="198" customFormat="1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s="198" customFormat="1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s="198" customFormat="1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s="198" customFormat="1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s="198" customFormat="1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s="198" customFormat="1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s="198" customFormat="1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s="198" customFormat="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s="198" customFormat="1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s="198" customFormat="1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s="198" customFormat="1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s="198" customFormat="1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s="198" customFormat="1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s="198" customFormat="1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s="198" customFormat="1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s="198" customFormat="1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s="198" customFormat="1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s="198" customFormat="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s="198" customFormat="1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s="198" customFormat="1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s="198" customFormat="1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s="198" customFormat="1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s="198" customFormat="1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s="198" customFormat="1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s="198" customFormat="1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s="198" customFormat="1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s="198" customFormat="1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s="198" customFormat="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s="198" customFormat="1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s="198" customFormat="1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s="198" customFormat="1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s="198" customFormat="1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s="198" customFormat="1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s="198" customFormat="1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s="198" customFormat="1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s="198" customFormat="1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s="198" customFormat="1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s="198" customFormat="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s="198" customFormat="1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s="198" customFormat="1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s="198" customFormat="1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s="198" customFormat="1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s="198" customFormat="1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s="198" customFormat="1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s="198" customFormat="1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s="198" customFormat="1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s="198" customFormat="1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s="198" customFormat="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s="198" customFormat="1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s="198" customFormat="1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s="198" customFormat="1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s="198" customFormat="1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s="198" customFormat="1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s="198" customFormat="1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s="198" customFormat="1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s="198" customFormat="1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s="198" customFormat="1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s="198" customFormat="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s="198" customFormat="1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s="198" customFormat="1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s="198" customFormat="1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s="198" customFormat="1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s="198" customFormat="1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s="198" customFormat="1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s="198" customFormat="1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s="198" customFormat="1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s="198" customFormat="1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s="198" customFormat="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s="198" customFormat="1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s="198" customFormat="1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s="198" customFormat="1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s="198" customFormat="1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s="198" customFormat="1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s="198" customFormat="1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s="198" customFormat="1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s="198" customFormat="1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s="198" customFormat="1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s="198" customFormat="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s="198" customFormat="1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s="198" customFormat="1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s="198" customFormat="1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s="198" customFormat="1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s="198" customFormat="1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s="198" customFormat="1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s="198" customFormat="1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s="198" customFormat="1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s="198" customFormat="1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s="198" customFormat="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s="198" customFormat="1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s="198" customFormat="1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s="198" customFormat="1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s="198" customFormat="1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s="198" customFormat="1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s="198" customFormat="1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s="198" customFormat="1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s="198" customFormat="1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s="198" customFormat="1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s="198" customFormat="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s="198" customFormat="1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s="198" customFormat="1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s="198" customFormat="1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s="198" customFormat="1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s="198" customFormat="1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s="198" customFormat="1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s="198" customFormat="1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s="198" customFormat="1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s="198" customFormat="1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s="198" customFormat="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s="198" customFormat="1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s="198" customFormat="1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s="198" customFormat="1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s="198" customFormat="1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s="198" customFormat="1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s="198" customFormat="1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s="198" customFormat="1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s="198" customFormat="1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s="198" customFormat="1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s="198" customFormat="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s="198" customFormat="1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s="198" customFormat="1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s="198" customFormat="1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s="198" customFormat="1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s="198" customFormat="1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s="198" customFormat="1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s="198" customFormat="1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s="198" customFormat="1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s="198" customFormat="1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s="198" customFormat="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s="198" customFormat="1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s="198" customFormat="1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s="198" customFormat="1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s="198" customFormat="1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s="198" customFormat="1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s="198" customFormat="1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s="198" customFormat="1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s="198" customFormat="1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s="198" customFormat="1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s="198" customFormat="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s="198" customFormat="1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s="198" customFormat="1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s="198" customFormat="1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s="198" customFormat="1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s="198" customFormat="1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s="198" customFormat="1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s="198" customFormat="1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s="198" customFormat="1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s="198" customFormat="1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s="198" customFormat="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s="198" customFormat="1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s="198" customFormat="1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s="198" customFormat="1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s="198" customFormat="1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s="198" customFormat="1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s="198" customFormat="1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s="198" customFormat="1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s="198" customFormat="1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s="198" customFormat="1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s="198" customFormat="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s="198" customFormat="1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s="198" customFormat="1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s="198" customFormat="1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s="198" customFormat="1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s="198" customFormat="1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s="198" customFormat="1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s="198" customFormat="1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s="198" customFormat="1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s="198" customFormat="1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s="198" customFormat="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s="198" customFormat="1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s="198" customFormat="1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s="198" customFormat="1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s="198" customFormat="1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s="198" customFormat="1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s="198" customFormat="1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s="198" customFormat="1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s="198" customFormat="1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s="198" customFormat="1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s="198" customFormat="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s="198" customFormat="1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s="198" customFormat="1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s="198" customFormat="1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s="198" customFormat="1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s="198" customFormat="1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s="198" customFormat="1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s="198" customFormat="1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s="198" customFormat="1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s="198" customFormat="1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s="198" customFormat="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s="198" customFormat="1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s="198" customFormat="1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s="198" customFormat="1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s="198" customFormat="1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s="198" customFormat="1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s="198" customFormat="1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s="198" customFormat="1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s="198" customFormat="1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s="198" customFormat="1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s="198" customFormat="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s="198" customFormat="1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s="198" customFormat="1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s="198" customFormat="1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s="198" customFormat="1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s="198" customFormat="1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s="198" customFormat="1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s="198" customFormat="1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s="198" customFormat="1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s="198" customFormat="1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s="198" customFormat="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s="198" customFormat="1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s="198" customFormat="1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s="198" customFormat="1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s="198" customFormat="1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s="198" customFormat="1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s="198" customFormat="1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s="198" customFormat="1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s="198" customFormat="1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s="198" customFormat="1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s="198" customFormat="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s="198" customFormat="1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s="198" customFormat="1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s="198" customFormat="1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s="198" customFormat="1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s="198" customFormat="1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s="198" customFormat="1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s="198" customFormat="1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s="198" customFormat="1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s="198" customFormat="1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s="198" customFormat="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s="198" customFormat="1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s="198" customFormat="1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s="198" customFormat="1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s="198" customFormat="1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s="198" customFormat="1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s="198" customFormat="1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s="198" customFormat="1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s="198" customFormat="1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s="198" customFormat="1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s="198" customFormat="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s="198" customFormat="1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s="198" customFormat="1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s="198" customFormat="1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s="198" customFormat="1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s="198" customFormat="1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s="198" customFormat="1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s="198" customFormat="1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s="198" customFormat="1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s="198" customFormat="1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s="198" customFormat="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s="198" customFormat="1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s="198" customFormat="1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s="198" customFormat="1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s="198" customFormat="1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s="198" customFormat="1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s="198" customFormat="1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s="198" customFormat="1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s="198" customFormat="1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s="198" customFormat="1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s="198" customFormat="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s="198" customFormat="1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s="198" customFormat="1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s="198" customFormat="1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s="198" customFormat="1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s="198" customFormat="1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s="198" customFormat="1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s="198" customFormat="1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s="198" customFormat="1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s="198" customFormat="1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s="198" customFormat="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s="198" customFormat="1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s="198" customFormat="1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s="198" customFormat="1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s="198" customFormat="1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s="198" customFormat="1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s="198" customFormat="1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s="198" customFormat="1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s="198" customFormat="1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s="198" customFormat="1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s="198" customFormat="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s="198" customFormat="1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s="198" customFormat="1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s="198" customFormat="1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s="198" customFormat="1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s="198" customFormat="1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s="198" customFormat="1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s="198" customFormat="1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s="198" customFormat="1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s="198" customFormat="1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s="198" customFormat="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s="198" customFormat="1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s="198" customFormat="1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s="198" customFormat="1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s="198" customFormat="1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s="198" customFormat="1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s="198" customFormat="1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s="198" customFormat="1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s="198" customFormat="1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s="198" customFormat="1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s="198" customFormat="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s="198" customFormat="1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s="198" customFormat="1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s="198" customFormat="1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s="198" customFormat="1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s="198" customFormat="1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s="198" customFormat="1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s="198" customFormat="1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s="198" customFormat="1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s="198" customFormat="1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s="198" customFormat="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s="198" customFormat="1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s="198" customFormat="1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s="198" customFormat="1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s="198" customFormat="1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s="198" customFormat="1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s="198" customFormat="1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s="198" customFormat="1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s="198" customFormat="1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s="198" customFormat="1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s="198" customFormat="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s="198" customFormat="1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s="198" customFormat="1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s="198" customFormat="1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s="198" customFormat="1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s="198" customFormat="1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s="198" customFormat="1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s="198" customFormat="1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s="198" customFormat="1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s="198" customFormat="1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s="198" customFormat="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s="198" customFormat="1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s="198" customFormat="1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s="198" customFormat="1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s="198" customFormat="1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s="198" customFormat="1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s="198" customFormat="1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s="198" customFormat="1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s="198" customFormat="1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s="198" customFormat="1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s="198" customFormat="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s="198" customFormat="1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s="198" customFormat="1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s="198" customFormat="1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s="198" customFormat="1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s="198" customFormat="1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s="198" customFormat="1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s="198" customFormat="1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s="198" customFormat="1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s="198" customFormat="1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s="198" customFormat="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s="198" customFormat="1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s="198" customFormat="1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s="198" customFormat="1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s="198" customFormat="1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s="198" customFormat="1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s="198" customFormat="1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s="198" customFormat="1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s="198" customFormat="1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s="198" customFormat="1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s="198" customFormat="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s="198" customFormat="1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s="198" customFormat="1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s="198" customFormat="1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s="198" customFormat="1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s="198" customFormat="1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s="198" customFormat="1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s="198" customFormat="1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s="198" customFormat="1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s="198" customFormat="1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s="198" customFormat="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s="198" customFormat="1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s="198" customFormat="1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s="198" customFormat="1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s="198" customFormat="1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s="198" customFormat="1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s="198" customFormat="1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s="198" customFormat="1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s="198" customFormat="1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s="198" customFormat="1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s="198" customFormat="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s="198" customFormat="1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s="198" customFormat="1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s="198" customFormat="1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s="198" customFormat="1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s="198" customFormat="1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s="198" customFormat="1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s="198" customFormat="1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s="198" customFormat="1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s="198" customFormat="1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s="198" customFormat="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s="198" customFormat="1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s="198" customFormat="1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s="198" customFormat="1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s="198" customFormat="1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s="198" customFormat="1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s="198" customFormat="1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s="198" customFormat="1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s="198" customFormat="1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s="198" customFormat="1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s="198" customFormat="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s="198" customFormat="1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s="198" customFormat="1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s="198" customFormat="1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s="198" customFormat="1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s="198" customFormat="1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s="198" customFormat="1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s="198" customFormat="1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s="198" customFormat="1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s="198" customFormat="1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s="198" customFormat="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s="198" customFormat="1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s="198" customFormat="1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s="198" customFormat="1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s="198" customFormat="1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s="198" customFormat="1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s="198" customFormat="1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s="198" customFormat="1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s="198" customFormat="1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s="198" customFormat="1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s="198" customFormat="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s="198" customFormat="1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s="198" customFormat="1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s="198" customFormat="1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s="198" customFormat="1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s="198" customFormat="1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s="198" customFormat="1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s="198" customFormat="1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s="198" customFormat="1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s="198" customFormat="1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s="198" customFormat="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s="198" customFormat="1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s="198" customFormat="1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s="198" customFormat="1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s="198" customFormat="1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s="198" customFormat="1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s="198" customFormat="1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s="198" customFormat="1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s="198" customFormat="1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s="198" customFormat="1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s="198" customFormat="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s="198" customFormat="1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s="198" customFormat="1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s="198" customFormat="1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s="198" customFormat="1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s="198" customFormat="1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s="198" customFormat="1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s="198" customFormat="1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s="198" customFormat="1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s="198" customFormat="1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s="198" customFormat="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s="198" customFormat="1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s="198" customFormat="1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s="198" customFormat="1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s="198" customFormat="1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s="198" customFormat="1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s="198" customFormat="1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s="198" customFormat="1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s="198" customFormat="1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s="198" customFormat="1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s="198" customFormat="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s="198" customFormat="1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s="198" customFormat="1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s="198" customFormat="1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s="198" customFormat="1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s="198" customFormat="1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s="198" customFormat="1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s="198" customFormat="1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s="198" customFormat="1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s="198" customFormat="1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s="198" customFormat="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s="198" customFormat="1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s="198" customFormat="1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s="198" customFormat="1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s="198" customFormat="1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s="198" customFormat="1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s="198" customFormat="1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s="198" customFormat="1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s="198" customFormat="1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s="198" customFormat="1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s="198" customFormat="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s="198" customFormat="1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s="198" customFormat="1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s="198" customFormat="1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s="198" customFormat="1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s="198" customFormat="1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s="198" customFormat="1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s="198" customFormat="1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s="198" customFormat="1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s="198" customFormat="1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s="198" customFormat="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s="198" customFormat="1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s="198" customFormat="1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s="198" customFormat="1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s="198" customFormat="1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s="198" customFormat="1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s="198" customFormat="1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s="198" customFormat="1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s="198" customFormat="1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s="198" customFormat="1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s="198" customFormat="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s="198" customFormat="1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s="198" customFormat="1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s="198" customFormat="1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s="198" customFormat="1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s="198" customFormat="1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s="198" customFormat="1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s="198" customFormat="1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s="198" customFormat="1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s="198" customFormat="1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s="198" customFormat="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s="198" customFormat="1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s="198" customFormat="1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s="198" customFormat="1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s="198" customFormat="1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s="198" customFormat="1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s="198" customFormat="1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s="198" customFormat="1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s="198" customFormat="1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s="198" customFormat="1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s="198" customFormat="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s="198" customFormat="1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s="198" customFormat="1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s="198" customFormat="1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s="198" customFormat="1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s="198" customFormat="1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s="198" customFormat="1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s="198" customFormat="1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s="198" customFormat="1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s="198" customFormat="1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s="198" customFormat="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s="198" customFormat="1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s="198" customFormat="1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s="198" customFormat="1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s="198" customFormat="1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s="198" customFormat="1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s="198" customFormat="1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s="198" customFormat="1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s="198" customFormat="1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s="198" customFormat="1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s="198" customFormat="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s="198" customFormat="1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s="198" customFormat="1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s="198" customFormat="1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s="198" customFormat="1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s="198" customFormat="1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s="198" customFormat="1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s="198" customFormat="1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s="198" customFormat="1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s="198" customFormat="1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s="198" customFormat="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s="198" customFormat="1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s="198" customFormat="1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s="198" customFormat="1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s="198" customFormat="1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s="198" customFormat="1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s="198" customFormat="1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s="198" customFormat="1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s="198" customFormat="1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s="198" customFormat="1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s="198" customFormat="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s="198" customFormat="1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s="198" customFormat="1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s="198" customFormat="1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s="198" customFormat="1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s="198" customFormat="1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s="198" customFormat="1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s="198" customFormat="1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s="198" customFormat="1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s="198" customFormat="1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s="198" customFormat="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s="198" customFormat="1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s="198" customFormat="1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s="198" customFormat="1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s="198" customFormat="1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s="198" customFormat="1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s="198" customFormat="1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s="198" customFormat="1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s="198" customFormat="1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s="198" customFormat="1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s="198" customFormat="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s="198" customFormat="1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s="198" customFormat="1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s="198" customFormat="1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s="198" customFormat="1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s="198" customFormat="1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s="198" customFormat="1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s="198" customFormat="1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s="198" customFormat="1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s="198" customFormat="1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s="198" customFormat="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s="198" customFormat="1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s="198" customFormat="1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s="198" customFormat="1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s="198" customFormat="1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s="198" customFormat="1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s="198" customFormat="1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s="198" customFormat="1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s="198" customFormat="1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s="198" customFormat="1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s="198" customFormat="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s="198" customFormat="1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s="198" customFormat="1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s="198" customFormat="1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s="198" customFormat="1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s="198" customFormat="1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s="198" customFormat="1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s="198" customFormat="1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s="198" customFormat="1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s="198" customFormat="1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s="198" customFormat="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s="198" customFormat="1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s="198" customFormat="1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s="198" customFormat="1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s="198" customFormat="1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s="198" customFormat="1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s="198" customFormat="1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s="198" customFormat="1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s="198" customFormat="1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s="198" customFormat="1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s="198" customFormat="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s="198" customFormat="1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s="198" customFormat="1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s="198" customFormat="1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s="198" customFormat="1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s="198" customFormat="1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s="198" customFormat="1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s="198" customFormat="1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s="198" customFormat="1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s="198" customFormat="1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s="198" customFormat="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s="198" customFormat="1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s="198" customFormat="1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s="198" customFormat="1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s="198" customFormat="1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s="198" customFormat="1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s="198" customFormat="1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s="198" customFormat="1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s="198" customFormat="1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s="198" customFormat="1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s="198" customFormat="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s="198" customFormat="1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s="198" customFormat="1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s="198" customFormat="1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s="198" customFormat="1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s="198" customFormat="1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s="198" customFormat="1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s="198" customFormat="1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s="198" customFormat="1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s="198" customFormat="1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s="198" customFormat="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s="198" customFormat="1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s="198" customFormat="1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s="198" customFormat="1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s="198" customFormat="1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s="198" customFormat="1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s="198" customFormat="1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s="198" customFormat="1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s="198" customFormat="1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s="198" customFormat="1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s="198" customFormat="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s="198" customFormat="1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s="198" customFormat="1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s="198" customFormat="1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s="198" customFormat="1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s="198" customFormat="1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s="198" customFormat="1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s="198" customFormat="1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s="198" customFormat="1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s="198" customFormat="1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s="198" customFormat="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s="198" customFormat="1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s="198" customFormat="1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s="198" customFormat="1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s="198" customFormat="1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s="198" customFormat="1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s="198" customFormat="1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s="198" customFormat="1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s="198" customFormat="1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s="198" customFormat="1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s="198" customFormat="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s="198" customFormat="1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s="198" customFormat="1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s="198" customFormat="1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s="198" customFormat="1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s="198" customFormat="1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s="198" customFormat="1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s="198" customFormat="1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s="198" customFormat="1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s="198" customFormat="1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s="198" customFormat="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s="198" customFormat="1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s="198" customFormat="1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s="198" customFormat="1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s="198" customFormat="1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s="198" customFormat="1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s="198" customFormat="1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s="198" customFormat="1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s="198" customFormat="1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s="198" customFormat="1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s="198" customFormat="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s="198" customFormat="1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s="198" customFormat="1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s="198" customFormat="1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s="198" customFormat="1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s="198" customFormat="1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s="198" customFormat="1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s="198" customFormat="1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s="198" customFormat="1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s="198" customFormat="1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s="198" customFormat="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s="198" customFormat="1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s="198" customFormat="1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s="198" customFormat="1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s="198" customFormat="1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s="198" customFormat="1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s="198" customFormat="1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s="198" customFormat="1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s="198" customFormat="1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s="198" customFormat="1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s="198" customFormat="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s="198" customFormat="1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s="198" customFormat="1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s="198" customFormat="1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s="198" customFormat="1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s="198" customFormat="1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s="198" customFormat="1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s="198" customFormat="1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s="198" customFormat="1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s="198" customFormat="1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s="198" customFormat="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s="198" customFormat="1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s="198" customFormat="1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s="198" customFormat="1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s="198" customFormat="1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s="198" customFormat="1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s="198" customFormat="1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s="198" customFormat="1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s="198" customFormat="1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s="198" customFormat="1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s="198" customFormat="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s="198" customFormat="1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s="198" customFormat="1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s="198" customFormat="1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s="198" customFormat="1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s="198" customFormat="1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s="198" customFormat="1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s="198" customFormat="1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s="198" customFormat="1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s="198" customFormat="1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s="198" customFormat="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s="198" customFormat="1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s="198" customFormat="1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s="198" customFormat="1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s="198" customFormat="1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s="198" customFormat="1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s="198" customFormat="1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s="198" customFormat="1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s="198" customFormat="1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s="198" customFormat="1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s="198" customFormat="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s="198" customFormat="1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s="198" customFormat="1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s="198" customFormat="1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s="198" customFormat="1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s="198" customFormat="1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s="198" customFormat="1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s="198" customFormat="1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s="198" customFormat="1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s="198" customFormat="1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s="198" customFormat="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s="198" customFormat="1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s="198" customFormat="1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s="198" customFormat="1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s="198" customFormat="1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s="198" customFormat="1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s="198" customFormat="1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s="198" customFormat="1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s="198" customFormat="1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s="198" customFormat="1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s="198" customFormat="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s="198" customFormat="1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s="198" customFormat="1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s="198" customFormat="1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s="198" customFormat="1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s="198" customFormat="1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s="198" customFormat="1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s="198" customFormat="1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s="198" customFormat="1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s="198" customFormat="1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s="198" customFormat="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s="198" customFormat="1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s="198" customFormat="1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s="198" customFormat="1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s="198" customFormat="1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s="198" customFormat="1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s="198" customFormat="1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s="198" customFormat="1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s="198" customFormat="1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s="198" customFormat="1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s="198" customFormat="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s="198" customFormat="1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s="198" customFormat="1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s="198" customFormat="1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s="198" customFormat="1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s="198" customFormat="1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s="198" customFormat="1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s="198" customFormat="1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s="198" customFormat="1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s="198" customFormat="1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s="198" customFormat="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s="198" customFormat="1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s="198" customFormat="1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s="198" customFormat="1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s="198" customFormat="1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s="198" customFormat="1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s="198" customFormat="1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s="198" customFormat="1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s="198" customFormat="1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s="198" customFormat="1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s="198" customFormat="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s="198" customFormat="1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s="198" customFormat="1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s="198" customFormat="1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s="198" customFormat="1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s="198" customFormat="1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s="198" customFormat="1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s="198" customFormat="1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s="198" customFormat="1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s="198" customFormat="1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s="198" customFormat="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s="198" customFormat="1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s="198" customFormat="1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s="198" customFormat="1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s="198" customFormat="1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s="198" customFormat="1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s="198" customFormat="1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s="198" customFormat="1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s="198" customFormat="1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s="198" customFormat="1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s="198" customFormat="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s="198" customFormat="1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s="198" customFormat="1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s="198" customFormat="1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s="198" customFormat="1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s="198" customFormat="1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s="198" customFormat="1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s="198" customFormat="1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s="198" customFormat="1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s="198" customFormat="1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s="198" customFormat="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s="198" customFormat="1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s="198" customFormat="1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s="198" customFormat="1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s="198" customFormat="1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s="198" customFormat="1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s="198" customFormat="1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s="198" customFormat="1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s="198" customFormat="1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s="198" customFormat="1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s="198" customFormat="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s="198" customFormat="1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s="198" customFormat="1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s="198" customFormat="1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s="198" customFormat="1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s="198" customFormat="1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s="198" customFormat="1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s="198" customFormat="1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s="198" customFormat="1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s="198" customFormat="1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s="198" customFormat="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s="198" customFormat="1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s="198" customFormat="1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s="198" customFormat="1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s="198" customFormat="1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s="198" customFormat="1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s="198" customFormat="1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s="198" customFormat="1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s="198" customFormat="1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s="198" customFormat="1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s="198" customFormat="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s="198" customFormat="1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s="198" customFormat="1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s="198" customFormat="1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s="198" customFormat="1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s="198" customFormat="1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s="198" customFormat="1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s="198" customFormat="1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s="198" customFormat="1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s="198" customFormat="1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s="198" customFormat="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s="198" customFormat="1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s="198" customFormat="1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s="198" customFormat="1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s="198" customFormat="1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s="198" customFormat="1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s="198" customFormat="1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s="198" customFormat="1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s="198" customFormat="1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s="198" customFormat="1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s="198" customFormat="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s="198" customFormat="1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s="198" customFormat="1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s="198" customFormat="1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s="198" customFormat="1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s="198" customFormat="1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s="198" customFormat="1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s="198" customFormat="1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s="198" customFormat="1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s="198" customFormat="1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s="198" customFormat="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s="198" customFormat="1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s="198" customFormat="1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s="198" customFormat="1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s="198" customFormat="1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s="198" customFormat="1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s="198" customFormat="1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s="198" customFormat="1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s="198" customFormat="1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s="198" customFormat="1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s="198" customFormat="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s="198" customFormat="1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s="198" customFormat="1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s="198" customFormat="1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s="198" customFormat="1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s="198" customFormat="1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s="198" customFormat="1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s="198" customFormat="1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s="198" customFormat="1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s="198" customFormat="1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s="198" customFormat="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s="198" customFormat="1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s="198" customFormat="1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s="198" customFormat="1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s="198" customFormat="1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s="198" customFormat="1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s="198" customFormat="1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s="198" customFormat="1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s="198" customFormat="1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s="198" customFormat="1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s="198" customFormat="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s="198" customFormat="1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s="198" customFormat="1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s="198" customFormat="1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s="198" customFormat="1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s="198" customFormat="1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s="198" customFormat="1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s="198" customFormat="1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s="198" customFormat="1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s="198" customFormat="1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s="198" customFormat="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s="198" customFormat="1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s="198" customFormat="1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s="198" customFormat="1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s="198" customFormat="1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s="198" customFormat="1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s="198" customFormat="1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s="198" customFormat="1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s="198" customFormat="1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s="198" customFormat="1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s="198" customFormat="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s="198" customFormat="1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s="198" customFormat="1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s="198" customFormat="1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s="198" customFormat="1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s="198" customFormat="1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s="198" customFormat="1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s="198" customFormat="1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s="198" customFormat="1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s="198" customFormat="1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s="198" customFormat="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s="198" customFormat="1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s="198" customFormat="1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s="198" customFormat="1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s="198" customFormat="1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s="198" customFormat="1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s="198" customFormat="1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s="198" customFormat="1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s="198" customFormat="1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s="198" customFormat="1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s="198" customFormat="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s="198" customFormat="1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s="198" customFormat="1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s="198" customFormat="1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s="198" customFormat="1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s="198" customFormat="1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s="198" customFormat="1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s="198" customFormat="1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s="198" customFormat="1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s="198" customFormat="1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s="198" customFormat="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s="198" customFormat="1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s="198" customFormat="1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s="198" customFormat="1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s="198" customFormat="1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s="198" customFormat="1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s="198" customFormat="1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s="198" customFormat="1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s="198" customFormat="1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s="198" customFormat="1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s="198" customFormat="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s="198" customFormat="1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s="198" customFormat="1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s="198" customFormat="1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s="198" customFormat="1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s="198" customFormat="1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s="198" customFormat="1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s="198" customFormat="1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s="198" customFormat="1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s="198" customFormat="1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s="198" customFormat="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s="198" customFormat="1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s="198" customFormat="1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s="198" customFormat="1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s="198" customFormat="1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s="198" customFormat="1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s="198" customFormat="1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s="198" customFormat="1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s="198" customFormat="1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s="198" customFormat="1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s="198" customFormat="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s="198" customFormat="1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s="198" customFormat="1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s="198" customFormat="1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s="198" customFormat="1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s="198" customFormat="1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s="198" customFormat="1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s="198" customFormat="1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s="198" customFormat="1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s="198" customFormat="1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s="198" customFormat="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s="198" customFormat="1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s="198" customFormat="1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s="198" customFormat="1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s="198" customFormat="1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s="198" customFormat="1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s="198" customFormat="1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s="198" customFormat="1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s="198" customFormat="1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s="198" customFormat="1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s="198" customFormat="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s="198" customFormat="1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s="198" customFormat="1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s="198" customFormat="1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s="198" customFormat="1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s="198" customFormat="1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s="198" customFormat="1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s="198" customFormat="1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s="198" customFormat="1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s="198" customFormat="1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s="198" customFormat="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s="198" customFormat="1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s="198" customFormat="1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s="198" customFormat="1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s="198" customFormat="1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s="198" customFormat="1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s="198" customFormat="1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s="198" customFormat="1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s="198" customFormat="1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s="198" customFormat="1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s="198" customFormat="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s="198" customFormat="1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s="198" customFormat="1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s="198" customFormat="1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s="198" customFormat="1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s="198" customFormat="1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s="198" customFormat="1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s="198" customFormat="1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s="198" customFormat="1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s="198" customFormat="1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s="198" customFormat="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s="198" customFormat="1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s="198" customFormat="1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s="198" customFormat="1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s="198" customFormat="1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s="198" customFormat="1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s="198" customFormat="1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s="198" customFormat="1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s="198" customFormat="1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s="198" customFormat="1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s="198" customFormat="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s="198" customFormat="1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s="198" customFormat="1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s="198" customFormat="1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s="198" customFormat="1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s="198" customFormat="1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s="198" customFormat="1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s="198" customFormat="1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s="198" customFormat="1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s="198" customFormat="1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s="198" customFormat="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s="198" customFormat="1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s="198" customFormat="1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s="198" customFormat="1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s="198" customFormat="1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s="198" customFormat="1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s="198" customFormat="1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s="198" customFormat="1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s="198" customFormat="1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s="198" customFormat="1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s="198" customFormat="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s="198" customFormat="1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s="198" customFormat="1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s="198" customFormat="1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s="198" customFormat="1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s="198" customFormat="1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s="198" customFormat="1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s="198" customFormat="1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s="198" customFormat="1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s="198" customFormat="1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s="198" customFormat="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s="198" customFormat="1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s="198" customFormat="1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s="198" customFormat="1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s="198" customFormat="1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s="198" customFormat="1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s="198" customFormat="1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s="198" customFormat="1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s="198" customFormat="1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s="198" customFormat="1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s="198" customFormat="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s="198" customFormat="1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s="198" customFormat="1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s="198" customFormat="1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s="198" customFormat="1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s="198" customFormat="1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s="198" customFormat="1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s="198" customFormat="1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s="198" customFormat="1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s="198" customFormat="1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s="198" customFormat="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s="198" customFormat="1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s="198" customFormat="1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s="198" customFormat="1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s="198" customFormat="1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s="198" customFormat="1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s="198" customFormat="1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s="198" customFormat="1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s="198" customFormat="1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s="198" customFormat="1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s="198" customFormat="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s="198" customFormat="1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s="198" customFormat="1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s="198" customFormat="1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s="198" customFormat="1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s="198" customFormat="1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s="198" customFormat="1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s="198" customFormat="1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s="198" customFormat="1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s="198" customFormat="1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s="198" customFormat="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s="198" customFormat="1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s="198" customFormat="1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s="198" customFormat="1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s="198" customFormat="1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s="198" customFormat="1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s="198" customFormat="1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s="198" customFormat="1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s="198" customFormat="1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s="198" customFormat="1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s="198" customFormat="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s="198" customFormat="1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s="198" customFormat="1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s="198" customFormat="1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s="198" customFormat="1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s="198" customFormat="1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s="198" customFormat="1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s="198" customFormat="1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s="198" customFormat="1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s="198" customFormat="1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s="198" customFormat="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s="198" customFormat="1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s="198" customFormat="1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s="198" customFormat="1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s="198" customFormat="1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s="198" customFormat="1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s="198" customFormat="1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s="198" customFormat="1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s="198" customFormat="1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s="198" customFormat="1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s="198" customFormat="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s="198" customFormat="1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s="198" customFormat="1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s="198" customFormat="1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s="198" customFormat="1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s="198" customFormat="1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s="198" customFormat="1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s="198" customFormat="1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s="198" customFormat="1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s="198" customFormat="1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s="198" customFormat="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s="198" customFormat="1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s="198" customFormat="1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s="198" customFormat="1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s="198" customFormat="1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s="198" customFormat="1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s="198" customFormat="1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s="198" customFormat="1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s="198" customFormat="1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s="198" customFormat="1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s="198" customFormat="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s="198" customFormat="1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s="198" customFormat="1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s="198" customFormat="1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s="198" customFormat="1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s="198" customFormat="1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s="198" customFormat="1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s="198" customFormat="1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s="198" customFormat="1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s="198" customFormat="1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s="198" customFormat="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s="198" customFormat="1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s="198" customFormat="1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s="198" customFormat="1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s="198" customFormat="1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s="198" customFormat="1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s="198" customFormat="1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s="198" customFormat="1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s="198" customFormat="1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s="198" customFormat="1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s="198" customFormat="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s="198" customFormat="1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s="198" customFormat="1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s="198" customFormat="1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s="198" customFormat="1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s="198" customFormat="1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s="198" customFormat="1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s="198" customFormat="1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s="198" customFormat="1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s="198" customFormat="1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s="198" customFormat="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s="198" customFormat="1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s="198" customFormat="1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s="198" customFormat="1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s="198" customFormat="1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s="198" customFormat="1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s="198" customFormat="1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s="198" customFormat="1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s="198" customFormat="1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s="198" customFormat="1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s="198" customFormat="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s="198" customFormat="1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s="198" customFormat="1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s="198" customFormat="1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s="198" customFormat="1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s="198" customFormat="1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s="198" customFormat="1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s="198" customFormat="1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s="198" customFormat="1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s="198" customFormat="1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s="198" customFormat="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s="198" customFormat="1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s="198" customFormat="1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s="198" customFormat="1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s="198" customFormat="1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s="198" customFormat="1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s="198" customFormat="1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s="198" customFormat="1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s="198" customFormat="1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s="198" customFormat="1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s="198" customFormat="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s="198" customFormat="1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s="198" customFormat="1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s="198" customFormat="1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s="198" customFormat="1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s="198" customFormat="1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s="198" customFormat="1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s="198" customFormat="1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s="198" customFormat="1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s="198" customFormat="1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s="198" customFormat="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s="198" customFormat="1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s="198" customFormat="1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s="198" customFormat="1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s="198" customFormat="1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s="198" customFormat="1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s="198" customFormat="1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s="198" customFormat="1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s="198" customFormat="1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s="198" customFormat="1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s="198" customFormat="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s="198" customFormat="1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s="198" customFormat="1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s="198" customFormat="1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s="198" customFormat="1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s="198" customFormat="1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s="198" customFormat="1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s="198" customFormat="1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s="198" customFormat="1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s="198" customFormat="1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s="198" customFormat="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s="198" customFormat="1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s="198" customFormat="1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s="198" customFormat="1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s="198" customFormat="1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s="198" customFormat="1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s="198" customFormat="1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s="198" customFormat="1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s="198" customFormat="1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s="198" customFormat="1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s="198" customFormat="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s="198" customFormat="1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s="198" customFormat="1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s="198" customFormat="1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s="198" customFormat="1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s="198" customFormat="1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s="198" customFormat="1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s="198" customFormat="1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s="198" customFormat="1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s="198" customFormat="1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s="198" customFormat="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s="198" customFormat="1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s="198" customFormat="1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s="198" customFormat="1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s="198" customFormat="1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s="198" customFormat="1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s="198" customFormat="1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s="198" customFormat="1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s="198" customFormat="1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s="198" customFormat="1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s="198" customFormat="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s="198" customFormat="1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s="198" customFormat="1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s="198" customFormat="1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s="198" customFormat="1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s="198" customFormat="1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s="198" customFormat="1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s="198" customFormat="1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s="198" customFormat="1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s="198" customFormat="1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s="198" customFormat="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s="198" customFormat="1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s="198" customFormat="1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s="198" customFormat="1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s="198" customFormat="1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s="198" customFormat="1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s="198" customFormat="1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s="198" customFormat="1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s="198" customFormat="1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s="198" customFormat="1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s="198" customFormat="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s="198" customFormat="1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s="198" customFormat="1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s="198" customFormat="1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s="198" customFormat="1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s="198" customFormat="1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s="198" customFormat="1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s="198" customFormat="1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s="198" customFormat="1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s="198" customFormat="1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s="198" customFormat="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s="198" customFormat="1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s="198" customFormat="1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s="198" customFormat="1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s="198" customFormat="1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s="198" customFormat="1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s="198" customFormat="1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s="198" customFormat="1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s="198" customFormat="1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s="198" customFormat="1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s="198" customFormat="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s="198" customFormat="1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s="198" customFormat="1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s="198" customFormat="1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s="198" customFormat="1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s="198" customFormat="1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s="198" customFormat="1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s="198" customFormat="1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s="198" customFormat="1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s="198" customFormat="1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s="198" customFormat="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s="198" customFormat="1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s="198" customFormat="1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s="198" customFormat="1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s="198" customFormat="1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s="198" customFormat="1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s="198" customFormat="1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s="198" customFormat="1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s="198" customFormat="1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s="198" customFormat="1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s="198" customFormat="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s="198" customFormat="1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s="198" customFormat="1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s="198" customFormat="1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s="198" customFormat="1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s="198" customFormat="1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s="198" customFormat="1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s="198" customFormat="1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s="198" customFormat="1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s="198" customFormat="1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s="198" customFormat="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s="198" customFormat="1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s="198" customFormat="1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s="198" customFormat="1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s="198" customFormat="1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s="198" customFormat="1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s="198" customFormat="1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s="198" customFormat="1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s="198" customFormat="1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s="198" customFormat="1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s="198" customFormat="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s="198" customFormat="1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s="198" customFormat="1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s="198" customFormat="1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s="198" customFormat="1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s="198" customFormat="1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s="198" customFormat="1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s="198" customFormat="1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s="198" customFormat="1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s="198" customFormat="1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s="198" customFormat="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s="198" customFormat="1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s="198" customFormat="1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s="198" customFormat="1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s="198" customFormat="1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s="198" customFormat="1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s="198" customFormat="1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s="198" customFormat="1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s="198" customFormat="1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s="198" customFormat="1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s="198" customFormat="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s="198" customFormat="1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s="198" customFormat="1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s="198" customFormat="1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s="198" customFormat="1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s="198" customFormat="1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s="198" customFormat="1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s="198" customFormat="1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s="198" customFormat="1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s="198" customFormat="1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s="198" customFormat="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s="198" customFormat="1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s="198" customFormat="1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s="198" customFormat="1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s="198" customFormat="1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s="198" customFormat="1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s="198" customFormat="1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s="198" customFormat="1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s="198" customFormat="1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s="198" customFormat="1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s="198" customFormat="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s="198" customFormat="1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s="198" customFormat="1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s="198" customFormat="1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s="198" customFormat="1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s="198" customFormat="1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s="198" customFormat="1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s="198" customFormat="1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s="198" customFormat="1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s="198" customFormat="1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s="198" customFormat="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s="198" customFormat="1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s="198" customFormat="1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s="198" customFormat="1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s="198" customFormat="1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s="198" customFormat="1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s="198" customFormat="1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s="198" customFormat="1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s="198" customFormat="1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s="198" customFormat="1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s="198" customFormat="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s="198" customFormat="1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s="198" customFormat="1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s="198" customFormat="1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s="198" customFormat="1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s="198" customFormat="1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s="198" customFormat="1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s="198" customFormat="1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s="198" customFormat="1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s="198" customFormat="1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s="198" customFormat="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s="198" customFormat="1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s="198" customFormat="1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s="198" customFormat="1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s="198" customFormat="1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s="198" customFormat="1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s="198" customFormat="1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s="198" customFormat="1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s="198" customFormat="1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s="198" customFormat="1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s="198" customFormat="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s="198" customFormat="1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s="198" customFormat="1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s="198" customFormat="1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s="198" customFormat="1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s="198" customFormat="1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s="198" customFormat="1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s="198" customFormat="1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s="198" customFormat="1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s="198" customFormat="1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s="198" customFormat="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s="198" customFormat="1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s="198" customFormat="1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s="198" customFormat="1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s="198" customFormat="1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s="198" customFormat="1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s="198" customFormat="1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s="198" customFormat="1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s="198" customFormat="1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s="198" customFormat="1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s="198" customFormat="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s="198" customFormat="1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s="198" customFormat="1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s="198" customFormat="1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s="198" customFormat="1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s="198" customFormat="1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s="198" customFormat="1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s="198" customFormat="1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s="198" customFormat="1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s="198" customFormat="1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s="198" customFormat="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s="198" customFormat="1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s="198" customFormat="1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s="198" customFormat="1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s="198" customFormat="1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s="198" customFormat="1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s="198" customFormat="1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s="198" customFormat="1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s="198" customFormat="1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s="198" customFormat="1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s="198" customFormat="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s="198" customFormat="1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s="198" customFormat="1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s="198" customFormat="1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s="198" customFormat="1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s="198" customFormat="1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s="198" customFormat="1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s="198" customFormat="1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s="198" customFormat="1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s="198" customFormat="1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s="198" customFormat="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s="198" customFormat="1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s="198" customFormat="1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s="198" customFormat="1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s="198" customFormat="1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s="198" customFormat="1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s="198" customFormat="1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s="198" customFormat="1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s="198" customFormat="1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s="198" customFormat="1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s="198" customFormat="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s="198" customFormat="1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s="198" customFormat="1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s="198" customFormat="1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s="198" customFormat="1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s="198" customFormat="1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s="198" customFormat="1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s="198" customFormat="1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s="198" customFormat="1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s="198" customFormat="1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s="198" customFormat="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s="198" customFormat="1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s="198" customFormat="1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s="198" customFormat="1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s="198" customFormat="1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s="198" customFormat="1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s="198" customFormat="1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s="198" customFormat="1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s="198" customFormat="1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s="198" customFormat="1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s="198" customFormat="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s="198" customFormat="1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s="198" customFormat="1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s="198" customFormat="1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s="198" customFormat="1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s="198" customFormat="1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s="198" customFormat="1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s="198" customFormat="1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s="198" customFormat="1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s="198" customFormat="1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s="198" customFormat="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s="198" customFormat="1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s="198" customFormat="1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s="198" customFormat="1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s="198" customFormat="1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s="198" customFormat="1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s="198" customFormat="1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s="198" customFormat="1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s="198" customFormat="1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s="198" customFormat="1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s="198" customFormat="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s="198" customFormat="1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s="198" customFormat="1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s="198" customFormat="1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s="198" customFormat="1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s="198" customFormat="1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s="198" customFormat="1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s="198" customFormat="1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s="198" customFormat="1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s="198" customFormat="1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s="198" customFormat="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s="198" customFormat="1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s="198" customFormat="1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s="198" customFormat="1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s="198" customFormat="1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s="198" customFormat="1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s="198" customFormat="1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s="198" customFormat="1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s="198" customFormat="1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s="198" customFormat="1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s="198" customFormat="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s="198" customFormat="1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s="198" customFormat="1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s="198" customFormat="1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s="198" customFormat="1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s="198" customFormat="1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s="198" customFormat="1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s="198" customFormat="1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s="198" customFormat="1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s="198" customFormat="1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s="198" customFormat="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s="198" customFormat="1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s="198" customFormat="1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s="198" customFormat="1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s="198" customFormat="1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s="198" customFormat="1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s="198" customFormat="1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s="198" customFormat="1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s="198" customFormat="1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s="198" customFormat="1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s="198" customFormat="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s="198" customFormat="1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s="198" customFormat="1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s="198" customFormat="1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s="198" customFormat="1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s="198" customFormat="1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s="198" customFormat="1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s="198" customFormat="1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s="198" customFormat="1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s="198" customFormat="1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s="198" customFormat="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s="198" customFormat="1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s="198" customFormat="1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s="198" customFormat="1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s="198" customFormat="1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s="198" customFormat="1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s="198" customFormat="1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s="198" customFormat="1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s="198" customFormat="1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s="198" customFormat="1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s="198" customFormat="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s="198" customFormat="1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s="198" customFormat="1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s="198" customFormat="1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s="198" customFormat="1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s="198" customFormat="1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s="198" customFormat="1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s="198" customFormat="1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s="198" customFormat="1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s="198" customFormat="1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s="198" customFormat="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s="198" customFormat="1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s="198" customFormat="1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s="198" customFormat="1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s="198" customFormat="1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s="198" customFormat="1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s="198" customFormat="1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s="198" customFormat="1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s="198" customFormat="1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s="198" customFormat="1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s="198" customFormat="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s="198" customFormat="1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s="198" customFormat="1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s="198" customFormat="1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s="198" customFormat="1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s="198" customFormat="1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s="198" customFormat="1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s="198" customFormat="1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s="198" customFormat="1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s="198" customFormat="1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s="198" customFormat="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s="198" customFormat="1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s="198" customFormat="1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s="198" customFormat="1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s="198" customFormat="1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s="198" customFormat="1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s="198" customFormat="1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s="198" customFormat="1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s="198" customFormat="1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s="198" customFormat="1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s="198" customFormat="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s="198" customFormat="1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s="198" customFormat="1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s="198" customFormat="1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s="198" customFormat="1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s="198" customFormat="1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s="198" customFormat="1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s="198" customFormat="1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s="198" customFormat="1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s="198" customFormat="1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s="198" customFormat="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s="198" customFormat="1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s="198" customFormat="1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s="198" customFormat="1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s="198" customFormat="1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s="198" customFormat="1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s="198" customFormat="1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s="198" customFormat="1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s="198" customFormat="1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s="198" customFormat="1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s="198" customFormat="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s="198" customFormat="1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s="198" customFormat="1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s="198" customFormat="1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s="198" customFormat="1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s="198" customFormat="1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s="198" customFormat="1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s="198" customFormat="1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s="198" customFormat="1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s="198" customFormat="1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s="198" customFormat="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s="198" customFormat="1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s="198" customFormat="1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s="198" customFormat="1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s="198" customFormat="1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s="198" customFormat="1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s="198" customFormat="1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s="198" customFormat="1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s="198" customFormat="1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s="198" customFormat="1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s="198" customFormat="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s="198" customFormat="1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s="198" customFormat="1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s="198" customFormat="1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s="198" customFormat="1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s="198" customFormat="1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s="198" customFormat="1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s="198" customFormat="1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s="198" customFormat="1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s="198" customFormat="1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s="198" customFormat="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s="198" customFormat="1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s="198" customFormat="1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s="198" customFormat="1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s="198" customFormat="1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s="198" customFormat="1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s="198" customFormat="1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s="198" customFormat="1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s="198" customFormat="1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s="198" customFormat="1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s="198" customFormat="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s="198" customFormat="1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s="198" customFormat="1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s="198" customFormat="1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s="198" customFormat="1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s="198" customFormat="1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s="198" customFormat="1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s="198" customFormat="1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s="198" customFormat="1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s="198" customFormat="1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s="198" customFormat="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s="198" customFormat="1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s="198" customFormat="1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s="198" customFormat="1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s="198" customFormat="1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s="198" customFormat="1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s="198" customFormat="1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s="198" customFormat="1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s="198" customFormat="1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s="198" customFormat="1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s="198" customFormat="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s="198" customFormat="1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s="198" customFormat="1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s="198" customFormat="1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s="198" customFormat="1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s="198" customFormat="1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s="198" customFormat="1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s="198" customFormat="1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s="198" customFormat="1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s="198" customFormat="1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s="198" customFormat="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s="198" customFormat="1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s="198" customFormat="1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s="198" customFormat="1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s="198" customFormat="1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s="198" customFormat="1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s="198" customFormat="1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s="198" customFormat="1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s="198" customFormat="1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s="198" customFormat="1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s="198" customFormat="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s="198" customFormat="1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s="198" customFormat="1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s="198" customFormat="1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s="198" customFormat="1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s="198" customFormat="1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s="198" customFormat="1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s="198" customFormat="1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s="198" customFormat="1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s="198" customFormat="1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s="198" customFormat="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s="198" customFormat="1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s="198" customFormat="1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s="198" customFormat="1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s="198" customFormat="1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s="198" customFormat="1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s="198" customFormat="1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s="198" customFormat="1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s="198" customFormat="1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s="198" customFormat="1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s="198" customFormat="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s="198" customFormat="1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s="198" customFormat="1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s="198" customFormat="1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s="198" customFormat="1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s="198" customFormat="1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s="198" customFormat="1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s="198" customFormat="1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s="198" customFormat="1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s="198" customFormat="1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s="198" customFormat="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s="198" customFormat="1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s="198" customFormat="1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s="198" customFormat="1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s="198" customFormat="1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s="198" customFormat="1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s="198" customFormat="1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s="198" customFormat="1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s="198" customFormat="1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s="198" customFormat="1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s="198" customFormat="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s="198" customFormat="1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s="198" customFormat="1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s="198" customFormat="1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s="198" customFormat="1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s="198" customFormat="1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s="198" customFormat="1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s="198" customFormat="1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s="198" customFormat="1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s="198" customFormat="1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s="198" customFormat="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s="198" customFormat="1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s="198" customFormat="1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s="198" customFormat="1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s="198" customFormat="1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s="198" customFormat="1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s="198" customFormat="1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s="198" customFormat="1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s="198" customFormat="1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s="198" customFormat="1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s="198" customFormat="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s="198" customFormat="1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s="198" customFormat="1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s="198" customFormat="1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s="198" customFormat="1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s="198" customFormat="1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s="198" customFormat="1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s="198" customFormat="1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s="198" customFormat="1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s="198" customFormat="1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s="198" customFormat="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s="198" customFormat="1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s="198" customFormat="1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s="198" customFormat="1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s="198" customFormat="1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s="198" customFormat="1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s="198" customFormat="1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s="198" customFormat="1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s="198" customFormat="1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s="198" customFormat="1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s="198" customFormat="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s="198" customFormat="1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s="198" customFormat="1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s="198" customFormat="1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s="198" customFormat="1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s="198" customFormat="1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s="198" customFormat="1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s="198" customFormat="1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s="198" customFormat="1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s="198" customFormat="1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s="198" customFormat="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s="198" customFormat="1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s="198" customFormat="1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s="198" customFormat="1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s="198" customFormat="1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s="198" customFormat="1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s="198" customFormat="1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s="198" customFormat="1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s="198" customFormat="1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s="198" customFormat="1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s="198" customFormat="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s="198" customFormat="1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s="198" customFormat="1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s="198" customFormat="1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s="198" customFormat="1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s="198" customFormat="1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s="198" customFormat="1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s="198" customFormat="1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s="198" customFormat="1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s="198" customFormat="1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s="198" customFormat="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s="198" customFormat="1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s="198" customFormat="1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s="198" customFormat="1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s="198" customFormat="1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s="198" customFormat="1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s="198" customFormat="1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s="198" customFormat="1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s="198" customFormat="1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s="198" customFormat="1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s="198" customFormat="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s="198" customFormat="1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s="198" customFormat="1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s="198" customFormat="1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s="198" customFormat="1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s="198" customFormat="1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s="198" customFormat="1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s="198" customFormat="1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s="198" customFormat="1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s="198" customFormat="1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s="198" customFormat="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s="198" customFormat="1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s="198" customFormat="1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s="198" customFormat="1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s="198" customFormat="1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s="198" customFormat="1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s="198" customFormat="1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s="198" customFormat="1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s="198" customFormat="1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s="198" customFormat="1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s="198" customFormat="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s="198" customFormat="1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s="198" customFormat="1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s="198" customFormat="1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s="198" customFormat="1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s="198" customFormat="1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s="198" customFormat="1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s="198" customFormat="1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s="198" customFormat="1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s="198" customFormat="1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s="198" customFormat="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s="198" customFormat="1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s="198" customFormat="1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s="198" customFormat="1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s="198" customFormat="1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s="198" customFormat="1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s="198" customFormat="1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s="198" customFormat="1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s="198" customFormat="1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s="198" customFormat="1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s="198" customFormat="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s="198" customFormat="1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s="198" customFormat="1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s="198" customFormat="1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s="198" customFormat="1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s="198" customFormat="1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s="198" customFormat="1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s="198" customFormat="1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s="198" customFormat="1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s="198" customFormat="1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s="198" customFormat="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s="198" customFormat="1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s="198" customFormat="1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s="198" customFormat="1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s="198" customFormat="1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s="198" customFormat="1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s="198" customFormat="1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s="198" customFormat="1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s="198" customFormat="1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s="198" customFormat="1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s="198" customFormat="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s="198" customFormat="1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s="198" customFormat="1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s="198" customFormat="1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s="198" customFormat="1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s="198" customFormat="1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s="198" customFormat="1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s="198" customFormat="1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s="198" customFormat="1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s="198" customFormat="1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s="198" customFormat="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s="198" customFormat="1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s="198" customFormat="1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s="198" customFormat="1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s="198" customFormat="1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s="198" customFormat="1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s="198" customFormat="1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s="198" customFormat="1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s="198" customFormat="1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s="198" customFormat="1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s="198" customFormat="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s="198" customFormat="1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s="198" customFormat="1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s="198" customFormat="1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s="198" customFormat="1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s="198" customFormat="1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s="198" customFormat="1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s="198" customFormat="1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s="198" customFormat="1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s="198" customFormat="1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s="198" customFormat="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s="198" customFormat="1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s="198" customFormat="1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s="198" customFormat="1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s="198" customFormat="1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s="198" customFormat="1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s="198" customFormat="1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s="198" customFormat="1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s="198" customFormat="1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s="198" customFormat="1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s="198" customFormat="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s="198" customFormat="1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s="198" customFormat="1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s="198" customFormat="1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s="198" customFormat="1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s="198" customFormat="1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s="198" customFormat="1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s="198" customFormat="1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s="198" customFormat="1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s="198" customFormat="1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s="198" customFormat="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s="198" customFormat="1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s="198" customFormat="1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s="198" customFormat="1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s="198" customFormat="1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s="198" customFormat="1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s="198" customFormat="1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s="198" customFormat="1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s="198" customFormat="1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s="198" customFormat="1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s="198" customFormat="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s="198" customFormat="1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s="198" customFormat="1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s="198" customFormat="1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s="198" customFormat="1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s="198" customFormat="1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s="198" customFormat="1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s="198" customFormat="1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s="198" customFormat="1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s="198" customFormat="1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s="198" customFormat="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s="198" customFormat="1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s="198" customFormat="1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s="198" customFormat="1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s="198" customFormat="1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s="198" customFormat="1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s="198" customFormat="1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s="198" customFormat="1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s="198" customFormat="1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s="198" customFormat="1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s="198" customFormat="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s="198" customFormat="1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s="198" customFormat="1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s="198" customFormat="1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s="198" customFormat="1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s="198" customFormat="1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s="198" customFormat="1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s="198" customFormat="1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s="198" customFormat="1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s="198" customFormat="1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s="198" customFormat="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s="198" customFormat="1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s="198" customFormat="1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s="198" customFormat="1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s="198" customFormat="1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s="198" customFormat="1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s="198" customFormat="1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s="198" customFormat="1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s="198" customFormat="1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s="198" customFormat="1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s="198" customFormat="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s="198" customFormat="1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s="198" customFormat="1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s="198" customFormat="1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s="198" customFormat="1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s="198" customFormat="1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s="198" customFormat="1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s="198" customFormat="1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s="198" customFormat="1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s="198" customFormat="1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s="198" customFormat="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s="198" customFormat="1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s="198" customFormat="1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s="198" customFormat="1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s="198" customFormat="1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s="198" customFormat="1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s="198" customFormat="1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s="198" customFormat="1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s="198" customFormat="1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s="198" customFormat="1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s="198" customFormat="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s="198" customFormat="1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s="198" customFormat="1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s="198" customFormat="1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s="198" customFormat="1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s="198" customFormat="1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s="198" customFormat="1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s="198" customFormat="1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s="198" customFormat="1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s="198" customFormat="1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s="198" customFormat="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s="198" customFormat="1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s="198" customFormat="1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s="198" customFormat="1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s="198" customFormat="1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s="198" customFormat="1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s="198" customFormat="1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s="198" customFormat="1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s="198" customFormat="1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s="198" customFormat="1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s="198" customFormat="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s="198" customFormat="1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s="198" customFormat="1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s="198" customFormat="1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s="198" customFormat="1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s="198" customFormat="1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s="198" customFormat="1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s="198" customFormat="1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s="198" customFormat="1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s="198" customFormat="1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s="198" customFormat="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s="198" customFormat="1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s="198" customFormat="1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s="198" customFormat="1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s="198" customFormat="1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s="198" customFormat="1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s="198" customFormat="1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s="198" customFormat="1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s="198" customFormat="1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s="198" customFormat="1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s="198" customFormat="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s="198" customFormat="1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s="198" customFormat="1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s="198" customFormat="1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s="198" customFormat="1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s="198" customFormat="1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s="198" customFormat="1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s="198" customFormat="1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s="198" customFormat="1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s="198" customFormat="1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s="198" customFormat="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s="198" customFormat="1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s="198" customFormat="1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s="198" customFormat="1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s="198" customFormat="1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s="198" customFormat="1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s="198" customFormat="1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s="198" customFormat="1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s="198" customFormat="1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s="198" customFormat="1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s="198" customFormat="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s="198" customFormat="1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s="198" customFormat="1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s="198" customFormat="1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s="198" customFormat="1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s="198" customFormat="1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s="198" customFormat="1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s="198" customFormat="1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s="198" customFormat="1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s="198" customFormat="1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s="198" customFormat="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s="198" customFormat="1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s="198" customFormat="1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s="198" customFormat="1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s="198" customFormat="1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s="198" customFormat="1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s="198" customFormat="1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s="198" customFormat="1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s="198" customFormat="1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s="198" customFormat="1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s="198" customFormat="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s="198" customFormat="1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s="198" customFormat="1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s="198" customFormat="1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s="198" customFormat="1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s="198" customFormat="1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s="198" customFormat="1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s="198" customFormat="1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s="198" customFormat="1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s="198" customFormat="1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s="198" customFormat="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s="198" customFormat="1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s="198" customFormat="1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s="198" customFormat="1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s="198" customFormat="1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s="198" customFormat="1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s="198" customFormat="1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s="198" customFormat="1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s="198" customFormat="1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s="198" customFormat="1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s="198" customFormat="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s="198" customFormat="1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s="198" customFormat="1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s="198" customFormat="1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s="198" customFormat="1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s="198" customFormat="1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s="198" customFormat="1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s="198" customFormat="1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s="198" customFormat="1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s="198" customFormat="1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s="198" customFormat="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s="198" customFormat="1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s="198" customFormat="1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s="198" customFormat="1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s="198" customFormat="1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s="198" customFormat="1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s="198" customFormat="1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s="198" customFormat="1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s="198" customFormat="1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s="198" customFormat="1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s="198" customFormat="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s="198" customFormat="1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s="198" customFormat="1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s="198" customFormat="1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s="198" customFormat="1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s="198" customFormat="1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s="198" customFormat="1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s="198" customFormat="1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s="198" customFormat="1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s="198" customFormat="1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s="198" customFormat="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s="198" customFormat="1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s="198" customFormat="1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s="198" customFormat="1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s="198" customFormat="1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s="198" customFormat="1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s="198" customFormat="1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s="198" customFormat="1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s="198" customFormat="1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s="198" customFormat="1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s="198" customFormat="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s="198" customFormat="1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s="198" customFormat="1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s="198" customFormat="1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s="198" customFormat="1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s="198" customFormat="1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s="198" customFormat="1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s="198" customFormat="1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s="198" customFormat="1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s="198" customFormat="1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s="198" customFormat="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s="198" customFormat="1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s="198" customFormat="1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s="198" customFormat="1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s="198" customFormat="1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s="198" customFormat="1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s="198" customFormat="1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s="198" customFormat="1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s="198" customFormat="1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s="198" customFormat="1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s="198" customFormat="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s="198" customFormat="1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s="198" customFormat="1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s="198" customFormat="1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s="198" customFormat="1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s="198" customFormat="1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s="198" customFormat="1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s="198" customFormat="1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s="198" customFormat="1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s="198" customFormat="1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s="198" customFormat="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s="198" customFormat="1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s="198" customFormat="1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s="198" customFormat="1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s="198" customFormat="1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s="198" customFormat="1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s="198" customFormat="1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s="198" customFormat="1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s="198" customFormat="1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s="198" customFormat="1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s="198" customFormat="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s="198" customFormat="1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s="198" customFormat="1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s="198" customFormat="1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s="198" customFormat="1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s="198" customFormat="1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s="198" customFormat="1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s="198" customFormat="1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s="198" customFormat="1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s="198" customFormat="1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s="198" customFormat="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s="198" customFormat="1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s="198" customFormat="1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s="198" customFormat="1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s="198" customFormat="1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s="198" customFormat="1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s="198" customFormat="1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s="198" customFormat="1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s="198" customFormat="1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s="198" customFormat="1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s="198" customFormat="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s="198" customFormat="1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s="198" customFormat="1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s="198" customFormat="1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s="198" customFormat="1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s="198" customFormat="1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s="198" customFormat="1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s="198" customFormat="1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s="198" customFormat="1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s="198" customFormat="1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s="198" customFormat="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s="198" customFormat="1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s="198" customFormat="1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s="198" customFormat="1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s="198" customFormat="1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s="198" customFormat="1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s="198" customFormat="1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s="198" customFormat="1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s="198" customFormat="1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s="198" customFormat="1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s="198" customFormat="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s="198" customFormat="1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s="198" customFormat="1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s="198" customFormat="1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s="198" customFormat="1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s="198" customFormat="1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s="198" customFormat="1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s="198" customFormat="1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s="198" customFormat="1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s="198" customFormat="1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s="198" customFormat="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s="198" customFormat="1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s="198" customFormat="1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s="198" customFormat="1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s="198" customFormat="1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s="198" customFormat="1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s="198" customFormat="1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s="198" customFormat="1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s="198" customFormat="1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s="198" customFormat="1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s="198" customFormat="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s="198" customFormat="1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s="198" customFormat="1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s="198" customFormat="1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s="198" customFormat="1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s="198" customFormat="1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s="198" customFormat="1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s="198" customFormat="1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s="198" customFormat="1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s="198" customFormat="1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s="198" customFormat="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s="198" customFormat="1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s="198" customFormat="1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s="198" customFormat="1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s="198" customFormat="1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s="198" customFormat="1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s="198" customFormat="1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s="198" customFormat="1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s="198" customFormat="1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s="198" customFormat="1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s="198" customFormat="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s="198" customFormat="1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s="198" customFormat="1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s="198" customFormat="1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s="198" customFormat="1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s="198" customFormat="1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s="198" customFormat="1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s="198" customFormat="1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s="198" customFormat="1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s="198" customFormat="1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s="198" customFormat="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s="198" customFormat="1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s="198" customFormat="1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s="198" customFormat="1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s="198" customFormat="1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s="198" customFormat="1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s="198" customFormat="1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s="198" customFormat="1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s="198" customFormat="1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s="198" customFormat="1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s="198" customFormat="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s="198" customFormat="1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s="198" customFormat="1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s="198" customFormat="1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s="198" customFormat="1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s="198" customFormat="1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s="198" customFormat="1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s="198" customFormat="1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s="198" customFormat="1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s="198" customFormat="1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s="198" customFormat="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s="198" customFormat="1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s="198" customFormat="1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s="198" customFormat="1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s="198" customFormat="1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s="198" customFormat="1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s="198" customFormat="1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s="198" customFormat="1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s="198" customFormat="1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s="198" customFormat="1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s="198" customFormat="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s="198" customFormat="1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s="198" customFormat="1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s="198" customFormat="1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s="198" customFormat="1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s="198" customFormat="1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s="198" customFormat="1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s="198" customFormat="1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s="198" customFormat="1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s="198" customFormat="1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s="198" customFormat="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s="198" customFormat="1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s="198" customFormat="1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s="198" customFormat="1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s="198" customFormat="1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s="198" customFormat="1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s="198" customFormat="1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s="198" customFormat="1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s="198" customFormat="1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s="198" customFormat="1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s="198" customFormat="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s="198" customFormat="1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s="198" customFormat="1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s="198" customFormat="1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s="198" customFormat="1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s="198" customFormat="1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s="198" customFormat="1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s="198" customFormat="1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s="198" customFormat="1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s="198" customFormat="1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s="198" customFormat="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s="198" customFormat="1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s="198" customFormat="1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s="198" customFormat="1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s="198" customFormat="1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s="198" customFormat="1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s="198" customFormat="1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s="198" customFormat="1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s="198" customFormat="1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s="198" customFormat="1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s="198" customFormat="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s="198" customFormat="1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s="198" customFormat="1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s="198" customFormat="1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s="198" customFormat="1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s="198" customFormat="1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s="198" customFormat="1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s="198" customFormat="1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s="198" customFormat="1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s="198" customFormat="1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s="198" customFormat="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s="198" customFormat="1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s="198" customFormat="1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s="198" customFormat="1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s="198" customFormat="1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s="198" customFormat="1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s="198" customFormat="1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s="198" customFormat="1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s="198" customFormat="1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s="198" customFormat="1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s="198" customFormat="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s="198" customFormat="1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s="198" customFormat="1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s="198" customFormat="1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s="198" customFormat="1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s="198" customFormat="1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s="198" customFormat="1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s="198" customFormat="1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s="198" customFormat="1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s="198" customFormat="1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s="198" customFormat="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s="198" customFormat="1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s="198" customFormat="1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s="198" customFormat="1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s="198" customFormat="1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s="198" customFormat="1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s="198" customFormat="1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s="198" customFormat="1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s="198" customFormat="1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s="198" customFormat="1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s="198" customFormat="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s="198" customFormat="1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s="198" customFormat="1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s="198" customFormat="1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s="198" customFormat="1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s="198" customFormat="1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s="198" customFormat="1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s="198" customFormat="1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s="198" customFormat="1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s="198" customFormat="1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s="198" customFormat="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s="198" customFormat="1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s="198" customFormat="1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s="198" customFormat="1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s="198" customFormat="1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s="198" customFormat="1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s="198" customFormat="1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s="198" customFormat="1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s="198" customFormat="1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s="198" customFormat="1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s="198" customFormat="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s="198" customFormat="1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s="198" customFormat="1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s="198" customFormat="1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s="198" customFormat="1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s="198" customFormat="1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s="198" customFormat="1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s="198" customFormat="1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s="198" customFormat="1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s="198" customFormat="1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s="198" customFormat="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s="198" customFormat="1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s="198" customFormat="1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s="198" customFormat="1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s="198" customFormat="1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s="198" customFormat="1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s="198" customFormat="1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s="198" customFormat="1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s="198" customFormat="1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s="198" customFormat="1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s="198" customFormat="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s="198" customFormat="1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s="198" customFormat="1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s="198" customFormat="1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s="198" customFormat="1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s="198" customFormat="1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s="198" customFormat="1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s="198" customFormat="1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s="198" customFormat="1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s="198" customFormat="1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s="198" customFormat="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s="198" customFormat="1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s="198" customFormat="1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s="198" customFormat="1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s="198" customFormat="1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s="198" customFormat="1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s="198" customFormat="1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s="198" customFormat="1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s="198" customFormat="1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s="198" customFormat="1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s="198" customFormat="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s="198" customFormat="1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s="198" customFormat="1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s="198" customFormat="1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s="198" customFormat="1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s="198" customFormat="1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s="198" customFormat="1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s="198" customFormat="1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s="198" customFormat="1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s="198" customFormat="1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s="198" customFormat="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s="198" customFormat="1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s="198" customFormat="1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s="198" customFormat="1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s="198" customFormat="1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s="198" customFormat="1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s="198" customFormat="1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s="198" customFormat="1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s="198" customFormat="1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s="198" customFormat="1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s="198" customFormat="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s="198" customFormat="1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s="198" customFormat="1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s="198" customFormat="1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s="198" customFormat="1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s="198" customFormat="1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s="198" customFormat="1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s="198" customFormat="1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s="198" customFormat="1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s="198" customFormat="1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s="198" customFormat="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s="198" customFormat="1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s="198" customFormat="1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s="198" customFormat="1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s="198" customFormat="1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s="198" customFormat="1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s="198" customFormat="1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s="198" customFormat="1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s="198" customFormat="1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s="198" customFormat="1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s="198" customFormat="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s="198" customFormat="1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s="198" customFormat="1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s="198" customFormat="1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s="198" customFormat="1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s="198" customFormat="1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s="198" customFormat="1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s="198" customFormat="1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s="198" customFormat="1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s="198" customFormat="1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s="198" customFormat="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s="198" customFormat="1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s="198" customFormat="1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s="198" customFormat="1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s="198" customFormat="1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s="198" customFormat="1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s="198" customFormat="1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s="198" customFormat="1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s="198" customFormat="1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s="198" customFormat="1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s="198" customFormat="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s="198" customFormat="1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s="198" customFormat="1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s="198" customFormat="1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s="198" customFormat="1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s="198" customFormat="1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s="198" customFormat="1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s="198" customFormat="1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s="198" customFormat="1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s="198" customFormat="1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s="198" customFormat="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s="198" customFormat="1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s="198" customFormat="1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s="198" customFormat="1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s="198" customFormat="1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s="198" customFormat="1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s="198" customFormat="1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s="198" customFormat="1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s="198" customFormat="1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s="198" customFormat="1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s="198" customFormat="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s="198" customFormat="1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s="198" customFormat="1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s="198" customFormat="1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s="198" customFormat="1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s="198" customFormat="1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s="198" customFormat="1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s="198" customFormat="1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s="198" customFormat="1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s="198" customFormat="1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s="198" customFormat="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s="198" customFormat="1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s="198" customFormat="1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s="198" customFormat="1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s="198" customFormat="1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s="198" customFormat="1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s="198" customFormat="1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s="198" customFormat="1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s="198" customFormat="1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s="198" customFormat="1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s="198" customFormat="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s="198" customFormat="1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s="198" customFormat="1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s="198" customFormat="1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s="198" customFormat="1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s="198" customFormat="1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s="198" customFormat="1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s="198" customFormat="1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s="198" customFormat="1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s="198" customFormat="1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s="198" customFormat="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s="198" customFormat="1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s="198" customFormat="1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s="198" customFormat="1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s="198" customFormat="1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s="198" customFormat="1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s="198" customFormat="1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s="198" customFormat="1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s="198" customFormat="1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s="198" customFormat="1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s="198" customFormat="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s="198" customFormat="1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s="198" customFormat="1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s="198" customFormat="1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s="198" customFormat="1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s="198" customFormat="1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s="198" customFormat="1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s="198" customFormat="1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s="198" customFormat="1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s="198" customFormat="1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s="198" customFormat="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s="198" customFormat="1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s="198" customFormat="1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s="198" customFormat="1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s="198" customFormat="1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s="198" customFormat="1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s="198" customFormat="1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s="198" customFormat="1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s="198" customFormat="1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s="198" customFormat="1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s="198" customFormat="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s="198" customFormat="1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s="198" customFormat="1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s="198" customFormat="1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s="198" customFormat="1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s="198" customFormat="1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s="198" customFormat="1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s="198" customFormat="1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s="198" customFormat="1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s="198" customFormat="1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s="198" customFormat="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s="198" customFormat="1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s="198" customFormat="1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s="198" customFormat="1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s="198" customFormat="1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s="198" customFormat="1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s="198" customFormat="1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s="198" customFormat="1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s="198" customFormat="1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s="198" customFormat="1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s="198" customFormat="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s="198" customFormat="1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s="198" customFormat="1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s="198" customFormat="1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s="198" customFormat="1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s="198" customFormat="1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s="198" customFormat="1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s="198" customFormat="1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s="198" customFormat="1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s="198" customFormat="1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s="198" customFormat="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s="198" customFormat="1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s="198" customFormat="1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s="198" customFormat="1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s="198" customFormat="1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s="198" customFormat="1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s="198" customFormat="1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s="198" customFormat="1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s="198" customFormat="1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s="198" customFormat="1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s="198" customFormat="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s="198" customFormat="1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s="198" customFormat="1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s="198" customFormat="1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s="198" customFormat="1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s="198" customFormat="1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s="198" customFormat="1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s="198" customFormat="1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s="198" customFormat="1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s="198" customFormat="1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s="198" customFormat="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s="198" customFormat="1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s="198" customFormat="1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s="198" customFormat="1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s="198" customFormat="1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s="198" customFormat="1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s="198" customFormat="1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s="198" customFormat="1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s="198" customFormat="1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s="198" customFormat="1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s="198" customFormat="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s="198" customFormat="1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s="198" customFormat="1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s="198" customFormat="1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s="198" customFormat="1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s="198" customFormat="1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s="198" customFormat="1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s="198" customFormat="1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s="198" customFormat="1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s="198" customFormat="1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s="198" customFormat="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s="198" customFormat="1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s="198" customFormat="1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s="198" customFormat="1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s="198" customFormat="1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s="198" customFormat="1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s="198" customFormat="1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s="198" customFormat="1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s="198" customFormat="1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s="198" customFormat="1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s="198" customFormat="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s="198" customFormat="1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s="198" customFormat="1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s="198" customFormat="1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s="198" customFormat="1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s="198" customFormat="1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s="198" customFormat="1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s="198" customFormat="1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s="198" customFormat="1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s="198" customFormat="1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s="198" customFormat="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s="198" customFormat="1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s="198" customFormat="1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s="198" customFormat="1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s="198" customFormat="1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s="198" customFormat="1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s="198" customFormat="1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s="198" customFormat="1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s="198" customFormat="1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s="198" customFormat="1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s="198" customFormat="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s="198" customFormat="1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s="198" customFormat="1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s="198" customFormat="1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s="198" customFormat="1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s="198" customFormat="1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s="198" customFormat="1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s="198" customFormat="1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s="198" customFormat="1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s="198" customFormat="1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s="198" customFormat="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s="198" customFormat="1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s="198" customFormat="1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s="198" customFormat="1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s="198" customFormat="1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s="198" customFormat="1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s="198" customFormat="1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s="198" customFormat="1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s="198" customFormat="1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s="198" customFormat="1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s="198" customFormat="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s="198" customFormat="1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s="198" customFormat="1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s="198" customFormat="1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s="198" customFormat="1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s="198" customFormat="1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s="198" customFormat="1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s="198" customFormat="1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s="198" customFormat="1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s="198" customFormat="1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s="198" customFormat="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s="198" customFormat="1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s="198" customFormat="1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s="198" customFormat="1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s="198" customFormat="1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s="198" customFormat="1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s="198" customFormat="1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s="198" customFormat="1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s="198" customFormat="1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s="198" customFormat="1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s="198" customFormat="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s="198" customFormat="1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s="198" customFormat="1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s="198" customFormat="1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s="198" customFormat="1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s="198" customFormat="1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s="198" customFormat="1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s="198" customFormat="1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s="198" customFormat="1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s="198" customFormat="1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s="198" customFormat="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s="198" customFormat="1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s="198" customFormat="1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s="198" customFormat="1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s="198" customFormat="1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s="198" customFormat="1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s="198" customFormat="1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s="198" customFormat="1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s="198" customFormat="1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s="198" customFormat="1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s="198" customFormat="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s="198" customFormat="1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s="198" customFormat="1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s="198" customFormat="1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s="198" customFormat="1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s="198" customFormat="1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s="198" customFormat="1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s="198" customFormat="1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s="198" customFormat="1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s="198" customFormat="1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s="198" customFormat="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s="198" customFormat="1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s="198" customFormat="1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s="198" customFormat="1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s="198" customFormat="1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s="198" customFormat="1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s="198" customFormat="1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s="198" customFormat="1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s="198" customFormat="1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s="198" customFormat="1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s="198" customFormat="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s="198" customFormat="1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s="198" customFormat="1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s="198" customFormat="1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s="198" customFormat="1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s="198" customFormat="1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s="198" customFormat="1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s="198" customFormat="1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s="198" customFormat="1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s="198" customFormat="1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s="198" customFormat="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s="198" customFormat="1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s="198" customFormat="1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s="198" customFormat="1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s="198" customFormat="1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s="198" customFormat="1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s="198" customFormat="1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s="198" customFormat="1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s="198" customFormat="1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s="198" customFormat="1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s="198" customFormat="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s="198" customFormat="1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s="198" customFormat="1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s="198" customFormat="1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s="198" customFormat="1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s="198" customFormat="1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s="198" customFormat="1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s="198" customFormat="1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s="198" customFormat="1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s="198" customFormat="1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s="198" customFormat="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s="198" customFormat="1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s="198" customFormat="1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s="198" customFormat="1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s="198" customFormat="1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s="198" customFormat="1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s="198" customFormat="1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s="198" customFormat="1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s="198" customFormat="1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s="198" customFormat="1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s="198" customFormat="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s="198" customFormat="1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s="198" customFormat="1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s="198" customFormat="1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s="198" customFormat="1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s="198" customFormat="1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s="198" customFormat="1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s="198" customFormat="1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s="198" customFormat="1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s="198" customFormat="1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s="198" customFormat="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s="198" customFormat="1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s="198" customFormat="1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s="198" customFormat="1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s="198" customFormat="1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s="198" customFormat="1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s="198" customFormat="1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s="198" customFormat="1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s="198" customFormat="1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s="198" customFormat="1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s="198" customFormat="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s="198" customFormat="1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s="198" customFormat="1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s="198" customFormat="1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s="198" customFormat="1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s="198" customFormat="1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s="198" customFormat="1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s="198" customFormat="1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s="198" customFormat="1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s="198" customFormat="1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s="198" customFormat="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s="198" customFormat="1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s="198" customFormat="1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s="198" customFormat="1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s="198" customFormat="1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s="198" customFormat="1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s="198" customFormat="1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s="198" customFormat="1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s="198" customFormat="1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s="198" customFormat="1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s="198" customFormat="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s="198" customFormat="1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s="198" customFormat="1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s="198" customFormat="1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s="198" customFormat="1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s="198" customFormat="1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s="198" customFormat="1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s="198" customFormat="1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s="198" customFormat="1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s="198" customFormat="1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s="198" customFormat="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s="198" customFormat="1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s="198" customFormat="1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s="198" customFormat="1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s="198" customFormat="1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s="198" customFormat="1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s="198" customFormat="1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s="198" customFormat="1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s="198" customFormat="1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s="198" customFormat="1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s="198" customFormat="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s="198" customFormat="1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s="198" customFormat="1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s="198" customFormat="1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s="198" customFormat="1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s="198" customFormat="1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s="198" customFormat="1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s="198" customFormat="1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s="198" customFormat="1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s="198" customFormat="1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s="198" customFormat="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s="198" customFormat="1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s="198" customFormat="1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s="198" customFormat="1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s="198" customFormat="1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s="198" customFormat="1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s="198" customFormat="1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s="198" customFormat="1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s="198" customFormat="1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s="198" customFormat="1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s="198" customFormat="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s="198" customFormat="1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s="198" customFormat="1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s="198" customFormat="1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s="198" customFormat="1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s="198" customFormat="1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s="198" customFormat="1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s="198" customFormat="1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s="198" customFormat="1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s="198" customFormat="1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s="198" customFormat="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s="198" customFormat="1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s="198" customFormat="1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s="198" customFormat="1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s="198" customFormat="1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s="198" customFormat="1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s="198" customFormat="1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s="198" customFormat="1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s="198" customFormat="1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s="198" customFormat="1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s="198" customFormat="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s="198" customFormat="1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s="198" customFormat="1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s="198" customFormat="1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s="198" customFormat="1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s="198" customFormat="1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s="198" customFormat="1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s="198" customFormat="1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s="198" customFormat="1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s="198" customFormat="1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s="198" customFormat="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s="198" customFormat="1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s="198" customFormat="1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s="198" customFormat="1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s="198" customFormat="1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s="198" customFormat="1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s="198" customFormat="1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s="198" customFormat="1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s="198" customFormat="1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s="198" customFormat="1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s="198" customFormat="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s="198" customFormat="1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s="198" customFormat="1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s="198" customFormat="1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s="198" customFormat="1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s="198" customFormat="1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s="198" customFormat="1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s="198" customFormat="1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s="198" customFormat="1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s="198" customFormat="1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s="198" customFormat="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s="198" customFormat="1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s="198" customFormat="1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s="198" customFormat="1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s="198" customFormat="1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s="198" customFormat="1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s="198" customFormat="1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s="198" customFormat="1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s="198" customFormat="1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s="198" customFormat="1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s="198" customFormat="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s="198" customFormat="1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s="198" customFormat="1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s="198" customFormat="1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s="198" customFormat="1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s="198" customFormat="1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s="198" customFormat="1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s="198" customFormat="1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s="198" customFormat="1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s="198" customFormat="1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s="198" customFormat="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s="198" customFormat="1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s="198" customFormat="1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s="198" customFormat="1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s="198" customFormat="1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s="198" customFormat="1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s="198" customFormat="1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s="198" customFormat="1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s="198" customFormat="1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s="198" customFormat="1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s="198" customFormat="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s="198" customFormat="1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s="198" customFormat="1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s="198" customFormat="1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s="198" customFormat="1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s="198" customFormat="1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s="198" customFormat="1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s="198" customFormat="1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s="198" customFormat="1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s="198" customFormat="1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s="198" customFormat="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s="198" customFormat="1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s="198" customFormat="1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s="198" customFormat="1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s="198" customFormat="1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s="198" customFormat="1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s="198" customFormat="1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s="198" customFormat="1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s="198" customFormat="1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s="198" customFormat="1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s="198" customFormat="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s="198" customFormat="1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s="198" customFormat="1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s="198" customFormat="1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s="198" customFormat="1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s="198" customFormat="1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s="198" customFormat="1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s="198" customFormat="1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s="198" customFormat="1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s="198" customFormat="1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s="198" customFormat="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s="198" customFormat="1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s="198" customFormat="1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s="198" customFormat="1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s="198" customFormat="1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s="198" customFormat="1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s="198" customFormat="1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s="198" customFormat="1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s="198" customFormat="1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s="198" customFormat="1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s="198" customFormat="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s="198" customFormat="1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s="198" customFormat="1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s="198" customFormat="1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s="198" customFormat="1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s="198" customFormat="1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s="198" customFormat="1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s="198" customFormat="1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s="198" customFormat="1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s="198" customFormat="1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s="198" customFormat="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s="198" customFormat="1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s="198" customFormat="1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s="198" customFormat="1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s="198" customFormat="1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s="198" customFormat="1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s="198" customFormat="1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s="198" customFormat="1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s="198" customFormat="1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s="198" customFormat="1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s="198" customFormat="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s="198" customFormat="1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s="198" customFormat="1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s="198" customFormat="1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s="198" customFormat="1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s="198" customFormat="1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s="198" customFormat="1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s="198" customFormat="1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s="198" customFormat="1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s="198" customFormat="1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s="198" customFormat="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s="198" customFormat="1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s="198" customFormat="1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s="198" customFormat="1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s="198" customFormat="1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s="198" customFormat="1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s="198" customFormat="1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s="198" customFormat="1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s="198" customFormat="1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s="198" customFormat="1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s="198" customFormat="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s="198" customFormat="1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s="198" customFormat="1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s="198" customFormat="1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s="198" customFormat="1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s="198" customFormat="1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s="198" customFormat="1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s="198" customFormat="1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s="198" customFormat="1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s="198" customFormat="1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s="198" customFormat="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s="198" customFormat="1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s="198" customFormat="1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s="198" customFormat="1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s="198" customFormat="1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s="198" customFormat="1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s="198" customFormat="1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s="198" customFormat="1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s="198" customFormat="1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s="198" customFormat="1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s="198" customFormat="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s="198" customFormat="1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s="198" customFormat="1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s="198" customFormat="1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s="198" customFormat="1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s="198" customFormat="1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s="198" customFormat="1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s="198" customFormat="1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s="198" customFormat="1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s="198" customFormat="1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s="198" customFormat="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s="198" customFormat="1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s="198" customFormat="1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s="198" customFormat="1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s="198" customFormat="1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s="198" customFormat="1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s="198" customFormat="1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s="198" customFormat="1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s="198" customFormat="1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s="198" customFormat="1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s="198" customFormat="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s="198" customFormat="1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s="198" customFormat="1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s="198" customFormat="1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s="198" customFormat="1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s="198" customFormat="1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s="198" customFormat="1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s="198" customFormat="1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s="198" customFormat="1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s="198" customFormat="1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s="198" customFormat="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s="198" customFormat="1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s="198" customFormat="1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s="198" customFormat="1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s="198" customFormat="1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s="198" customFormat="1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s="198" customFormat="1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s="198" customFormat="1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s="198" customFormat="1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s="198" customFormat="1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s="198" customFormat="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s="198" customFormat="1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s="198" customFormat="1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s="198" customFormat="1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s="198" customFormat="1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s="198" customFormat="1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s="198" customFormat="1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s="198" customFormat="1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s="198" customFormat="1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s="198" customFormat="1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s="198" customFormat="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s="198" customFormat="1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s="198" customFormat="1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s="198" customFormat="1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s="198" customFormat="1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s="198" customFormat="1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s="198" customFormat="1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s="198" customFormat="1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s="198" customFormat="1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s="198" customFormat="1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s="198" customFormat="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s="198" customFormat="1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s="198" customFormat="1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s="198" customFormat="1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s="198" customFormat="1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s="198" customFormat="1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s="198" customFormat="1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s="198" customFormat="1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s="198" customFormat="1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s="198" customFormat="1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s="198" customFormat="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s="198" customFormat="1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s="198" customFormat="1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s="198" customFormat="1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s="198" customFormat="1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s="198" customFormat="1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s="198" customFormat="1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s="198" customFormat="1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s="198" customFormat="1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s="198" customFormat="1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s="198" customFormat="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s="198" customFormat="1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s="198" customFormat="1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s="198" customFormat="1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s="198" customFormat="1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s="198" customFormat="1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s="198" customFormat="1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s="198" customFormat="1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s="198" customFormat="1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s="198" customFormat="1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s="198" customFormat="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s="198" customFormat="1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s="198" customFormat="1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s="198" customFormat="1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s="198" customFormat="1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s="198" customFormat="1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s="198" customFormat="1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s="198" customFormat="1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s="198" customFormat="1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s="198" customFormat="1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s="198" customFormat="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s="198" customFormat="1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s="198" customFormat="1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s="198" customFormat="1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s="198" customFormat="1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s="198" customFormat="1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s="198" customFormat="1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s="198" customFormat="1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s="198" customFormat="1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s="198" customFormat="1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s="198" customFormat="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s="198" customFormat="1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s="198" customFormat="1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s="198" customFormat="1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s="198" customFormat="1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s="198" customFormat="1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s="198" customFormat="1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s="198" customFormat="1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s="198" customFormat="1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s="198" customFormat="1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s="198" customFormat="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s="198" customFormat="1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s="198" customFormat="1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s="198" customFormat="1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s="198" customFormat="1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s="198" customFormat="1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s="198" customFormat="1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s="198" customFormat="1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s="198" customFormat="1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s="198" customFormat="1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s="198" customFormat="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s="198" customFormat="1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s="198" customFormat="1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s="198" customFormat="1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s="198" customFormat="1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s="198" customFormat="1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s="198" customFormat="1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s="198" customFormat="1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s="198" customFormat="1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s="198" customFormat="1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s="198" customFormat="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s="198" customFormat="1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s="198" customFormat="1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s="198" customFormat="1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s="198" customFormat="1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s="198" customFormat="1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s="198" customFormat="1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s="198" customFormat="1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s="198" customFormat="1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s="198" customFormat="1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s="198" customFormat="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s="198" customFormat="1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s="198" customFormat="1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s="198" customFormat="1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s="198" customFormat="1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s="198" customFormat="1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s="198" customFormat="1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s="198" customFormat="1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s="198" customFormat="1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s="198" customFormat="1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s="198" customFormat="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s="198" customFormat="1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s="198" customFormat="1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s="198" customFormat="1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s="198" customFormat="1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s="198" customFormat="1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s="198" customFormat="1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s="198" customFormat="1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s="198" customFormat="1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s="198" customFormat="1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s="198" customFormat="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s="198" customFormat="1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s="198" customFormat="1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s="198" customFormat="1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s="198" customFormat="1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s="198" customFormat="1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s="198" customFormat="1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s="198" customFormat="1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s="198" customFormat="1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s="198" customFormat="1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s="198" customFormat="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s="198" customFormat="1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s="198" customFormat="1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s="198" customFormat="1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s="198" customFormat="1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s="198" customFormat="1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s="198" customFormat="1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s="198" customFormat="1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s="198" customFormat="1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s="198" customFormat="1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s="198" customFormat="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s="198" customFormat="1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s="198" customFormat="1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s="198" customFormat="1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s="198" customFormat="1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s="198" customFormat="1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s="198" customFormat="1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s="198" customFormat="1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s="198" customFormat="1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s="198" customFormat="1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s="198" customFormat="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s="198" customFormat="1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s="198" customFormat="1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s="198" customFormat="1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s="198" customFormat="1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s="198" customFormat="1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s="198" customFormat="1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s="198" customFormat="1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s="198" customFormat="1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s="198" customFormat="1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s="198" customFormat="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s="198" customFormat="1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s="198" customFormat="1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s="198" customFormat="1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s="198" customFormat="1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s="198" customFormat="1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s="198" customFormat="1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s="198" customFormat="1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s="198" customFormat="1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s="198" customFormat="1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s="198" customFormat="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s="198" customFormat="1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s="198" customFormat="1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s="198" customFormat="1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s="198" customFormat="1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s="198" customFormat="1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s="198" customFormat="1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s="198" customFormat="1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s="198" customFormat="1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s="198" customFormat="1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s="198" customFormat="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s="198" customFormat="1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s="198" customFormat="1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s="198" customFormat="1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s="198" customFormat="1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s="198" customFormat="1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s="198" customFormat="1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s="198" customFormat="1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s="198" customFormat="1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s="198" customFormat="1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s="198" customFormat="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s="198" customFormat="1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s="198" customFormat="1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s="198" customFormat="1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s="198" customFormat="1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s="198" customFormat="1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s="198" customFormat="1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s="198" customFormat="1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s="198" customFormat="1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s="198" customFormat="1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s="198" customFormat="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s="198" customFormat="1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s="198" customFormat="1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s="198" customFormat="1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s="198" customFormat="1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s="198" customFormat="1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s="198" customFormat="1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s="198" customFormat="1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s="198" customFormat="1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s="198" customFormat="1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s="198" customFormat="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s="198" customFormat="1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s="198" customFormat="1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s="198" customFormat="1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s="198" customFormat="1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s="198" customFormat="1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s="198" customFormat="1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s="198" customFormat="1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s="198" customFormat="1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s="198" customFormat="1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s="198" customFormat="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s="198" customFormat="1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s="198" customFormat="1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s="198" customFormat="1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s="198" customFormat="1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s="198" customFormat="1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s="198" customFormat="1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s="198" customFormat="1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s="198" customFormat="1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s="198" customFormat="1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s="198" customFormat="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s="198" customFormat="1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s="198" customFormat="1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s="198" customFormat="1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s="198" customFormat="1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s="198" customFormat="1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s="198" customFormat="1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s="198" customFormat="1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s="198" customFormat="1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s="198" customFormat="1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s="198" customFormat="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s="198" customFormat="1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s="198" customFormat="1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s="198" customFormat="1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s="198" customFormat="1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s="198" customFormat="1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s="198" customFormat="1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s="198" customFormat="1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s="198" customFormat="1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s="198" customFormat="1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s="198" customFormat="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s="198" customFormat="1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s="198" customFormat="1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s="198" customFormat="1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s="198" customFormat="1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s="198" customFormat="1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s="198" customFormat="1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s="198" customFormat="1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s="198" customFormat="1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s="198" customFormat="1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s="198" customFormat="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s="198" customFormat="1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s="198" customFormat="1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s="198" customFormat="1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s="198" customFormat="1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s="198" customFormat="1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s="198" customFormat="1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s="198" customFormat="1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s="198" customFormat="1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s="198" customFormat="1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s="198" customFormat="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s="198" customFormat="1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s="198" customFormat="1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s="198" customFormat="1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s="198" customFormat="1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s="198" customFormat="1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s="198" customFormat="1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s="198" customFormat="1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s="198" customFormat="1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s="198" customFormat="1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s="198" customFormat="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s="198" customFormat="1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s="198" customFormat="1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s="198" customFormat="1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s="198" customFormat="1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s="198" customFormat="1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s="198" customFormat="1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s="198" customFormat="1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s="198" customFormat="1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s="198" customFormat="1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s="198" customFormat="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s="198" customFormat="1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s="198" customFormat="1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s="198" customFormat="1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s="198" customFormat="1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s="198" customFormat="1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s="198" customFormat="1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s="198" customFormat="1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s="198" customFormat="1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s="198" customFormat="1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s="198" customFormat="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s="198" customFormat="1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s="198" customFormat="1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s="198" customFormat="1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s="198" customFormat="1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s="198" customFormat="1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s="198" customFormat="1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s="198" customFormat="1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s="198" customFormat="1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s="198" customFormat="1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s="198" customFormat="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s="198" customFormat="1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s="198" customFormat="1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s="198" customFormat="1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s="198" customFormat="1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s="198" customFormat="1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s="198" customFormat="1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s="198" customFormat="1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s="198" customFormat="1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s="198" customFormat="1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s="198" customFormat="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s="198" customFormat="1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s="198" customFormat="1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s="198" customFormat="1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s="198" customFormat="1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s="198" customFormat="1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s="198" customFormat="1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s="198" customFormat="1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s="198" customFormat="1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s="198" customFormat="1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s="198" customFormat="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s="198" customFormat="1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s="198" customFormat="1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s="198" customFormat="1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s="198" customFormat="1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s="198" customFormat="1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s="198" customFormat="1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s="198" customFormat="1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s="198" customFormat="1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s="198" customFormat="1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s="198" customFormat="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s="198" customFormat="1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s="198" customFormat="1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s="198" customFormat="1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s="198" customFormat="1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s="198" customFormat="1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s="198" customFormat="1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s="198" customFormat="1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s="198" customFormat="1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s="198" customFormat="1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s="198" customFormat="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s="198" customFormat="1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s="198" customFormat="1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s="198" customFormat="1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s="198" customFormat="1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s="198" customFormat="1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s="198" customFormat="1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s="198" customFormat="1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s="198" customFormat="1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s="198" customFormat="1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s="198" customFormat="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s="198" customFormat="1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s="198" customFormat="1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s="198" customFormat="1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s="198" customFormat="1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s="198" customFormat="1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s="198" customFormat="1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s="198" customFormat="1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s="198" customFormat="1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s="198" customFormat="1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s="198" customFormat="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s="198" customFormat="1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s="198" customFormat="1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s="198" customFormat="1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s="198" customFormat="1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s="198" customFormat="1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s="198" customFormat="1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s="198" customFormat="1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s="198" customFormat="1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s="198" customFormat="1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s="198" customFormat="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s="198" customFormat="1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s="198" customFormat="1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s="198" customFormat="1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s="198" customFormat="1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s="198" customFormat="1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s="198" customFormat="1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s="198" customFormat="1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s="198" customFormat="1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s="198" customFormat="1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s="198" customFormat="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s="198" customFormat="1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s="198" customFormat="1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s="198" customFormat="1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s="198" customFormat="1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s="198" customFormat="1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s="198" customFormat="1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s="198" customFormat="1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s="198" customFormat="1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s="198" customFormat="1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s="198" customFormat="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s="198" customFormat="1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s="198" customFormat="1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s="198" customFormat="1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s="198" customFormat="1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s="198" customFormat="1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s="198" customFormat="1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s="198" customFormat="1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s="198" customFormat="1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s="198" customFormat="1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s="198" customFormat="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s="198" customFormat="1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s="198" customFormat="1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s="198" customFormat="1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s="198" customFormat="1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s="198" customFormat="1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s="198" customFormat="1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s="198" customFormat="1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s="198" customFormat="1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s="198" customFormat="1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s="198" customFormat="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s="198" customFormat="1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s="198" customFormat="1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s="198" customFormat="1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s="198" customFormat="1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s="198" customFormat="1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s="198" customFormat="1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s="198" customFormat="1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s="198" customFormat="1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s="198" customFormat="1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s="198" customFormat="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s="198" customFormat="1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s="198" customFormat="1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s="198" customFormat="1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s="198" customFormat="1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s="198" customFormat="1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s="198" customFormat="1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s="198" customFormat="1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s="198" customFormat="1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s="198" customFormat="1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s="198" customFormat="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s="198" customFormat="1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s="198" customFormat="1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s="198" customFormat="1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s="198" customFormat="1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s="198" customFormat="1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s="198" customFormat="1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s="198" customFormat="1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s="198" customFormat="1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s="198" customFormat="1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s="198" customFormat="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s="198" customFormat="1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s="198" customFormat="1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s="198" customFormat="1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s="198" customFormat="1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s="198" customFormat="1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s="198" customFormat="1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s="198" customFormat="1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s="198" customFormat="1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s="198" customFormat="1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s="198" customFormat="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s="198" customFormat="1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s="198" customFormat="1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s="198" customFormat="1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s="198" customFormat="1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s="198" customFormat="1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s="198" customFormat="1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s="198" customFormat="1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s="198" customFormat="1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s="198" customFormat="1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s="198" customFormat="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s="198" customFormat="1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s="198" customFormat="1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s="198" customFormat="1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s="198" customFormat="1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s="198" customFormat="1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s="198" customFormat="1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s="198" customFormat="1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s="198" customFormat="1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s="198" customFormat="1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s="198" customFormat="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s="198" customFormat="1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s="198" customFormat="1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s="198" customFormat="1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s="198" customFormat="1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s="198" customFormat="1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s="198" customFormat="1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s="198" customFormat="1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s="198" customFormat="1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s="198" customFormat="1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s="198" customFormat="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s="198" customFormat="1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s="198" customFormat="1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s="198" customFormat="1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s="198" customFormat="1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s="198" customFormat="1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s="198" customFormat="1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s="198" customFormat="1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s="198" customFormat="1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s="198" customFormat="1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s="198" customFormat="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s="198" customFormat="1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s="198" customFormat="1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s="198" customFormat="1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s="198" customFormat="1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s="198" customFormat="1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s="198" customFormat="1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s="198" customFormat="1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s="198" customFormat="1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s="198" customFormat="1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s="198" customFormat="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s="198" customFormat="1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s="198" customFormat="1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s="198" customFormat="1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s="198" customFormat="1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s="198" customFormat="1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s="198" customFormat="1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s="198" customFormat="1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s="198" customFormat="1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s="198" customFormat="1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s="198" customFormat="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s="198" customFormat="1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s="198" customFormat="1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s="198" customFormat="1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s="198" customFormat="1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s="198" customFormat="1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s="198" customFormat="1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s="198" customFormat="1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s="198" customFormat="1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s="198" customFormat="1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s="198" customFormat="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s="198" customFormat="1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s="198" customFormat="1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s="198" customFormat="1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s="198" customFormat="1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s="198" customFormat="1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s="198" customFormat="1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s="198" customFormat="1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s="198" customFormat="1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s="198" customFormat="1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s="198" customFormat="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s="198" customFormat="1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s="198" customFormat="1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s="198" customFormat="1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s="198" customFormat="1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s="198" customFormat="1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s="198" customFormat="1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s="198" customFormat="1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s="198" customFormat="1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s="198" customFormat="1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s="198" customFormat="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s="198" customFormat="1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s="198" customFormat="1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s="198" customFormat="1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s="198" customFormat="1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s="198" customFormat="1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s="198" customFormat="1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s="198" customFormat="1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s="198" customFormat="1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s="198" customFormat="1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s="198" customFormat="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s="198" customFormat="1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s="198" customFormat="1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s="198" customFormat="1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s="198" customFormat="1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s="198" customFormat="1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s="198" customFormat="1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s="198" customFormat="1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s="198" customFormat="1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s="198" customFormat="1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s="198" customFormat="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s="198" customFormat="1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s="198" customFormat="1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s="198" customFormat="1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s="198" customFormat="1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s="198" customFormat="1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s="198" customFormat="1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s="198" customFormat="1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s="198" customFormat="1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s="198" customFormat="1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s="198" customFormat="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s="198" customFormat="1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s="198" customFormat="1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s="198" customFormat="1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s="198" customFormat="1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s="198" customFormat="1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s="198" customFormat="1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s="198" customFormat="1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s="198" customFormat="1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s="198" customFormat="1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s="198" customFormat="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s="198" customFormat="1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s="198" customFormat="1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s="198" customFormat="1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s="198" customFormat="1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s="198" customFormat="1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s="198" customFormat="1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s="198" customFormat="1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s="198" customFormat="1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s="198" customFormat="1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s="198" customFormat="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s="198" customFormat="1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s="198" customFormat="1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s="198" customFormat="1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s="198" customFormat="1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s="198" customFormat="1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s="198" customFormat="1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s="198" customFormat="1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s="198" customFormat="1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s="198" customFormat="1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s="198" customFormat="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s="198" customFormat="1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s="198" customFormat="1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s="198" customFormat="1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s="198" customFormat="1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s="198" customFormat="1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s="198" customFormat="1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s="198" customFormat="1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s="198" customFormat="1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s="198" customFormat="1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s="198" customFormat="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s="198" customFormat="1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s="198" customFormat="1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s="198" customFormat="1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s="198" customFormat="1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s="198" customFormat="1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s="198" customFormat="1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s="198" customFormat="1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s="198" customFormat="1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s="198" customFormat="1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s="198" customFormat="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s="198" customFormat="1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s="198" customFormat="1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s="198" customFormat="1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s="198" customFormat="1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s="198" customFormat="1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s="198" customFormat="1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s="198" customFormat="1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s="198" customFormat="1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s="198" customFormat="1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s="198" customFormat="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s="198" customFormat="1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s="198" customFormat="1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s="198" customFormat="1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s="198" customFormat="1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s="198" customFormat="1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s="198" customFormat="1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s="198" customFormat="1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s="198" customFormat="1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s="198" customFormat="1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s="198" customFormat="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s="198" customFormat="1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s="198" customFormat="1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s="198" customFormat="1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s="198" customFormat="1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s="198" customFormat="1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s="198" customFormat="1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s="198" customFormat="1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s="198" customFormat="1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s="198" customFormat="1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s="198" customFormat="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s="198" customFormat="1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s="198" customFormat="1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s="198" customFormat="1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s="198" customFormat="1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s="198" customFormat="1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s="198" customFormat="1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s="198" customFormat="1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s="198" customFormat="1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s="198" customFormat="1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s="198" customFormat="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s="198" customFormat="1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s="198" customFormat="1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s="198" customFormat="1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s="198" customFormat="1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s="198" customFormat="1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s="198" customFormat="1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s="198" customFormat="1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s="198" customFormat="1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s="198" customFormat="1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s="198" customFormat="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s="198" customFormat="1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s="198" customFormat="1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s="198" customFormat="1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s="198" customFormat="1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s="198" customFormat="1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s="198" customFormat="1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s="198" customFormat="1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s="198" customFormat="1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s="198" customFormat="1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s="198" customFormat="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s="198" customFormat="1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s="198" customFormat="1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s="198" customFormat="1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s="198" customFormat="1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s="198" customFormat="1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s="198" customFormat="1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s="198" customFormat="1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s="198" customFormat="1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s="198" customFormat="1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s="198" customFormat="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s="198" customFormat="1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s="198" customFormat="1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s="198" customFormat="1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s="198" customFormat="1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s="198" customFormat="1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s="198" customFormat="1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s="198" customFormat="1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s="198" customFormat="1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s="198" customFormat="1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s="198" customFormat="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s="198" customFormat="1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s="198" customFormat="1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workbookViewId="0">
      <selection activeCell="K8" sqref="K8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2.9984375</v>
      </c>
      <c r="D4" s="72">
        <v>3.037890625</v>
      </c>
      <c r="E4" s="72">
        <v>3.10364583333334</v>
      </c>
      <c r="F4" s="72">
        <v>3.32721354166666</v>
      </c>
      <c r="G4" s="72">
        <v>3.41927083333334</v>
      </c>
      <c r="H4" s="72">
        <v>3.45872395833334</v>
      </c>
      <c r="I4" s="73">
        <v>3.7875</v>
      </c>
      <c r="J4" s="73">
        <v>3.826953125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3.01158854166666</v>
      </c>
      <c r="D5" s="72">
        <v>3.116796875</v>
      </c>
      <c r="E5" s="72">
        <v>3.23515625</v>
      </c>
      <c r="F5" s="72">
        <v>3.40611979166666</v>
      </c>
      <c r="G5" s="72">
        <v>3.45872395833334</v>
      </c>
      <c r="H5" s="72">
        <v>3.45872395833334</v>
      </c>
      <c r="I5" s="72">
        <v>3.85325520833334</v>
      </c>
      <c r="J5" s="73">
        <v>3.87955729166666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3.05104166666666</v>
      </c>
      <c r="D6" s="72">
        <v>3.195703125</v>
      </c>
      <c r="E6" s="72">
        <v>3.274609375</v>
      </c>
      <c r="F6" s="72">
        <v>3.45872395833334</v>
      </c>
      <c r="G6" s="72">
        <v>3.45872395833334</v>
      </c>
      <c r="H6" s="72">
        <v>3.45872395833334</v>
      </c>
      <c r="I6" s="72">
        <v>4.01106770833334</v>
      </c>
      <c r="J6" s="73">
        <v>4.02421875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3.07734375</v>
      </c>
      <c r="D7" s="72">
        <v>3.23515625</v>
      </c>
      <c r="E7" s="72">
        <v>3.30091145833334</v>
      </c>
      <c r="F7" s="72">
        <v>3.45872395833334</v>
      </c>
      <c r="G7" s="72">
        <v>3.45872395833334</v>
      </c>
      <c r="H7" s="72">
        <v>3.45872395833334</v>
      </c>
      <c r="I7" s="72">
        <v>4.07682291666666</v>
      </c>
      <c r="J7" s="73">
        <v>4.19518229166666</v>
      </c>
      <c r="K7" s="13" t="s">
        <v>5</v>
      </c>
    </row>
    <row r="8" s="198" customFormat="1" ht="16.2" spans="1:11">
      <c r="A8" s="71" t="s">
        <v>310</v>
      </c>
      <c r="B8" s="225">
        <v>0.14</v>
      </c>
      <c r="C8" s="72">
        <v>3.116796875</v>
      </c>
      <c r="D8" s="72">
        <v>3.24830729166666</v>
      </c>
      <c r="E8" s="72">
        <v>3.37981770833334</v>
      </c>
      <c r="F8" s="72">
        <v>3.60338541666666</v>
      </c>
      <c r="G8" s="72">
        <v>3.70859375</v>
      </c>
      <c r="H8" s="72">
        <v>3.70859375</v>
      </c>
      <c r="I8" s="72">
        <v>4.35299479166666</v>
      </c>
      <c r="J8" s="73">
        <v>4.41875</v>
      </c>
      <c r="K8" s="44" t="s">
        <v>6</v>
      </c>
    </row>
    <row r="9" s="198" customFormat="1" ht="16.2" spans="1:11">
      <c r="A9" s="71" t="s">
        <v>311</v>
      </c>
      <c r="B9" s="225">
        <v>0.168</v>
      </c>
      <c r="C9" s="72">
        <v>3.14309895833334</v>
      </c>
      <c r="D9" s="72">
        <v>3.24830729166666</v>
      </c>
      <c r="E9" s="72">
        <v>3.41927083333334</v>
      </c>
      <c r="F9" s="72">
        <v>3.70859375</v>
      </c>
      <c r="G9" s="72">
        <v>3.70859375</v>
      </c>
      <c r="H9" s="72">
        <v>3.70859375</v>
      </c>
      <c r="I9" s="72">
        <v>4.379296875</v>
      </c>
      <c r="J9" s="73">
        <v>4.458203125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3.16940104166666</v>
      </c>
      <c r="D10" s="72">
        <v>3.24830729166666</v>
      </c>
      <c r="E10" s="72">
        <v>3.41927083333334</v>
      </c>
      <c r="F10" s="72">
        <v>3.70859375</v>
      </c>
      <c r="G10" s="72">
        <v>3.70859375</v>
      </c>
      <c r="H10" s="72">
        <v>3.70859375</v>
      </c>
      <c r="I10" s="72">
        <v>4.537109375</v>
      </c>
      <c r="J10" s="73">
        <v>4.62916666666666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3.16940104166666</v>
      </c>
      <c r="D11" s="72">
        <v>3.24830729166666</v>
      </c>
      <c r="E11" s="72">
        <v>3.41927083333334</v>
      </c>
      <c r="F11" s="72">
        <v>3.70859375</v>
      </c>
      <c r="G11" s="72">
        <v>3.70859375</v>
      </c>
      <c r="H11" s="72">
        <v>3.70859375</v>
      </c>
      <c r="I11" s="72">
        <v>4.694921875</v>
      </c>
      <c r="J11" s="73">
        <v>5.33932291666666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3.195703125</v>
      </c>
      <c r="D12" s="72">
        <v>3.3140625</v>
      </c>
      <c r="E12" s="72">
        <v>3.45872395833334</v>
      </c>
      <c r="F12" s="72">
        <v>3.84010416666666</v>
      </c>
      <c r="G12" s="72">
        <v>3.84010416666666</v>
      </c>
      <c r="H12" s="72">
        <v>3.84010416666666</v>
      </c>
      <c r="I12" s="72">
        <v>4.86588541666666</v>
      </c>
      <c r="J12" s="73">
        <v>5.51028645833334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3.195703125</v>
      </c>
      <c r="D13" s="72">
        <v>3.3140625</v>
      </c>
      <c r="E13" s="72">
        <v>3.45872395833334</v>
      </c>
      <c r="F13" s="72">
        <v>3.84010416666666</v>
      </c>
      <c r="G13" s="72">
        <v>3.84010416666666</v>
      </c>
      <c r="H13" s="72">
        <v>3.84010416666666</v>
      </c>
      <c r="I13" s="72">
        <v>4.99739583333334</v>
      </c>
      <c r="J13" s="73">
        <v>5.51028645833334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3.195703125</v>
      </c>
      <c r="D14" s="72">
        <v>3.3140625</v>
      </c>
      <c r="E14" s="72">
        <v>3.45872395833334</v>
      </c>
      <c r="F14" s="72">
        <v>3.84010416666666</v>
      </c>
      <c r="G14" s="72">
        <v>3.84010416666666</v>
      </c>
      <c r="H14" s="72">
        <v>3.84010416666666</v>
      </c>
      <c r="I14" s="72">
        <v>5.03684895833334</v>
      </c>
      <c r="J14" s="73">
        <v>5.51028645833334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3.195703125</v>
      </c>
      <c r="D15" s="72">
        <v>3.3140625</v>
      </c>
      <c r="E15" s="72">
        <v>3.45872395833334</v>
      </c>
      <c r="F15" s="72">
        <v>3.84010416666666</v>
      </c>
      <c r="G15" s="72">
        <v>3.84010416666666</v>
      </c>
      <c r="H15" s="72">
        <v>3.84010416666666</v>
      </c>
      <c r="I15" s="72">
        <v>5.168359375</v>
      </c>
      <c r="J15" s="73">
        <v>5.51028645833334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3.20885416666666</v>
      </c>
      <c r="D16" s="72">
        <v>3.37981770833334</v>
      </c>
      <c r="E16" s="72">
        <v>3.48502604166666</v>
      </c>
      <c r="F16" s="72">
        <v>3.984765625</v>
      </c>
      <c r="G16" s="72">
        <v>3.984765625</v>
      </c>
      <c r="H16" s="72">
        <v>3.984765625</v>
      </c>
      <c r="I16" s="72">
        <v>5.26041666666666</v>
      </c>
      <c r="J16" s="73">
        <v>5.77330729166666</v>
      </c>
    </row>
    <row r="17" s="198" customFormat="1" ht="15" spans="1:10">
      <c r="A17" s="71" t="s">
        <v>319</v>
      </c>
      <c r="B17" s="225">
        <v>0.392</v>
      </c>
      <c r="C17" s="72">
        <v>3.20885416666666</v>
      </c>
      <c r="D17" s="72">
        <v>3.37981770833334</v>
      </c>
      <c r="E17" s="72">
        <v>3.48502604166666</v>
      </c>
      <c r="F17" s="72">
        <v>3.984765625</v>
      </c>
      <c r="G17" s="72">
        <v>3.984765625</v>
      </c>
      <c r="H17" s="72">
        <v>3.984765625</v>
      </c>
      <c r="I17" s="72">
        <v>5.29986979166666</v>
      </c>
      <c r="J17" s="73">
        <v>5.77330729166666</v>
      </c>
    </row>
    <row r="18" s="198" customFormat="1" ht="15" spans="1:10">
      <c r="A18" s="71" t="s">
        <v>320</v>
      </c>
      <c r="B18" s="225">
        <v>0.42</v>
      </c>
      <c r="C18" s="72">
        <v>3.22200520833334</v>
      </c>
      <c r="D18" s="72">
        <v>3.37981770833334</v>
      </c>
      <c r="E18" s="72">
        <v>3.48502604166666</v>
      </c>
      <c r="F18" s="72">
        <v>3.984765625</v>
      </c>
      <c r="G18" s="72">
        <v>3.984765625</v>
      </c>
      <c r="H18" s="72">
        <v>3.984765625</v>
      </c>
      <c r="I18" s="72">
        <v>5.47083333333334</v>
      </c>
      <c r="J18" s="73">
        <v>5.77330729166666</v>
      </c>
    </row>
    <row r="19" s="198" customFormat="1" ht="15" spans="1:10">
      <c r="A19" s="71" t="s">
        <v>321</v>
      </c>
      <c r="B19" s="225">
        <v>0.448</v>
      </c>
      <c r="C19" s="72">
        <v>3.22200520833334</v>
      </c>
      <c r="D19" s="72">
        <v>3.37981770833334</v>
      </c>
      <c r="E19" s="72">
        <v>3.48502604166666</v>
      </c>
      <c r="F19" s="72">
        <v>3.984765625</v>
      </c>
      <c r="G19" s="72">
        <v>3.984765625</v>
      </c>
      <c r="H19" s="72">
        <v>3.984765625</v>
      </c>
      <c r="I19" s="72">
        <v>5.51028645833334</v>
      </c>
      <c r="J19" s="73">
        <v>5.77330729166666</v>
      </c>
    </row>
    <row r="20" s="198" customFormat="1" ht="15" spans="1:10">
      <c r="A20" s="71" t="s">
        <v>322</v>
      </c>
      <c r="B20" s="71">
        <v>0.45</v>
      </c>
      <c r="C20" s="72">
        <v>3.36666666666666</v>
      </c>
      <c r="D20" s="72">
        <v>3.511328125</v>
      </c>
      <c r="E20" s="72">
        <v>3.69544270833334</v>
      </c>
      <c r="F20" s="72">
        <v>3.984765625</v>
      </c>
      <c r="G20" s="72">
        <v>3.984765625</v>
      </c>
      <c r="H20" s="72">
        <v>3.984765625</v>
      </c>
      <c r="I20" s="72">
        <v>5.799609375</v>
      </c>
      <c r="J20" s="73">
        <v>6.07578125</v>
      </c>
    </row>
    <row r="21" s="198" customFormat="1" ht="15" spans="1:10">
      <c r="A21" s="71" t="s">
        <v>323</v>
      </c>
      <c r="B21" s="71">
        <v>0.9</v>
      </c>
      <c r="C21" s="72">
        <v>3.471875</v>
      </c>
      <c r="D21" s="72">
        <v>3.64283854166666</v>
      </c>
      <c r="E21" s="72">
        <v>3.80065104166666</v>
      </c>
      <c r="F21" s="72">
        <v>3.984765625</v>
      </c>
      <c r="G21" s="72">
        <v>3.984765625</v>
      </c>
      <c r="H21" s="72">
        <v>3.984765625</v>
      </c>
      <c r="I21" s="72">
        <v>6.49661458333334</v>
      </c>
      <c r="J21" s="73">
        <v>6.75963541666666</v>
      </c>
    </row>
    <row r="22" s="198" customFormat="1" ht="15" spans="1:10">
      <c r="A22" s="71" t="s">
        <v>324</v>
      </c>
      <c r="B22" s="71">
        <v>1.36</v>
      </c>
      <c r="C22" s="72">
        <v>3.49817708333334</v>
      </c>
      <c r="D22" s="72">
        <v>3.73489583333334</v>
      </c>
      <c r="E22" s="72">
        <v>3.99791666666666</v>
      </c>
      <c r="F22" s="72">
        <v>4.35299479166666</v>
      </c>
      <c r="G22" s="72">
        <v>4.41875</v>
      </c>
      <c r="H22" s="72">
        <v>4.41875</v>
      </c>
      <c r="I22" s="72">
        <v>6.7859375</v>
      </c>
      <c r="J22" s="73">
        <v>7.03580729166666</v>
      </c>
    </row>
    <row r="23" s="198" customFormat="1" ht="15" spans="1:10">
      <c r="A23" s="71" t="s">
        <v>325</v>
      </c>
      <c r="B23" s="71">
        <v>1.81</v>
      </c>
      <c r="C23" s="72">
        <v>3.49817708333334</v>
      </c>
      <c r="D23" s="72">
        <v>3.76119791666666</v>
      </c>
      <c r="E23" s="72">
        <v>4.02421875</v>
      </c>
      <c r="F23" s="72">
        <v>4.379296875</v>
      </c>
      <c r="G23" s="72">
        <v>4.68177083333334</v>
      </c>
      <c r="H23" s="72">
        <v>4.68177083333334</v>
      </c>
      <c r="I23" s="72">
        <v>6.99635416666666</v>
      </c>
      <c r="J23" s="73">
        <v>7.56184895833334</v>
      </c>
    </row>
    <row r="24" s="198" customFormat="1" ht="15" spans="1:10">
      <c r="A24" s="71" t="s">
        <v>326</v>
      </c>
      <c r="B24" s="71">
        <v>2.26</v>
      </c>
      <c r="C24" s="72">
        <v>3.511328125</v>
      </c>
      <c r="D24" s="72">
        <v>3.95846354166666</v>
      </c>
      <c r="E24" s="72">
        <v>4.221484375</v>
      </c>
      <c r="F24" s="72">
        <v>4.5765625</v>
      </c>
      <c r="G24" s="72">
        <v>5.28671875</v>
      </c>
      <c r="H24" s="72">
        <v>5.28671875</v>
      </c>
      <c r="I24" s="72">
        <v>7.259375</v>
      </c>
      <c r="J24" s="73">
        <v>8.45611979166666</v>
      </c>
    </row>
    <row r="25" s="198" customFormat="1" ht="15" spans="1:10">
      <c r="A25" s="71" t="s">
        <v>327</v>
      </c>
      <c r="B25" s="71">
        <v>2.72</v>
      </c>
      <c r="C25" s="72">
        <v>3.52447916666666</v>
      </c>
      <c r="D25" s="72">
        <v>4.03736979166666</v>
      </c>
      <c r="E25" s="72">
        <v>4.300390625</v>
      </c>
      <c r="F25" s="72">
        <v>4.65546875</v>
      </c>
      <c r="G25" s="72">
        <v>5.47083333333334</v>
      </c>
      <c r="H25" s="72">
        <v>5.66809895833334</v>
      </c>
      <c r="I25" s="72">
        <v>7.56184895833334</v>
      </c>
      <c r="J25" s="73">
        <v>8.78489583333334</v>
      </c>
    </row>
    <row r="26" s="198" customFormat="1" ht="15" spans="1:10">
      <c r="A26" s="71" t="s">
        <v>328</v>
      </c>
      <c r="B26" s="71">
        <v>3.17</v>
      </c>
      <c r="C26" s="72">
        <v>3.95846354166666</v>
      </c>
      <c r="D26" s="72">
        <v>4.24778645833334</v>
      </c>
      <c r="E26" s="72">
        <v>4.55026041666666</v>
      </c>
      <c r="F26" s="72">
        <v>4.83958333333334</v>
      </c>
      <c r="G26" s="72">
        <v>5.68125</v>
      </c>
      <c r="H26" s="72">
        <v>6.12838541666666</v>
      </c>
      <c r="I26" s="72">
        <v>8.46927083333334</v>
      </c>
      <c r="J26" s="73">
        <v>9.41614583333334</v>
      </c>
    </row>
    <row r="27" s="198" customFormat="1" ht="15" spans="1:10">
      <c r="A27" s="71" t="s">
        <v>329</v>
      </c>
      <c r="B27" s="71">
        <v>3.62</v>
      </c>
      <c r="C27" s="72">
        <v>4.03736979166666</v>
      </c>
      <c r="D27" s="72">
        <v>4.32669270833334</v>
      </c>
      <c r="E27" s="72">
        <v>4.62916666666666</v>
      </c>
      <c r="F27" s="72">
        <v>4.99739583333334</v>
      </c>
      <c r="G27" s="72">
        <v>5.76015625</v>
      </c>
      <c r="H27" s="72">
        <v>6.22044270833334</v>
      </c>
      <c r="I27" s="72">
        <v>9.271484375</v>
      </c>
      <c r="J27" s="73">
        <v>10.3498697916667</v>
      </c>
    </row>
    <row r="28" s="198" customFormat="1" ht="15" spans="1:10">
      <c r="A28" s="71" t="s">
        <v>330</v>
      </c>
      <c r="B28" s="71">
        <v>4.08</v>
      </c>
      <c r="C28" s="72">
        <v>4.18203125</v>
      </c>
      <c r="D28" s="72">
        <v>4.40559895833334</v>
      </c>
      <c r="E28" s="72">
        <v>4.70807291666666</v>
      </c>
      <c r="F28" s="72">
        <v>5.14205729166666</v>
      </c>
      <c r="G28" s="72">
        <v>5.8390625</v>
      </c>
      <c r="H28" s="72">
        <v>6.29934895833334</v>
      </c>
      <c r="I28" s="72">
        <v>9.57395833333334</v>
      </c>
      <c r="J28" s="73">
        <v>10.8364583333333</v>
      </c>
    </row>
    <row r="29" s="198" customFormat="1" ht="15" spans="1:10">
      <c r="A29" s="71" t="s">
        <v>331</v>
      </c>
      <c r="B29" s="71">
        <v>4.53</v>
      </c>
      <c r="C29" s="72">
        <v>4.27408854166666</v>
      </c>
      <c r="D29" s="72">
        <v>4.49765625</v>
      </c>
      <c r="E29" s="72">
        <v>4.852734375</v>
      </c>
      <c r="F29" s="72">
        <v>5.23411458333334</v>
      </c>
      <c r="G29" s="72">
        <v>5.93111979166666</v>
      </c>
      <c r="H29" s="72">
        <v>6.37825520833334</v>
      </c>
      <c r="I29" s="72">
        <v>10.0079427083333</v>
      </c>
      <c r="J29" s="73">
        <v>11.2704427083333</v>
      </c>
    </row>
    <row r="30" s="198" customFormat="1" ht="15" spans="1:10">
      <c r="A30" s="71" t="s">
        <v>332</v>
      </c>
      <c r="B30" s="71">
        <v>4.98</v>
      </c>
      <c r="C30" s="72">
        <v>4.35299479166666</v>
      </c>
      <c r="D30" s="72">
        <v>4.5765625</v>
      </c>
      <c r="E30" s="72">
        <v>4.97109375</v>
      </c>
      <c r="F30" s="72">
        <v>5.31302083333334</v>
      </c>
      <c r="G30" s="72">
        <v>6.01002604166666</v>
      </c>
      <c r="H30" s="72">
        <v>6.45716145833334</v>
      </c>
      <c r="I30" s="72">
        <v>10.3893229166667</v>
      </c>
      <c r="J30" s="73">
        <v>11.7701822916667</v>
      </c>
    </row>
    <row r="31" s="198" customFormat="1" ht="15" spans="1:10">
      <c r="A31" s="71" t="s">
        <v>333</v>
      </c>
      <c r="B31" s="71">
        <v>5.44</v>
      </c>
      <c r="C31" s="72">
        <v>4.44505208333334</v>
      </c>
      <c r="D31" s="72">
        <v>4.66861979166666</v>
      </c>
      <c r="E31" s="72">
        <v>5.18151041666666</v>
      </c>
      <c r="F31" s="72">
        <v>5.66809895833334</v>
      </c>
      <c r="G31" s="72">
        <v>6.41770833333334</v>
      </c>
      <c r="H31" s="72">
        <v>6.41770833333334</v>
      </c>
      <c r="I31" s="72">
        <v>11.5071614583333</v>
      </c>
      <c r="J31" s="73">
        <v>12.2436197916667</v>
      </c>
    </row>
    <row r="32" s="198" customFormat="1" ht="15" spans="1:10">
      <c r="A32" s="71" t="s">
        <v>334</v>
      </c>
      <c r="B32" s="71">
        <v>5.89</v>
      </c>
      <c r="C32" s="72">
        <v>4.58971354166666</v>
      </c>
      <c r="D32" s="72">
        <v>4.81328125</v>
      </c>
      <c r="E32" s="72">
        <v>5.326171875</v>
      </c>
      <c r="F32" s="72">
        <v>5.81276041666666</v>
      </c>
      <c r="G32" s="72">
        <v>6.56236979166666</v>
      </c>
      <c r="H32" s="72">
        <v>6.56236979166666</v>
      </c>
      <c r="I32" s="72">
        <v>12.0595052083333</v>
      </c>
      <c r="J32" s="73">
        <v>12.8485677083334</v>
      </c>
    </row>
    <row r="33" s="198" customFormat="1" ht="15" spans="1:13">
      <c r="A33" s="71" t="s">
        <v>335</v>
      </c>
      <c r="B33" s="71">
        <v>6.35</v>
      </c>
      <c r="C33" s="72">
        <v>4.68177083333334</v>
      </c>
      <c r="D33" s="72">
        <v>4.90533854166666</v>
      </c>
      <c r="E33" s="72">
        <v>5.41822916666666</v>
      </c>
      <c r="F33" s="72">
        <v>5.90481770833334</v>
      </c>
      <c r="G33" s="72">
        <v>6.65442708333334</v>
      </c>
      <c r="H33" s="72">
        <v>6.65442708333334</v>
      </c>
      <c r="I33" s="72">
        <v>12.7302083333334</v>
      </c>
      <c r="J33" s="73">
        <v>13.3483072916666</v>
      </c>
    </row>
    <row r="34" s="198" customFormat="1" ht="15" spans="1:13">
      <c r="A34" s="71" t="s">
        <v>336</v>
      </c>
      <c r="B34" s="71">
        <v>6.8</v>
      </c>
      <c r="C34" s="72">
        <v>4.80013020833334</v>
      </c>
      <c r="D34" s="72">
        <v>5.02369791666666</v>
      </c>
      <c r="E34" s="72">
        <v>5.53658854166666</v>
      </c>
      <c r="F34" s="72">
        <v>6.02317708333334</v>
      </c>
      <c r="G34" s="72">
        <v>6.77278645833334</v>
      </c>
      <c r="H34" s="72">
        <v>6.77278645833334</v>
      </c>
      <c r="I34" s="72">
        <v>13.6244791666666</v>
      </c>
      <c r="J34" s="73">
        <v>14.084765625</v>
      </c>
    </row>
    <row r="35" s="198" customFormat="1" ht="15" spans="1:13">
      <c r="A35" s="71" t="s">
        <v>337</v>
      </c>
      <c r="B35" s="71">
        <v>7.25</v>
      </c>
      <c r="C35" s="72">
        <v>4.90533854166666</v>
      </c>
      <c r="D35" s="72">
        <v>5.12890625</v>
      </c>
      <c r="E35" s="72">
        <v>5.641796875</v>
      </c>
      <c r="F35" s="72">
        <v>6.12838541666666</v>
      </c>
      <c r="G35" s="72">
        <v>6.87799479166666</v>
      </c>
      <c r="H35" s="72">
        <v>6.87799479166666</v>
      </c>
      <c r="I35" s="72">
        <v>14.0190104166666</v>
      </c>
      <c r="J35" s="73">
        <v>14.4661458333334</v>
      </c>
    </row>
    <row r="36" s="198" customFormat="1" ht="15" spans="1:13">
      <c r="A36" s="71" t="s">
        <v>338</v>
      </c>
      <c r="B36" s="71">
        <v>7.71</v>
      </c>
      <c r="C36" s="72">
        <v>5.010546875</v>
      </c>
      <c r="D36" s="72">
        <v>5.23411458333334</v>
      </c>
      <c r="E36" s="72">
        <v>5.878515625</v>
      </c>
      <c r="F36" s="72">
        <v>6.36510416666666</v>
      </c>
      <c r="G36" s="72">
        <v>7.11471354166666</v>
      </c>
      <c r="H36" s="72">
        <v>7.11471354166666</v>
      </c>
      <c r="I36" s="72">
        <v>14.8606770833334</v>
      </c>
      <c r="J36" s="73">
        <v>16.7544270833334</v>
      </c>
    </row>
    <row r="37" s="198" customFormat="1" ht="15" spans="1:13">
      <c r="A37" s="71" t="s">
        <v>339</v>
      </c>
      <c r="B37" s="71">
        <v>8.16</v>
      </c>
      <c r="C37" s="72">
        <v>5.12890625</v>
      </c>
      <c r="D37" s="72">
        <v>5.33932291666666</v>
      </c>
      <c r="E37" s="72">
        <v>5.996875</v>
      </c>
      <c r="F37" s="72">
        <v>6.48346354166666</v>
      </c>
      <c r="G37" s="72">
        <v>7.23307291666666</v>
      </c>
      <c r="H37" s="72">
        <v>7.23307291666666</v>
      </c>
      <c r="I37" s="72">
        <v>15.505078125</v>
      </c>
      <c r="J37" s="73">
        <v>16.7938802083334</v>
      </c>
    </row>
    <row r="38" s="198" customFormat="1" ht="15" spans="1:13">
      <c r="A38" s="71" t="s">
        <v>340</v>
      </c>
      <c r="B38" s="71">
        <v>8.61</v>
      </c>
      <c r="C38" s="72">
        <v>5.247265625</v>
      </c>
      <c r="D38" s="72">
        <v>5.45768229166666</v>
      </c>
      <c r="E38" s="72">
        <v>6.115234375</v>
      </c>
      <c r="F38" s="72">
        <v>6.60182291666666</v>
      </c>
      <c r="G38" s="72">
        <v>7.35143229166666</v>
      </c>
      <c r="H38" s="72">
        <v>7.35143229166666</v>
      </c>
      <c r="I38" s="72">
        <v>15.9390625</v>
      </c>
      <c r="J38" s="73">
        <v>17.2278645833334</v>
      </c>
    </row>
    <row r="39" s="198" customFormat="1" ht="15" spans="1:13">
      <c r="A39" s="71" t="s">
        <v>341</v>
      </c>
      <c r="B39" s="71">
        <v>9.07</v>
      </c>
      <c r="C39" s="72">
        <v>5.35247395833334</v>
      </c>
      <c r="D39" s="72">
        <v>5.57604166666666</v>
      </c>
      <c r="E39" s="72">
        <v>6.23359375</v>
      </c>
      <c r="F39" s="72">
        <v>6.70703125</v>
      </c>
      <c r="G39" s="72">
        <v>7.46979166666666</v>
      </c>
      <c r="H39" s="72">
        <v>7.46979166666666</v>
      </c>
      <c r="I39" s="72">
        <v>16.4256510416666</v>
      </c>
      <c r="J39" s="73">
        <v>18.38515625</v>
      </c>
    </row>
    <row r="40" s="198" customFormat="1" ht="15" spans="1:13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</row>
    <row r="45" s="198" customFormat="1" ht="15.6" spans="1:13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</row>
    <row r="46" s="198" customFormat="1" ht="77" customHeight="1" spans="1:13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</row>
    <row r="47" s="198" customFormat="1" ht="15.6" spans="1:13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</row>
    <row r="48" s="198" customFormat="1" ht="30" customHeight="1" spans="1:13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</row>
    <row r="49" s="198" customFormat="1" ht="29" customHeight="1" spans="1:15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</row>
    <row r="50" s="198" customFormat="1" ht="15.6" spans="1:15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</row>
    <row r="51" s="198" customFormat="1" ht="15.6" spans="1:15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</row>
    <row r="52" s="198" customFormat="1" ht="29" customHeight="1" spans="1:15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</row>
    <row r="53" s="198" customFormat="1" ht="15.6" spans="1:15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</row>
    <row r="54" s="198" customFormat="1" ht="15.6" spans="1:15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</row>
    <row r="55" s="198" customFormat="1" ht="15.6" spans="1:15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</row>
    <row r="56" s="198" customFormat="1" ht="15.6" spans="1:15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</row>
    <row r="57" s="198" customFormat="1" ht="15.6" spans="1:15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3.2875</v>
      </c>
    </row>
    <row r="58" s="198" customFormat="1" ht="15.6" spans="1:15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20</v>
      </c>
    </row>
    <row r="59" s="198" customFormat="1" ht="15.6" spans="1:15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</row>
    <row r="60" s="198" customFormat="1" ht="15.6" spans="1:15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1.25</v>
      </c>
    </row>
    <row r="61" s="198" customFormat="1" ht="15.6" spans="1:15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1.25</v>
      </c>
    </row>
    <row r="63" s="198" customFormat="1" ht="32.4" spans="1:15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s="198" customFormat="1" ht="16.2" spans="1:15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s="198" customFormat="1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s="198" customFormat="1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s="198" customFormat="1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s="198" customFormat="1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s="198" customFormat="1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s="198" customFormat="1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s="198" customFormat="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s="198" customFormat="1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s="198" customFormat="1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s="198" customFormat="1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s="198" customFormat="1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s="198" customFormat="1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s="198" customFormat="1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s="198" customFormat="1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s="198" customFormat="1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s="198" customFormat="1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s="198" customFormat="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s="198" customFormat="1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s="198" customFormat="1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s="198" customFormat="1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s="198" customFormat="1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s="198" customFormat="1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s="198" customFormat="1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s="198" customFormat="1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s="198" customFormat="1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s="198" customFormat="1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s="198" customFormat="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s="198" customFormat="1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s="198" customFormat="1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s="198" customFormat="1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s="198" customFormat="1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s="198" customFormat="1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s="198" customFormat="1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s="198" customFormat="1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s="198" customFormat="1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s="198" customFormat="1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s="198" customFormat="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s="198" customFormat="1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s="198" customFormat="1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s="198" customFormat="1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s="198" customFormat="1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s="198" customFormat="1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s="198" customFormat="1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s="198" customFormat="1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s="198" customFormat="1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s="198" customFormat="1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s="198" customFormat="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s="198" customFormat="1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s="198" customFormat="1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s="198" customFormat="1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s="198" customFormat="1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s="198" customFormat="1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s="198" customFormat="1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s="198" customFormat="1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s="198" customFormat="1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s="198" customFormat="1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s="198" customFormat="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s="198" customFormat="1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s="198" customFormat="1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s="198" customFormat="1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s="198" customFormat="1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s="198" customFormat="1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s="198" customFormat="1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s="198" customFormat="1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s="198" customFormat="1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s="198" customFormat="1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s="198" customFormat="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s="198" customFormat="1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s="198" customFormat="1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s="198" customFormat="1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s="198" customFormat="1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s="198" customFormat="1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s="198" customFormat="1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s="198" customFormat="1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s="198" customFormat="1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s="198" customFormat="1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s="198" customFormat="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s="198" customFormat="1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s="198" customFormat="1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s="198" customFormat="1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s="198" customFormat="1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s="198" customFormat="1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s="198" customFormat="1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s="198" customFormat="1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s="198" customFormat="1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s="198" customFormat="1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s="198" customFormat="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s="198" customFormat="1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s="198" customFormat="1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s="198" customFormat="1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s="198" customFormat="1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s="198" customFormat="1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s="198" customFormat="1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s="198" customFormat="1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s="198" customFormat="1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s="198" customFormat="1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s="198" customFormat="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s="198" customFormat="1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s="198" customFormat="1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s="198" customFormat="1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s="198" customFormat="1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s="198" customFormat="1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s="198" customFormat="1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s="198" customFormat="1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s="198" customFormat="1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s="198" customFormat="1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s="198" customFormat="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s="198" customFormat="1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s="198" customFormat="1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s="198" customFormat="1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s="198" customFormat="1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s="198" customFormat="1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s="198" customFormat="1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s="198" customFormat="1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s="198" customFormat="1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s="198" customFormat="1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s="198" customFormat="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s="198" customFormat="1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s="198" customFormat="1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s="198" customFormat="1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s="198" customFormat="1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s="198" customFormat="1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s="198" customFormat="1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s="198" customFormat="1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s="198" customFormat="1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s="198" customFormat="1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s="198" customFormat="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s="198" customFormat="1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s="198" customFormat="1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s="198" customFormat="1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s="198" customFormat="1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s="198" customFormat="1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s="198" customFormat="1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s="198" customFormat="1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s="198" customFormat="1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s="198" customFormat="1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s="198" customFormat="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s="198" customFormat="1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s="198" customFormat="1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s="198" customFormat="1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s="198" customFormat="1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s="198" customFormat="1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s="198" customFormat="1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s="198" customFormat="1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s="198" customFormat="1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s="198" customFormat="1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s="198" customFormat="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s="198" customFormat="1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s="198" customFormat="1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s="198" customFormat="1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s="198" customFormat="1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s="198" customFormat="1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s="198" customFormat="1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s="198" customFormat="1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s="198" customFormat="1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s="198" customFormat="1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s="198" customFormat="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s="198" customFormat="1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s="198" customFormat="1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s="198" customFormat="1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s="198" customFormat="1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s="198" customFormat="1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s="198" customFormat="1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s="198" customFormat="1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s="198" customFormat="1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s="198" customFormat="1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s="198" customFormat="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s="198" customFormat="1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s="198" customFormat="1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s="198" customFormat="1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s="198" customFormat="1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s="198" customFormat="1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s="198" customFormat="1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s="198" customFormat="1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s="198" customFormat="1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s="198" customFormat="1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s="198" customFormat="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s="198" customFormat="1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s="198" customFormat="1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s="198" customFormat="1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s="198" customFormat="1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s="198" customFormat="1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s="198" customFormat="1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s="198" customFormat="1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s="198" customFormat="1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s="198" customFormat="1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s="198" customFormat="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s="198" customFormat="1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s="198" customFormat="1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s="198" customFormat="1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s="198" customFormat="1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s="198" customFormat="1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s="198" customFormat="1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s="198" customFormat="1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s="198" customFormat="1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s="198" customFormat="1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s="198" customFormat="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s="198" customFormat="1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s="198" customFormat="1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s="198" customFormat="1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s="198" customFormat="1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s="198" customFormat="1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s="198" customFormat="1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s="198" customFormat="1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s="198" customFormat="1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s="198" customFormat="1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s="198" customFormat="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s="198" customFormat="1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s="198" customFormat="1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s="198" customFormat="1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s="198" customFormat="1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s="198" customFormat="1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s="198" customFormat="1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s="198" customFormat="1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s="198" customFormat="1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s="198" customFormat="1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s="198" customFormat="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s="198" customFormat="1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s="198" customFormat="1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s="198" customFormat="1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s="198" customFormat="1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s="198" customFormat="1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s="198" customFormat="1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s="198" customFormat="1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s="198" customFormat="1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s="198" customFormat="1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s="198" customFormat="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s="198" customFormat="1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s="198" customFormat="1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s="198" customFormat="1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s="198" customFormat="1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s="198" customFormat="1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s="198" customFormat="1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s="198" customFormat="1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s="198" customFormat="1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s="198" customFormat="1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s="198" customFormat="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s="198" customFormat="1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s="198" customFormat="1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s="198" customFormat="1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s="198" customFormat="1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s="198" customFormat="1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s="198" customFormat="1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s="198" customFormat="1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s="198" customFormat="1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s="198" customFormat="1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s="198" customFormat="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s="198" customFormat="1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s="198" customFormat="1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s="198" customFormat="1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s="198" customFormat="1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s="198" customFormat="1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s="198" customFormat="1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s="198" customFormat="1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s="198" customFormat="1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s="198" customFormat="1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s="198" customFormat="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s="198" customFormat="1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s="198" customFormat="1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s="198" customFormat="1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s="198" customFormat="1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s="198" customFormat="1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s="198" customFormat="1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s="198" customFormat="1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s="198" customFormat="1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s="198" customFormat="1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s="198" customFormat="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s="198" customFormat="1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s="198" customFormat="1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s="198" customFormat="1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s="198" customFormat="1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s="198" customFormat="1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s="198" customFormat="1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s="198" customFormat="1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s="198" customFormat="1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s="198" customFormat="1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s="198" customFormat="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s="198" customFormat="1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s="198" customFormat="1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s="198" customFormat="1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s="198" customFormat="1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s="198" customFormat="1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s="198" customFormat="1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s="198" customFormat="1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s="198" customFormat="1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s="198" customFormat="1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s="198" customFormat="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s="198" customFormat="1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s="198" customFormat="1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s="198" customFormat="1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s="198" customFormat="1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s="198" customFormat="1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s="198" customFormat="1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s="198" customFormat="1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s="198" customFormat="1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s="198" customFormat="1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s="198" customFormat="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s="198" customFormat="1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s="198" customFormat="1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s="198" customFormat="1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s="198" customFormat="1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s="198" customFormat="1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s="198" customFormat="1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s="198" customFormat="1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s="198" customFormat="1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s="198" customFormat="1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s="198" customFormat="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s="198" customFormat="1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s="198" customFormat="1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s="198" customFormat="1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s="198" customFormat="1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s="198" customFormat="1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s="198" customFormat="1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s="198" customFormat="1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s="198" customFormat="1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s="198" customFormat="1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s="198" customFormat="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s="198" customFormat="1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s="198" customFormat="1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s="198" customFormat="1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s="198" customFormat="1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s="198" customFormat="1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s="198" customFormat="1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s="198" customFormat="1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s="198" customFormat="1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s="198" customFormat="1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s="198" customFormat="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s="198" customFormat="1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s="198" customFormat="1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s="198" customFormat="1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s="198" customFormat="1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s="198" customFormat="1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s="198" customFormat="1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s="198" customFormat="1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s="198" customFormat="1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s="198" customFormat="1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s="198" customFormat="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s="198" customFormat="1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s="198" customFormat="1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s="198" customFormat="1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s="198" customFormat="1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s="198" customFormat="1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s="198" customFormat="1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s="198" customFormat="1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s="198" customFormat="1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s="198" customFormat="1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s="198" customFormat="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s="198" customFormat="1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s="198" customFormat="1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s="198" customFormat="1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s="198" customFormat="1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s="198" customFormat="1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s="198" customFormat="1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s="198" customFormat="1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s="198" customFormat="1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s="198" customFormat="1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s="198" customFormat="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s="198" customFormat="1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s="198" customFormat="1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s="198" customFormat="1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s="198" customFormat="1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s="198" customFormat="1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s="198" customFormat="1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s="198" customFormat="1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s="198" customFormat="1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s="198" customFormat="1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s="198" customFormat="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s="198" customFormat="1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s="198" customFormat="1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s="198" customFormat="1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s="198" customFormat="1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s="198" customFormat="1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s="198" customFormat="1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s="198" customFormat="1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s="198" customFormat="1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s="198" customFormat="1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s="198" customFormat="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s="198" customFormat="1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s="198" customFormat="1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s="198" customFormat="1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s="198" customFormat="1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s="198" customFormat="1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s="198" customFormat="1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s="198" customFormat="1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s="198" customFormat="1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s="198" customFormat="1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s="198" customFormat="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s="198" customFormat="1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s="198" customFormat="1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s="198" customFormat="1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s="198" customFormat="1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s="198" customFormat="1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s="198" customFormat="1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s="198" customFormat="1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s="198" customFormat="1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s="198" customFormat="1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s="198" customFormat="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s="198" customFormat="1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s="198" customFormat="1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s="198" customFormat="1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s="198" customFormat="1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s="198" customFormat="1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s="198" customFormat="1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s="198" customFormat="1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s="198" customFormat="1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s="198" customFormat="1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s="198" customFormat="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s="198" customFormat="1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s="198" customFormat="1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s="198" customFormat="1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s="198" customFormat="1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s="198" customFormat="1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s="198" customFormat="1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s="198" customFormat="1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s="198" customFormat="1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s="198" customFormat="1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s="198" customFormat="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s="198" customFormat="1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s="198" customFormat="1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s="198" customFormat="1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s="198" customFormat="1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s="198" customFormat="1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s="198" customFormat="1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s="198" customFormat="1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s="198" customFormat="1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s="198" customFormat="1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s="198" customFormat="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s="198" customFormat="1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s="198" customFormat="1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s="198" customFormat="1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s="198" customFormat="1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s="198" customFormat="1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s="198" customFormat="1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s="198" customFormat="1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s="198" customFormat="1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s="198" customFormat="1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s="198" customFormat="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s="198" customFormat="1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s="198" customFormat="1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s="198" customFormat="1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s="198" customFormat="1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s="198" customFormat="1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s="198" customFormat="1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s="198" customFormat="1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s="198" customFormat="1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s="198" customFormat="1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s="198" customFormat="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s="198" customFormat="1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s="198" customFormat="1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s="198" customFormat="1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s="198" customFormat="1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s="198" customFormat="1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s="198" customFormat="1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s="198" customFormat="1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s="198" customFormat="1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s="198" customFormat="1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s="198" customFormat="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s="198" customFormat="1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s="198" customFormat="1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s="198" customFormat="1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s="198" customFormat="1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s="198" customFormat="1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s="198" customFormat="1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s="198" customFormat="1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s="198" customFormat="1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s="198" customFormat="1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s="198" customFormat="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s="198" customFormat="1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s="198" customFormat="1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s="198" customFormat="1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s="198" customFormat="1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s="198" customFormat="1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s="198" customFormat="1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s="198" customFormat="1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s="198" customFormat="1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s="198" customFormat="1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s="198" customFormat="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s="198" customFormat="1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s="198" customFormat="1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s="198" customFormat="1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s="198" customFormat="1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s="198" customFormat="1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s="198" customFormat="1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s="198" customFormat="1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s="198" customFormat="1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s="198" customFormat="1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s="198" customFormat="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s="198" customFormat="1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s="198" customFormat="1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s="198" customFormat="1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s="198" customFormat="1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s="198" customFormat="1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s="198" customFormat="1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s="198" customFormat="1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s="198" customFormat="1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s="198" customFormat="1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s="198" customFormat="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s="198" customFormat="1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s="198" customFormat="1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s="198" customFormat="1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s="198" customFormat="1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s="198" customFormat="1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s="198" customFormat="1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s="198" customFormat="1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s="198" customFormat="1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s="198" customFormat="1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s="198" customFormat="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s="198" customFormat="1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s="198" customFormat="1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s="198" customFormat="1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s="198" customFormat="1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s="198" customFormat="1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s="198" customFormat="1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s="198" customFormat="1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s="198" customFormat="1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s="198" customFormat="1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s="198" customFormat="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s="198" customFormat="1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s="198" customFormat="1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s="198" customFormat="1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s="198" customFormat="1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s="198" customFormat="1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s="198" customFormat="1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s="198" customFormat="1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s="198" customFormat="1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s="198" customFormat="1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s="198" customFormat="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s="198" customFormat="1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s="198" customFormat="1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s="198" customFormat="1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s="198" customFormat="1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s="198" customFormat="1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s="198" customFormat="1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s="198" customFormat="1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s="198" customFormat="1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s="198" customFormat="1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s="198" customFormat="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s="198" customFormat="1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s="198" customFormat="1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s="198" customFormat="1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s="198" customFormat="1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s="198" customFormat="1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s="198" customFormat="1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s="198" customFormat="1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s="198" customFormat="1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s="198" customFormat="1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s="198" customFormat="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s="198" customFormat="1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s="198" customFormat="1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s="198" customFormat="1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s="198" customFormat="1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s="198" customFormat="1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s="198" customFormat="1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s="198" customFormat="1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s="198" customFormat="1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s="198" customFormat="1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s="198" customFormat="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s="198" customFormat="1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s="198" customFormat="1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s="198" customFormat="1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s="198" customFormat="1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s="198" customFormat="1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s="198" customFormat="1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s="198" customFormat="1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s="198" customFormat="1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s="198" customFormat="1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s="198" customFormat="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s="198" customFormat="1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s="198" customFormat="1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s="198" customFormat="1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s="198" customFormat="1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s="198" customFormat="1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s="198" customFormat="1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s="198" customFormat="1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s="198" customFormat="1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s="198" customFormat="1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s="198" customFormat="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s="198" customFormat="1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s="198" customFormat="1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s="198" customFormat="1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s="198" customFormat="1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s="198" customFormat="1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s="198" customFormat="1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s="198" customFormat="1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s="198" customFormat="1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s="198" customFormat="1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s="198" customFormat="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s="198" customFormat="1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s="198" customFormat="1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s="198" customFormat="1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s="198" customFormat="1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s="198" customFormat="1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s="198" customFormat="1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s="198" customFormat="1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s="198" customFormat="1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s="198" customFormat="1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s="198" customFormat="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s="198" customFormat="1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s="198" customFormat="1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s="198" customFormat="1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s="198" customFormat="1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s="198" customFormat="1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s="198" customFormat="1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s="198" customFormat="1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s="198" customFormat="1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s="198" customFormat="1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s="198" customFormat="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s="198" customFormat="1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s="198" customFormat="1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s="198" customFormat="1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s="198" customFormat="1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s="198" customFormat="1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s="198" customFormat="1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s="198" customFormat="1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s="198" customFormat="1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s="198" customFormat="1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s="198" customFormat="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s="198" customFormat="1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s="198" customFormat="1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s="198" customFormat="1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s="198" customFormat="1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s="198" customFormat="1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s="198" customFormat="1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s="198" customFormat="1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s="198" customFormat="1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s="198" customFormat="1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s="198" customFormat="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s="198" customFormat="1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s="198" customFormat="1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s="198" customFormat="1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s="198" customFormat="1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s="198" customFormat="1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s="198" customFormat="1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s="198" customFormat="1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s="198" customFormat="1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s="198" customFormat="1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s="198" customFormat="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s="198" customFormat="1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s="198" customFormat="1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s="198" customFormat="1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s="198" customFormat="1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s="198" customFormat="1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s="198" customFormat="1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s="198" customFormat="1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s="198" customFormat="1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s="198" customFormat="1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s="198" customFormat="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s="198" customFormat="1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s="198" customFormat="1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s="198" customFormat="1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s="198" customFormat="1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s="198" customFormat="1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s="198" customFormat="1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s="198" customFormat="1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s="198" customFormat="1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s="198" customFormat="1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s="198" customFormat="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s="198" customFormat="1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s="198" customFormat="1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s="198" customFormat="1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s="198" customFormat="1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s="198" customFormat="1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s="198" customFormat="1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s="198" customFormat="1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s="198" customFormat="1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s="198" customFormat="1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s="198" customFormat="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s="198" customFormat="1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s="198" customFormat="1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s="198" customFormat="1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s="198" customFormat="1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s="198" customFormat="1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s="198" customFormat="1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s="198" customFormat="1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s="198" customFormat="1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s="198" customFormat="1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s="198" customFormat="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s="198" customFormat="1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s="198" customFormat="1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s="198" customFormat="1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s="198" customFormat="1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s="198" customFormat="1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s="198" customFormat="1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s="198" customFormat="1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s="198" customFormat="1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s="198" customFormat="1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s="198" customFormat="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s="198" customFormat="1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s="198" customFormat="1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s="198" customFormat="1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s="198" customFormat="1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s="198" customFormat="1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s="198" customFormat="1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s="198" customFormat="1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s="198" customFormat="1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s="198" customFormat="1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s="198" customFormat="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s="198" customFormat="1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s="198" customFormat="1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s="198" customFormat="1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s="198" customFormat="1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s="198" customFormat="1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s="198" customFormat="1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s="198" customFormat="1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s="198" customFormat="1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s="198" customFormat="1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s="198" customFormat="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s="198" customFormat="1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s="198" customFormat="1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s="198" customFormat="1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s="198" customFormat="1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s="198" customFormat="1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s="198" customFormat="1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s="198" customFormat="1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s="198" customFormat="1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s="198" customFormat="1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s="198" customFormat="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s="198" customFormat="1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s="198" customFormat="1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s="198" customFormat="1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s="198" customFormat="1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s="198" customFormat="1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s="198" customFormat="1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s="198" customFormat="1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s="198" customFormat="1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s="198" customFormat="1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s="198" customFormat="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s="198" customFormat="1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s="198" customFormat="1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s="198" customFormat="1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s="198" customFormat="1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s="198" customFormat="1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s="198" customFormat="1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s="198" customFormat="1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s="198" customFormat="1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s="198" customFormat="1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s="198" customFormat="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s="198" customFormat="1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s="198" customFormat="1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s="198" customFormat="1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s="198" customFormat="1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s="198" customFormat="1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s="198" customFormat="1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s="198" customFormat="1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s="198" customFormat="1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s="198" customFormat="1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s="198" customFormat="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s="198" customFormat="1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s="198" customFormat="1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s="198" customFormat="1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s="198" customFormat="1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s="198" customFormat="1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s="198" customFormat="1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s="198" customFormat="1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s="198" customFormat="1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s="198" customFormat="1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s="198" customFormat="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s="198" customFormat="1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s="198" customFormat="1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s="198" customFormat="1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s="198" customFormat="1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s="198" customFormat="1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s="198" customFormat="1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s="198" customFormat="1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s="198" customFormat="1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s="198" customFormat="1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s="198" customFormat="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s="198" customFormat="1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s="198" customFormat="1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s="198" customFormat="1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s="198" customFormat="1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s="198" customFormat="1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s="198" customFormat="1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s="198" customFormat="1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s="198" customFormat="1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s="198" customFormat="1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s="198" customFormat="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s="198" customFormat="1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s="198" customFormat="1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s="198" customFormat="1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s="198" customFormat="1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s="198" customFormat="1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s="198" customFormat="1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s="198" customFormat="1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s="198" customFormat="1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s="198" customFormat="1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s="198" customFormat="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s="198" customFormat="1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s="198" customFormat="1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s="198" customFormat="1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s="198" customFormat="1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s="198" customFormat="1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s="198" customFormat="1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s="198" customFormat="1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s="198" customFormat="1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s="198" customFormat="1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s="198" customFormat="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s="198" customFormat="1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s="198" customFormat="1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s="198" customFormat="1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s="198" customFormat="1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s="198" customFormat="1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s="198" customFormat="1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s="198" customFormat="1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s="198" customFormat="1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s="198" customFormat="1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s="198" customFormat="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s="198" customFormat="1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s="198" customFormat="1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s="198" customFormat="1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s="198" customFormat="1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s="198" customFormat="1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s="198" customFormat="1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s="198" customFormat="1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s="198" customFormat="1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s="198" customFormat="1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s="198" customFormat="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s="198" customFormat="1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s="198" customFormat="1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s="198" customFormat="1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s="198" customFormat="1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s="198" customFormat="1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s="198" customFormat="1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s="198" customFormat="1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s="198" customFormat="1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s="198" customFormat="1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s="198" customFormat="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s="198" customFormat="1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s="198" customFormat="1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s="198" customFormat="1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s="198" customFormat="1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s="198" customFormat="1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s="198" customFormat="1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s="198" customFormat="1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s="198" customFormat="1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s="198" customFormat="1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s="198" customFormat="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s="198" customFormat="1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s="198" customFormat="1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s="198" customFormat="1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s="198" customFormat="1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s="198" customFormat="1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s="198" customFormat="1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s="198" customFormat="1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s="198" customFormat="1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s="198" customFormat="1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s="198" customFormat="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s="198" customFormat="1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s="198" customFormat="1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s="198" customFormat="1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s="198" customFormat="1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s="198" customFormat="1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s="198" customFormat="1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s="198" customFormat="1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s="198" customFormat="1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s="198" customFormat="1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s="198" customFormat="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s="198" customFormat="1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s="198" customFormat="1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s="198" customFormat="1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s="198" customFormat="1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s="198" customFormat="1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s="198" customFormat="1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s="198" customFormat="1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s="198" customFormat="1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s="198" customFormat="1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s="198" customFormat="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s="198" customFormat="1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s="198" customFormat="1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s="198" customFormat="1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s="198" customFormat="1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s="198" customFormat="1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s="198" customFormat="1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s="198" customFormat="1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s="198" customFormat="1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s="198" customFormat="1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s="198" customFormat="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s="198" customFormat="1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s="198" customFormat="1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s="198" customFormat="1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s="198" customFormat="1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s="198" customFormat="1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s="198" customFormat="1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s="198" customFormat="1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s="198" customFormat="1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s="198" customFormat="1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s="198" customFormat="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s="198" customFormat="1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s="198" customFormat="1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s="198" customFormat="1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s="198" customFormat="1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s="198" customFormat="1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s="198" customFormat="1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s="198" customFormat="1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s="198" customFormat="1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s="198" customFormat="1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s="198" customFormat="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s="198" customFormat="1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s="198" customFormat="1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s="198" customFormat="1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s="198" customFormat="1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s="198" customFormat="1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s="198" customFormat="1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s="198" customFormat="1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s="198" customFormat="1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s="198" customFormat="1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s="198" customFormat="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s="198" customFormat="1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s="198" customFormat="1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s="198" customFormat="1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s="198" customFormat="1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s="198" customFormat="1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s="198" customFormat="1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s="198" customFormat="1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s="198" customFormat="1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s="198" customFormat="1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s="198" customFormat="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s="198" customFormat="1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s="198" customFormat="1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s="198" customFormat="1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s="198" customFormat="1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s="198" customFormat="1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s="198" customFormat="1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s="198" customFormat="1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s="198" customFormat="1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s="198" customFormat="1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s="198" customFormat="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s="198" customFormat="1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s="198" customFormat="1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s="198" customFormat="1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s="198" customFormat="1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s="198" customFormat="1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s="198" customFormat="1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s="198" customFormat="1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s="198" customFormat="1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s="198" customFormat="1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s="198" customFormat="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s="198" customFormat="1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s="198" customFormat="1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s="198" customFormat="1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s="198" customFormat="1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s="198" customFormat="1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s="198" customFormat="1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s="198" customFormat="1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s="198" customFormat="1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s="198" customFormat="1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s="198" customFormat="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s="198" customFormat="1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s="198" customFormat="1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s="198" customFormat="1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s="198" customFormat="1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s="198" customFormat="1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s="198" customFormat="1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s="198" customFormat="1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s="198" customFormat="1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s="198" customFormat="1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s="198" customFormat="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s="198" customFormat="1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s="198" customFormat="1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s="198" customFormat="1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s="198" customFormat="1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s="198" customFormat="1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s="198" customFormat="1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s="198" customFormat="1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s="198" customFormat="1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s="198" customFormat="1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s="198" customFormat="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s="198" customFormat="1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s="198" customFormat="1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s="198" customFormat="1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s="198" customFormat="1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s="198" customFormat="1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s="198" customFormat="1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s="198" customFormat="1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s="198" customFormat="1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s="198" customFormat="1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s="198" customFormat="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s="198" customFormat="1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s="198" customFormat="1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s="198" customFormat="1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s="198" customFormat="1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s="198" customFormat="1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s="198" customFormat="1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s="198" customFormat="1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s="198" customFormat="1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s="198" customFormat="1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s="198" customFormat="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s="198" customFormat="1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s="198" customFormat="1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s="198" customFormat="1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s="198" customFormat="1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s="198" customFormat="1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s="198" customFormat="1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s="198" customFormat="1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s="198" customFormat="1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s="198" customFormat="1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s="198" customFormat="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s="198" customFormat="1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s="198" customFormat="1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s="198" customFormat="1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s="198" customFormat="1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s="198" customFormat="1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s="198" customFormat="1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s="198" customFormat="1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s="198" customFormat="1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s="198" customFormat="1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s="198" customFormat="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s="198" customFormat="1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s="198" customFormat="1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s="198" customFormat="1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s="198" customFormat="1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s="198" customFormat="1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s="198" customFormat="1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s="198" customFormat="1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s="198" customFormat="1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s="198" customFormat="1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s="198" customFormat="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s="198" customFormat="1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s="198" customFormat="1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s="198" customFormat="1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s="198" customFormat="1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s="198" customFormat="1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s="198" customFormat="1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s="198" customFormat="1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s="198" customFormat="1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s="198" customFormat="1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s="198" customFormat="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s="198" customFormat="1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s="198" customFormat="1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s="198" customFormat="1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s="198" customFormat="1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s="198" customFormat="1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s="198" customFormat="1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s="198" customFormat="1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s="198" customFormat="1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s="198" customFormat="1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s="198" customFormat="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s="198" customFormat="1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s="198" customFormat="1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s="198" customFormat="1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s="198" customFormat="1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s="198" customFormat="1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s="198" customFormat="1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s="198" customFormat="1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s="198" customFormat="1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s="198" customFormat="1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s="198" customFormat="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s="198" customFormat="1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s="198" customFormat="1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s="198" customFormat="1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s="198" customFormat="1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s="198" customFormat="1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s="198" customFormat="1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s="198" customFormat="1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s="198" customFormat="1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s="198" customFormat="1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s="198" customFormat="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s="198" customFormat="1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s="198" customFormat="1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s="198" customFormat="1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s="198" customFormat="1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s="198" customFormat="1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s="198" customFormat="1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s="198" customFormat="1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s="198" customFormat="1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s="198" customFormat="1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s="198" customFormat="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s="198" customFormat="1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s="198" customFormat="1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s="198" customFormat="1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s="198" customFormat="1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s="198" customFormat="1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s="198" customFormat="1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s="198" customFormat="1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s="198" customFormat="1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s="198" customFormat="1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s="198" customFormat="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s="198" customFormat="1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s="198" customFormat="1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s="198" customFormat="1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s="198" customFormat="1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s="198" customFormat="1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s="198" customFormat="1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s="198" customFormat="1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s="198" customFormat="1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s="198" customFormat="1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s="198" customFormat="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s="198" customFormat="1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s="198" customFormat="1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s="198" customFormat="1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s="198" customFormat="1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s="198" customFormat="1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s="198" customFormat="1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s="198" customFormat="1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s="198" customFormat="1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s="198" customFormat="1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s="198" customFormat="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s="198" customFormat="1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s="198" customFormat="1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s="198" customFormat="1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s="198" customFormat="1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s="198" customFormat="1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s="198" customFormat="1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s="198" customFormat="1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s="198" customFormat="1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s="198" customFormat="1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s="198" customFormat="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s="198" customFormat="1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s="198" customFormat="1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s="198" customFormat="1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s="198" customFormat="1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s="198" customFormat="1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s="198" customFormat="1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s="198" customFormat="1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s="198" customFormat="1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s="198" customFormat="1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s="198" customFormat="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s="198" customFormat="1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s="198" customFormat="1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s="198" customFormat="1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s="198" customFormat="1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s="198" customFormat="1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s="198" customFormat="1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s="198" customFormat="1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s="198" customFormat="1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s="198" customFormat="1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s="198" customFormat="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s="198" customFormat="1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s="198" customFormat="1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s="198" customFormat="1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s="198" customFormat="1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s="198" customFormat="1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s="198" customFormat="1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s="198" customFormat="1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s="198" customFormat="1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s="198" customFormat="1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s="198" customFormat="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s="198" customFormat="1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s="198" customFormat="1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s="198" customFormat="1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s="198" customFormat="1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s="198" customFormat="1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s="198" customFormat="1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s="198" customFormat="1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s="198" customFormat="1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s="198" customFormat="1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s="198" customFormat="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s="198" customFormat="1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s="198" customFormat="1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s="198" customFormat="1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s="198" customFormat="1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s="198" customFormat="1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s="198" customFormat="1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s="198" customFormat="1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s="198" customFormat="1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s="198" customFormat="1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s="198" customFormat="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s="198" customFormat="1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s="198" customFormat="1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s="198" customFormat="1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s="198" customFormat="1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s="198" customFormat="1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s="198" customFormat="1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s="198" customFormat="1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s="198" customFormat="1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s="198" customFormat="1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s="198" customFormat="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s="198" customFormat="1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s="198" customFormat="1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s="198" customFormat="1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s="198" customFormat="1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s="198" customFormat="1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s="198" customFormat="1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s="198" customFormat="1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s="198" customFormat="1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s="198" customFormat="1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s="198" customFormat="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s="198" customFormat="1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s="198" customFormat="1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s="198" customFormat="1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s="198" customFormat="1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s="198" customFormat="1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s="198" customFormat="1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s="198" customFormat="1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s="198" customFormat="1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s="198" customFormat="1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s="198" customFormat="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s="198" customFormat="1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s="198" customFormat="1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s="198" customFormat="1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s="198" customFormat="1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s="198" customFormat="1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s="198" customFormat="1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s="198" customFormat="1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s="198" customFormat="1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s="198" customFormat="1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s="198" customFormat="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s="198" customFormat="1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s="198" customFormat="1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s="198" customFormat="1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s="198" customFormat="1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s="198" customFormat="1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s="198" customFormat="1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s="198" customFormat="1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s="198" customFormat="1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s="198" customFormat="1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s="198" customFormat="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s="198" customFormat="1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s="198" customFormat="1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s="198" customFormat="1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s="198" customFormat="1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s="198" customFormat="1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s="198" customFormat="1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s="198" customFormat="1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s="198" customFormat="1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s="198" customFormat="1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s="198" customFormat="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s="198" customFormat="1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s="198" customFormat="1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s="198" customFormat="1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s="198" customFormat="1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s="198" customFormat="1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s="198" customFormat="1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s="198" customFormat="1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s="198" customFormat="1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s="198" customFormat="1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s="198" customFormat="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s="198" customFormat="1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s="198" customFormat="1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s="198" customFormat="1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s="198" customFormat="1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s="198" customFormat="1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s="198" customFormat="1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s="198" customFormat="1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s="198" customFormat="1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s="198" customFormat="1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s="198" customFormat="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s="198" customFormat="1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s="198" customFormat="1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s="198" customFormat="1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s="198" customFormat="1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s="198" customFormat="1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s="198" customFormat="1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s="198" customFormat="1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s="198" customFormat="1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s="198" customFormat="1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s="198" customFormat="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s="198" customFormat="1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s="198" customFormat="1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s="198" customFormat="1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s="198" customFormat="1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s="198" customFormat="1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s="198" customFormat="1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s="198" customFormat="1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s="198" customFormat="1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s="198" customFormat="1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s="198" customFormat="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s="198" customFormat="1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s="198" customFormat="1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s="198" customFormat="1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s="198" customFormat="1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s="198" customFormat="1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s="198" customFormat="1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s="198" customFormat="1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s="198" customFormat="1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s="198" customFormat="1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s="198" customFormat="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s="198" customFormat="1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s="198" customFormat="1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s="198" customFormat="1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s="198" customFormat="1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s="198" customFormat="1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s="198" customFormat="1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s="198" customFormat="1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s="198" customFormat="1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s="198" customFormat="1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s="198" customFormat="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s="198" customFormat="1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s="198" customFormat="1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s="198" customFormat="1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s="198" customFormat="1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s="198" customFormat="1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s="198" customFormat="1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s="198" customFormat="1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s="198" customFormat="1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s="198" customFormat="1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s="198" customFormat="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s="198" customFormat="1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s="198" customFormat="1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s="198" customFormat="1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s="198" customFormat="1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s="198" customFormat="1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s="198" customFormat="1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s="198" customFormat="1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s="198" customFormat="1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s="198" customFormat="1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s="198" customFormat="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s="198" customFormat="1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s="198" customFormat="1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s="198" customFormat="1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s="198" customFormat="1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s="198" customFormat="1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s="198" customFormat="1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s="198" customFormat="1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s="198" customFormat="1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s="198" customFormat="1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s="198" customFormat="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s="198" customFormat="1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s="198" customFormat="1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s="198" customFormat="1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s="198" customFormat="1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s="198" customFormat="1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s="198" customFormat="1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s="198" customFormat="1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s="198" customFormat="1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s="198" customFormat="1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s="198" customFormat="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s="198" customFormat="1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s="198" customFormat="1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s="198" customFormat="1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s="198" customFormat="1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s="198" customFormat="1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s="198" customFormat="1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s="198" customFormat="1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s="198" customFormat="1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s="198" customFormat="1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s="198" customFormat="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s="198" customFormat="1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s="198" customFormat="1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s="198" customFormat="1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s="198" customFormat="1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s="198" customFormat="1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s="198" customFormat="1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s="198" customFormat="1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s="198" customFormat="1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s="198" customFormat="1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s="198" customFormat="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s="198" customFormat="1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s="198" customFormat="1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s="198" customFormat="1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s="198" customFormat="1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s="198" customFormat="1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s="198" customFormat="1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s="198" customFormat="1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s="198" customFormat="1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s="198" customFormat="1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s="198" customFormat="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s="198" customFormat="1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s="198" customFormat="1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s="198" customFormat="1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s="198" customFormat="1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s="198" customFormat="1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s="198" customFormat="1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s="198" customFormat="1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s="198" customFormat="1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s="198" customFormat="1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s="198" customFormat="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s="198" customFormat="1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s="198" customFormat="1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s="198" customFormat="1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s="198" customFormat="1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s="198" customFormat="1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s="198" customFormat="1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s="198" customFormat="1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s="198" customFormat="1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s="198" customFormat="1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s="198" customFormat="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s="198" customFormat="1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s="198" customFormat="1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s="198" customFormat="1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s="198" customFormat="1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s="198" customFormat="1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s="198" customFormat="1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s="198" customFormat="1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s="198" customFormat="1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s="198" customFormat="1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s="198" customFormat="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s="198" customFormat="1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s="198" customFormat="1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s="198" customFormat="1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s="198" customFormat="1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s="198" customFormat="1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s="198" customFormat="1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s="198" customFormat="1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s="198" customFormat="1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s="198" customFormat="1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s="198" customFormat="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s="198" customFormat="1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s="198" customFormat="1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s="198" customFormat="1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s="198" customFormat="1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s="198" customFormat="1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s="198" customFormat="1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s="198" customFormat="1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s="198" customFormat="1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s="198" customFormat="1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s="198" customFormat="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s="198" customFormat="1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s="198" customFormat="1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s="198" customFormat="1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s="198" customFormat="1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s="198" customFormat="1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s="198" customFormat="1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s="198" customFormat="1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s="198" customFormat="1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s="198" customFormat="1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s="198" customFormat="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s="198" customFormat="1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s="198" customFormat="1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s="198" customFormat="1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s="198" customFormat="1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s="198" customFormat="1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s="198" customFormat="1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s="198" customFormat="1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s="198" customFormat="1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s="198" customFormat="1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s="198" customFormat="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s="198" customFormat="1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s="198" customFormat="1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s="198" customFormat="1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s="198" customFormat="1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s="198" customFormat="1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s="198" customFormat="1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s="198" customFormat="1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s="198" customFormat="1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s="198" customFormat="1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s="198" customFormat="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s="198" customFormat="1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s="198" customFormat="1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s="198" customFormat="1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s="198" customFormat="1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s="198" customFormat="1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s="198" customFormat="1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s="198" customFormat="1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s="198" customFormat="1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s="198" customFormat="1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s="198" customFormat="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s="198" customFormat="1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s="198" customFormat="1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s="198" customFormat="1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s="198" customFormat="1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s="198" customFormat="1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s="198" customFormat="1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s="198" customFormat="1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s="198" customFormat="1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s="198" customFormat="1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s="198" customFormat="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s="198" customFormat="1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s="198" customFormat="1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s="198" customFormat="1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s="198" customFormat="1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s="198" customFormat="1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s="198" customFormat="1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s="198" customFormat="1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s="198" customFormat="1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s="198" customFormat="1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s="198" customFormat="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s="198" customFormat="1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s="198" customFormat="1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s="198" customFormat="1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s="198" customFormat="1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s="198" customFormat="1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s="198" customFormat="1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s="198" customFormat="1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s="198" customFormat="1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s="198" customFormat="1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s="198" customFormat="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s="198" customFormat="1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s="198" customFormat="1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s="198" customFormat="1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s="198" customFormat="1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s="198" customFormat="1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s="198" customFormat="1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s="198" customFormat="1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s="198" customFormat="1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s="198" customFormat="1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s="198" customFormat="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s="198" customFormat="1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s="198" customFormat="1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s="198" customFormat="1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s="198" customFormat="1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s="198" customFormat="1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s="198" customFormat="1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s="198" customFormat="1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s="198" customFormat="1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s="198" customFormat="1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s="198" customFormat="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s="198" customFormat="1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s="198" customFormat="1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s="198" customFormat="1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s="198" customFormat="1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s="198" customFormat="1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s="198" customFormat="1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s="198" customFormat="1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s="198" customFormat="1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s="198" customFormat="1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s="198" customFormat="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s="198" customFormat="1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s="198" customFormat="1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s="198" customFormat="1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s="198" customFormat="1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s="198" customFormat="1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s="198" customFormat="1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s="198" customFormat="1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s="198" customFormat="1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s="198" customFormat="1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s="198" customFormat="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s="198" customFormat="1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s="198" customFormat="1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s="198" customFormat="1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s="198" customFormat="1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s="198" customFormat="1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s="198" customFormat="1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s="198" customFormat="1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s="198" customFormat="1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s="198" customFormat="1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s="198" customFormat="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s="198" customFormat="1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s="198" customFormat="1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s="198" customFormat="1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s="198" customFormat="1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s="198" customFormat="1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s="198" customFormat="1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s="198" customFormat="1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s="198" customFormat="1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s="198" customFormat="1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s="198" customFormat="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s="198" customFormat="1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s="198" customFormat="1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s="198" customFormat="1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s="198" customFormat="1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s="198" customFormat="1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s="198" customFormat="1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s="198" customFormat="1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s="198" customFormat="1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s="198" customFormat="1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s="198" customFormat="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s="198" customFormat="1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s="198" customFormat="1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s="198" customFormat="1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s="198" customFormat="1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s="198" customFormat="1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s="198" customFormat="1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s="198" customFormat="1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s="198" customFormat="1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s="198" customFormat="1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s="198" customFormat="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s="198" customFormat="1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s="198" customFormat="1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s="198" customFormat="1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s="198" customFormat="1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s="198" customFormat="1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s="198" customFormat="1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s="198" customFormat="1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s="198" customFormat="1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s="198" customFormat="1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s="198" customFormat="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s="198" customFormat="1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s="198" customFormat="1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s="198" customFormat="1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s="198" customFormat="1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s="198" customFormat="1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s="198" customFormat="1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s="198" customFormat="1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s="198" customFormat="1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s="198" customFormat="1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s="198" customFormat="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s="198" customFormat="1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s="198" customFormat="1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s="198" customFormat="1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s="198" customFormat="1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s="198" customFormat="1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s="198" customFormat="1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s="198" customFormat="1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s="198" customFormat="1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s="198" customFormat="1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s="198" customFormat="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s="198" customFormat="1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s="198" customFormat="1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s="198" customFormat="1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s="198" customFormat="1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s="198" customFormat="1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s="198" customFormat="1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s="198" customFormat="1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s="198" customFormat="1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s="198" customFormat="1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s="198" customFormat="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s="198" customFormat="1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s="198" customFormat="1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s="198" customFormat="1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s="198" customFormat="1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s="198" customFormat="1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s="198" customFormat="1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s="198" customFormat="1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s="198" customFormat="1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s="198" customFormat="1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s="198" customFormat="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s="198" customFormat="1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s="198" customFormat="1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s="198" customFormat="1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s="198" customFormat="1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s="198" customFormat="1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s="198" customFormat="1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s="198" customFormat="1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s="198" customFormat="1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s="198" customFormat="1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s="198" customFormat="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s="198" customFormat="1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s="198" customFormat="1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s="198" customFormat="1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s="198" customFormat="1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s="198" customFormat="1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s="198" customFormat="1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s="198" customFormat="1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s="198" customFormat="1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s="198" customFormat="1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s="198" customFormat="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s="198" customFormat="1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s="198" customFormat="1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s="198" customFormat="1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s="198" customFormat="1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s="198" customFormat="1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s="198" customFormat="1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s="198" customFormat="1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s="198" customFormat="1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s="198" customFormat="1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s="198" customFormat="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s="198" customFormat="1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s="198" customFormat="1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s="198" customFormat="1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s="198" customFormat="1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s="198" customFormat="1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s="198" customFormat="1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s="198" customFormat="1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s="198" customFormat="1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s="198" customFormat="1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s="198" customFormat="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s="198" customFormat="1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s="198" customFormat="1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s="198" customFormat="1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s="198" customFormat="1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s="198" customFormat="1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s="198" customFormat="1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s="198" customFormat="1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s="198" customFormat="1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s="198" customFormat="1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s="198" customFormat="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s="198" customFormat="1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s="198" customFormat="1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s="198" customFormat="1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s="198" customFormat="1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s="198" customFormat="1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s="198" customFormat="1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s="198" customFormat="1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s="198" customFormat="1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s="198" customFormat="1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s="198" customFormat="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s="198" customFormat="1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s="198" customFormat="1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s="198" customFormat="1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s="198" customFormat="1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s="198" customFormat="1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s="198" customFormat="1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s="198" customFormat="1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s="198" customFormat="1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s="198" customFormat="1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s="198" customFormat="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s="198" customFormat="1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s="198" customFormat="1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s="198" customFormat="1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s="198" customFormat="1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s="198" customFormat="1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s="198" customFormat="1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s="198" customFormat="1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s="198" customFormat="1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s="198" customFormat="1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s="198" customFormat="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s="198" customFormat="1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s="198" customFormat="1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s="198" customFormat="1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s="198" customFormat="1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s="198" customFormat="1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s="198" customFormat="1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s="198" customFormat="1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s="198" customFormat="1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s="198" customFormat="1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s="198" customFormat="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s="198" customFormat="1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s="198" customFormat="1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s="198" customFormat="1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s="198" customFormat="1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s="198" customFormat="1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s="198" customFormat="1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s="198" customFormat="1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s="198" customFormat="1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s="198" customFormat="1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s="198" customFormat="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s="198" customFormat="1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s="198" customFormat="1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s="198" customFormat="1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s="198" customFormat="1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s="198" customFormat="1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s="198" customFormat="1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s="198" customFormat="1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s="198" customFormat="1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s="198" customFormat="1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s="198" customFormat="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s="198" customFormat="1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s="198" customFormat="1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s="198" customFormat="1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s="198" customFormat="1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s="198" customFormat="1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s="198" customFormat="1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s="198" customFormat="1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s="198" customFormat="1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s="198" customFormat="1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s="198" customFormat="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s="198" customFormat="1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s="198" customFormat="1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s="198" customFormat="1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s="198" customFormat="1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s="198" customFormat="1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s="198" customFormat="1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s="198" customFormat="1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s="198" customFormat="1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s="198" customFormat="1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s="198" customFormat="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s="198" customFormat="1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s="198" customFormat="1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s="198" customFormat="1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s="198" customFormat="1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s="198" customFormat="1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s="198" customFormat="1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s="198" customFormat="1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s="198" customFormat="1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s="198" customFormat="1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s="198" customFormat="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s="198" customFormat="1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s="198" customFormat="1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s="198" customFormat="1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s="198" customFormat="1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s="198" customFormat="1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s="198" customFormat="1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s="198" customFormat="1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s="198" customFormat="1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s="198" customFormat="1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s="198" customFormat="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s="198" customFormat="1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s="198" customFormat="1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s="198" customFormat="1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s="198" customFormat="1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s="198" customFormat="1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s="198" customFormat="1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s="198" customFormat="1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s="198" customFormat="1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s="198" customFormat="1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s="198" customFormat="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s="198" customFormat="1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s="198" customFormat="1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s="198" customFormat="1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s="198" customFormat="1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s="198" customFormat="1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s="198" customFormat="1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s="198" customFormat="1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s="198" customFormat="1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s="198" customFormat="1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s="198" customFormat="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s="198" customFormat="1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s="198" customFormat="1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s="198" customFormat="1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s="198" customFormat="1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s="198" customFormat="1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s="198" customFormat="1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s="198" customFormat="1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s="198" customFormat="1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s="198" customFormat="1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s="198" customFormat="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s="198" customFormat="1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s="198" customFormat="1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s="198" customFormat="1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s="198" customFormat="1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s="198" customFormat="1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s="198" customFormat="1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s="198" customFormat="1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s="198" customFormat="1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s="198" customFormat="1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s="198" customFormat="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s="198" customFormat="1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s="198" customFormat="1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s="198" customFormat="1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s="198" customFormat="1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s="198" customFormat="1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s="198" customFormat="1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s="198" customFormat="1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s="198" customFormat="1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s="198" customFormat="1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s="198" customFormat="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s="198" customFormat="1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s="198" customFormat="1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s="198" customFormat="1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s="198" customFormat="1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s="198" customFormat="1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s="198" customFormat="1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s="198" customFormat="1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s="198" customFormat="1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s="198" customFormat="1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s="198" customFormat="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s="198" customFormat="1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s="198" customFormat="1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s="198" customFormat="1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s="198" customFormat="1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s="198" customFormat="1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s="198" customFormat="1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s="198" customFormat="1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s="198" customFormat="1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s="198" customFormat="1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s="198" customFormat="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s="198" customFormat="1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s="198" customFormat="1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s="198" customFormat="1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s="198" customFormat="1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s="198" customFormat="1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s="198" customFormat="1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s="198" customFormat="1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s="198" customFormat="1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s="198" customFormat="1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s="198" customFormat="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s="198" customFormat="1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s="198" customFormat="1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s="198" customFormat="1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s="198" customFormat="1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s="198" customFormat="1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s="198" customFormat="1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s="198" customFormat="1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s="198" customFormat="1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s="198" customFormat="1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s="198" customFormat="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s="198" customFormat="1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s="198" customFormat="1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s="198" customFormat="1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s="198" customFormat="1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s="198" customFormat="1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s="198" customFormat="1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s="198" customFormat="1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s="198" customFormat="1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s="198" customFormat="1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s="198" customFormat="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s="198" customFormat="1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s="198" customFormat="1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s="198" customFormat="1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s="198" customFormat="1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s="198" customFormat="1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s="198" customFormat="1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s="198" customFormat="1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s="198" customFormat="1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s="198" customFormat="1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s="198" customFormat="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s="198" customFormat="1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s="198" customFormat="1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s="198" customFormat="1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s="198" customFormat="1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s="198" customFormat="1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s="198" customFormat="1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s="198" customFormat="1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s="198" customFormat="1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s="198" customFormat="1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s="198" customFormat="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s="198" customFormat="1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s="198" customFormat="1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s="198" customFormat="1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s="198" customFormat="1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s="198" customFormat="1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s="198" customFormat="1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s="198" customFormat="1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s="198" customFormat="1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s="198" customFormat="1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s="198" customFormat="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s="198" customFormat="1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s="198" customFormat="1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s="198" customFormat="1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s="198" customFormat="1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s="198" customFormat="1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s="198" customFormat="1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s="198" customFormat="1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s="198" customFormat="1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s="198" customFormat="1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s="198" customFormat="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s="198" customFormat="1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s="198" customFormat="1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s="198" customFormat="1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s="198" customFormat="1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s="198" customFormat="1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s="198" customFormat="1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s="198" customFormat="1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s="198" customFormat="1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s="198" customFormat="1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s="198" customFormat="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s="198" customFormat="1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s="198" customFormat="1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s="198" customFormat="1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s="198" customFormat="1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s="198" customFormat="1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s="198" customFormat="1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s="198" customFormat="1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s="198" customFormat="1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s="198" customFormat="1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s="198" customFormat="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s="198" customFormat="1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s="198" customFormat="1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s="198" customFormat="1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s="198" customFormat="1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s="198" customFormat="1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s="198" customFormat="1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s="198" customFormat="1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s="198" customFormat="1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s="198" customFormat="1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s="198" customFormat="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s="198" customFormat="1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s="198" customFormat="1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s="198" customFormat="1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s="198" customFormat="1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s="198" customFormat="1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s="198" customFormat="1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s="198" customFormat="1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s="198" customFormat="1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s="198" customFormat="1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s="198" customFormat="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s="198" customFormat="1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s="198" customFormat="1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s="198" customFormat="1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s="198" customFormat="1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s="198" customFormat="1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s="198" customFormat="1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s="198" customFormat="1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s="198" customFormat="1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s="198" customFormat="1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s="198" customFormat="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s="198" customFormat="1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s="198" customFormat="1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s="198" customFormat="1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s="198" customFormat="1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s="198" customFormat="1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s="198" customFormat="1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s="198" customFormat="1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s="198" customFormat="1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s="198" customFormat="1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s="198" customFormat="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s="198" customFormat="1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s="198" customFormat="1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s="198" customFormat="1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s="198" customFormat="1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s="198" customFormat="1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s="198" customFormat="1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s="198" customFormat="1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s="198" customFormat="1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s="198" customFormat="1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s="198" customFormat="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s="198" customFormat="1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s="198" customFormat="1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s="198" customFormat="1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s="198" customFormat="1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s="198" customFormat="1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s="198" customFormat="1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s="198" customFormat="1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s="198" customFormat="1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s="198" customFormat="1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s="198" customFormat="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s="198" customFormat="1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s="198" customFormat="1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s="198" customFormat="1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s="198" customFormat="1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s="198" customFormat="1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s="198" customFormat="1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s="198" customFormat="1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s="198" customFormat="1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s="198" customFormat="1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s="198" customFormat="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s="198" customFormat="1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s="198" customFormat="1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s="198" customFormat="1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s="198" customFormat="1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s="198" customFormat="1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s="198" customFormat="1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s="198" customFormat="1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s="198" customFormat="1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s="198" customFormat="1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s="198" customFormat="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s="198" customFormat="1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s="198" customFormat="1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s="198" customFormat="1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s="198" customFormat="1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s="198" customFormat="1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s="198" customFormat="1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s="198" customFormat="1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s="198" customFormat="1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s="198" customFormat="1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s="198" customFormat="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s="198" customFormat="1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s="198" customFormat="1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s="198" customFormat="1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s="198" customFormat="1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s="198" customFormat="1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s="198" customFormat="1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s="198" customFormat="1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s="198" customFormat="1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s="198" customFormat="1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s="198" customFormat="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s="198" customFormat="1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s="198" customFormat="1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s="198" customFormat="1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s="198" customFormat="1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s="198" customFormat="1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s="198" customFormat="1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s="198" customFormat="1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s="198" customFormat="1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s="198" customFormat="1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s="198" customFormat="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s="198" customFormat="1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s="198" customFormat="1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s="198" customFormat="1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s="198" customFormat="1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s="198" customFormat="1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s="198" customFormat="1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s="198" customFormat="1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s="198" customFormat="1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s="198" customFormat="1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s="198" customFormat="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s="198" customFormat="1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s="198" customFormat="1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s="198" customFormat="1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s="198" customFormat="1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s="198" customFormat="1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s="198" customFormat="1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s="198" customFormat="1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s="198" customFormat="1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s="198" customFormat="1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s="198" customFormat="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s="198" customFormat="1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s="198" customFormat="1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s="198" customFormat="1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s="198" customFormat="1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s="198" customFormat="1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s="198" customFormat="1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s="198" customFormat="1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s="198" customFormat="1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s="198" customFormat="1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s="198" customFormat="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s="198" customFormat="1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s="198" customFormat="1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s="198" customFormat="1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s="198" customFormat="1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s="198" customFormat="1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s="198" customFormat="1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s="198" customFormat="1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s="198" customFormat="1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s="198" customFormat="1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s="198" customFormat="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s="198" customFormat="1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s="198" customFormat="1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s="198" customFormat="1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s="198" customFormat="1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s="198" customFormat="1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s="198" customFormat="1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s="198" customFormat="1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s="198" customFormat="1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s="198" customFormat="1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s="198" customFormat="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s="198" customFormat="1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s="198" customFormat="1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s="198" customFormat="1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s="198" customFormat="1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s="198" customFormat="1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s="198" customFormat="1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s="198" customFormat="1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s="198" customFormat="1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s="198" customFormat="1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s="198" customFormat="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s="198" customFormat="1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s="198" customFormat="1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s="198" customFormat="1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s="198" customFormat="1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s="198" customFormat="1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s="198" customFormat="1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s="198" customFormat="1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s="198" customFormat="1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s="198" customFormat="1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s="198" customFormat="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s="198" customFormat="1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s="198" customFormat="1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s="198" customFormat="1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s="198" customFormat="1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s="198" customFormat="1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s="198" customFormat="1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s="198" customFormat="1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s="198" customFormat="1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s="198" customFormat="1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s="198" customFormat="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s="198" customFormat="1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s="198" customFormat="1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s="198" customFormat="1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s="198" customFormat="1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s="198" customFormat="1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s="198" customFormat="1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s="198" customFormat="1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s="198" customFormat="1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s="198" customFormat="1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s="198" customFormat="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s="198" customFormat="1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s="198" customFormat="1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s="198" customFormat="1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s="198" customFormat="1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s="198" customFormat="1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s="198" customFormat="1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s="198" customFormat="1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s="198" customFormat="1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s="198" customFormat="1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s="198" customFormat="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s="198" customFormat="1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s="198" customFormat="1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s="198" customFormat="1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s="198" customFormat="1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s="198" customFormat="1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s="198" customFormat="1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s="198" customFormat="1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s="198" customFormat="1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s="198" customFormat="1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s="198" customFormat="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s="198" customFormat="1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s="198" customFormat="1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s="198" customFormat="1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s="198" customFormat="1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s="198" customFormat="1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s="198" customFormat="1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s="198" customFormat="1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s="198" customFormat="1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s="198" customFormat="1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s="198" customFormat="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s="198" customFormat="1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s="198" customFormat="1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s="198" customFormat="1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s="198" customFormat="1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s="198" customFormat="1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s="198" customFormat="1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s="198" customFormat="1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s="198" customFormat="1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s="198" customFormat="1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s="198" customFormat="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s="198" customFormat="1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s="198" customFormat="1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s="198" customFormat="1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s="198" customFormat="1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s="198" customFormat="1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s="198" customFormat="1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s="198" customFormat="1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s="198" customFormat="1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s="198" customFormat="1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s="198" customFormat="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s="198" customFormat="1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s="198" customFormat="1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s="198" customFormat="1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s="198" customFormat="1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s="198" customFormat="1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s="198" customFormat="1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s="198" customFormat="1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s="198" customFormat="1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s="198" customFormat="1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s="198" customFormat="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s="198" customFormat="1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s="198" customFormat="1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s="198" customFormat="1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s="198" customFormat="1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s="198" customFormat="1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s="198" customFormat="1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s="198" customFormat="1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s="198" customFormat="1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s="198" customFormat="1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s="198" customFormat="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s="198" customFormat="1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s="198" customFormat="1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s="198" customFormat="1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s="198" customFormat="1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s="198" customFormat="1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s="198" customFormat="1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s="198" customFormat="1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s="198" customFormat="1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s="198" customFormat="1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s="198" customFormat="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s="198" customFormat="1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s="198" customFormat="1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s="198" customFormat="1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s="198" customFormat="1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s="198" customFormat="1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s="198" customFormat="1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s="198" customFormat="1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s="198" customFormat="1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s="198" customFormat="1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s="198" customFormat="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s="198" customFormat="1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s="198" customFormat="1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s="198" customFormat="1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s="198" customFormat="1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s="198" customFormat="1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s="198" customFormat="1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s="198" customFormat="1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s="198" customFormat="1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s="198" customFormat="1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s="198" customFormat="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s="198" customFormat="1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s="198" customFormat="1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s="198" customFormat="1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s="198" customFormat="1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s="198" customFormat="1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s="198" customFormat="1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s="198" customFormat="1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s="198" customFormat="1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s="198" customFormat="1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s="198" customFormat="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s="198" customFormat="1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s="198" customFormat="1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s="198" customFormat="1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s="198" customFormat="1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s="198" customFormat="1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s="198" customFormat="1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s="198" customFormat="1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s="198" customFormat="1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s="198" customFormat="1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s="198" customFormat="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s="198" customFormat="1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s="198" customFormat="1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s="198" customFormat="1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s="198" customFormat="1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s="198" customFormat="1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s="198" customFormat="1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s="198" customFormat="1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s="198" customFormat="1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s="198" customFormat="1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s="198" customFormat="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s="198" customFormat="1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s="198" customFormat="1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s="198" customFormat="1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s="198" customFormat="1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s="198" customFormat="1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s="198" customFormat="1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s="198" customFormat="1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s="198" customFormat="1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s="198" customFormat="1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s="198" customFormat="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s="198" customFormat="1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s="198" customFormat="1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s="198" customFormat="1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s="198" customFormat="1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s="198" customFormat="1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s="198" customFormat="1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s="198" customFormat="1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s="198" customFormat="1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s="198" customFormat="1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s="198" customFormat="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s="198" customFormat="1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s="198" customFormat="1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s="198" customFormat="1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s="198" customFormat="1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s="198" customFormat="1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s="198" customFormat="1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s="198" customFormat="1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s="198" customFormat="1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s="198" customFormat="1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s="198" customFormat="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s="198" customFormat="1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s="198" customFormat="1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s="198" customFormat="1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s="198" customFormat="1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s="198" customFormat="1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s="198" customFormat="1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s="198" customFormat="1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s="198" customFormat="1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s="198" customFormat="1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s="198" customFormat="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s="198" customFormat="1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s="198" customFormat="1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s="198" customFormat="1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s="198" customFormat="1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s="198" customFormat="1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s="198" customFormat="1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s="198" customFormat="1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s="198" customFormat="1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s="198" customFormat="1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s="198" customFormat="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s="198" customFormat="1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s="198" customFormat="1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s="198" customFormat="1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s="198" customFormat="1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s="198" customFormat="1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s="198" customFormat="1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s="198" customFormat="1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s="198" customFormat="1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s="198" customFormat="1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s="198" customFormat="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s="198" customFormat="1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s="198" customFormat="1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s="198" customFormat="1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s="198" customFormat="1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s="198" customFormat="1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s="198" customFormat="1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s="198" customFormat="1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s="198" customFormat="1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s="198" customFormat="1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s="198" customFormat="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s="198" customFormat="1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s="198" customFormat="1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s="198" customFormat="1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s="198" customFormat="1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s="198" customFormat="1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s="198" customFormat="1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s="198" customFormat="1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s="198" customFormat="1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s="198" customFormat="1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s="198" customFormat="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s="198" customFormat="1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s="198" customFormat="1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s="198" customFormat="1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s="198" customFormat="1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s="198" customFormat="1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s="198" customFormat="1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s="198" customFormat="1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s="198" customFormat="1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s="198" customFormat="1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s="198" customFormat="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s="198" customFormat="1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s="198" customFormat="1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s="198" customFormat="1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s="198" customFormat="1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s="198" customFormat="1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s="198" customFormat="1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s="198" customFormat="1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s="198" customFormat="1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s="198" customFormat="1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s="198" customFormat="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s="198" customFormat="1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s="198" customFormat="1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s="198" customFormat="1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s="198" customFormat="1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s="198" customFormat="1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s="198" customFormat="1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s="198" customFormat="1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s="198" customFormat="1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s="198" customFormat="1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s="198" customFormat="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s="198" customFormat="1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s="198" customFormat="1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s="198" customFormat="1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s="198" customFormat="1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s="198" customFormat="1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s="198" customFormat="1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s="198" customFormat="1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s="198" customFormat="1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s="198" customFormat="1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s="198" customFormat="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s="198" customFormat="1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s="198" customFormat="1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s="198" customFormat="1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s="198" customFormat="1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s="198" customFormat="1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s="198" customFormat="1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s="198" customFormat="1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s="198" customFormat="1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s="198" customFormat="1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s="198" customFormat="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s="198" customFormat="1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s="198" customFormat="1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s="198" customFormat="1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s="198" customFormat="1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s="198" customFormat="1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s="198" customFormat="1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s="198" customFormat="1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s="198" customFormat="1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s="198" customFormat="1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s="198" customFormat="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s="198" customFormat="1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s="198" customFormat="1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s="198" customFormat="1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s="198" customFormat="1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s="198" customFormat="1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s="198" customFormat="1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s="198" customFormat="1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s="198" customFormat="1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s="198" customFormat="1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s="198" customFormat="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s="198" customFormat="1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s="198" customFormat="1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s="198" customFormat="1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s="198" customFormat="1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s="198" customFormat="1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s="198" customFormat="1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s="198" customFormat="1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s="198" customFormat="1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s="198" customFormat="1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s="198" customFormat="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s="198" customFormat="1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s="198" customFormat="1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s="198" customFormat="1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s="198" customFormat="1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s="198" customFormat="1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s="198" customFormat="1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s="198" customFormat="1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s="198" customFormat="1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s="198" customFormat="1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s="198" customFormat="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s="198" customFormat="1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s="198" customFormat="1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s="198" customFormat="1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s="198" customFormat="1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s="198" customFormat="1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s="198" customFormat="1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s="198" customFormat="1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s="198" customFormat="1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s="198" customFormat="1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s="198" customFormat="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s="198" customFormat="1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s="198" customFormat="1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s="198" customFormat="1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s="198" customFormat="1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s="198" customFormat="1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s="198" customFormat="1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s="198" customFormat="1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s="198" customFormat="1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s="198" customFormat="1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s="198" customFormat="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s="198" customFormat="1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s="198" customFormat="1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s="198" customFormat="1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s="198" customFormat="1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s="198" customFormat="1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s="198" customFormat="1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s="198" customFormat="1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s="198" customFormat="1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s="198" customFormat="1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s="198" customFormat="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s="198" customFormat="1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s="198" customFormat="1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s="198" customFormat="1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s="198" customFormat="1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s="198" customFormat="1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s="198" customFormat="1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s="198" customFormat="1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s="198" customFormat="1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s="198" customFormat="1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s="198" customFormat="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s="198" customFormat="1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s="198" customFormat="1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s="198" customFormat="1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s="198" customFormat="1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s="198" customFormat="1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s="198" customFormat="1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s="198" customFormat="1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s="198" customFormat="1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s="198" customFormat="1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s="198" customFormat="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s="198" customFormat="1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s="198" customFormat="1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s="198" customFormat="1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s="198" customFormat="1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s="198" customFormat="1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s="198" customFormat="1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s="198" customFormat="1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s="198" customFormat="1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s="198" customFormat="1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s="198" customFormat="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s="198" customFormat="1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s="198" customFormat="1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s="198" customFormat="1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s="198" customFormat="1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s="198" customFormat="1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s="198" customFormat="1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s="198" customFormat="1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s="198" customFormat="1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s="198" customFormat="1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s="198" customFormat="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s="198" customFormat="1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s="198" customFormat="1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s="198" customFormat="1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s="198" customFormat="1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s="198" customFormat="1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s="198" customFormat="1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s="198" customFormat="1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s="198" customFormat="1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s="198" customFormat="1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s="198" customFormat="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s="198" customFormat="1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s="198" customFormat="1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s="198" customFormat="1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s="198" customFormat="1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s="198" customFormat="1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s="198" customFormat="1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s="198" customFormat="1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s="198" customFormat="1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s="198" customFormat="1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s="198" customFormat="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s="198" customFormat="1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s="198" customFormat="1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s="198" customFormat="1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s="198" customFormat="1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s="198" customFormat="1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s="198" customFormat="1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s="198" customFormat="1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s="198" customFormat="1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s="198" customFormat="1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s="198" customFormat="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s="198" customFormat="1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s="198" customFormat="1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s="198" customFormat="1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s="198" customFormat="1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s="198" customFormat="1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s="198" customFormat="1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s="198" customFormat="1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s="198" customFormat="1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s="198" customFormat="1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s="198" customFormat="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s="198" customFormat="1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s="198" customFormat="1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s="198" customFormat="1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s="198" customFormat="1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s="198" customFormat="1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s="198" customFormat="1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s="198" customFormat="1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s="198" customFormat="1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s="198" customFormat="1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s="198" customFormat="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s="198" customFormat="1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s="198" customFormat="1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s="198" customFormat="1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s="198" customFormat="1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s="198" customFormat="1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s="198" customFormat="1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s="198" customFormat="1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s="198" customFormat="1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s="198" customFormat="1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s="198" customFormat="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s="198" customFormat="1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s="198" customFormat="1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s="198" customFormat="1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s="198" customFormat="1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s="198" customFormat="1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s="198" customFormat="1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s="198" customFormat="1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s="198" customFormat="1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s="198" customFormat="1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s="198" customFormat="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s="198" customFormat="1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s="198" customFormat="1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s="198" customFormat="1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s="198" customFormat="1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s="198" customFormat="1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s="198" customFormat="1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s="198" customFormat="1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s="198" customFormat="1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s="198" customFormat="1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s="198" customFormat="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s="198" customFormat="1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s="198" customFormat="1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s="198" customFormat="1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s="198" customFormat="1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s="198" customFormat="1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s="198" customFormat="1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s="198" customFormat="1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s="198" customFormat="1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s="198" customFormat="1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s="198" customFormat="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s="198" customFormat="1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s="198" customFormat="1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s="198" customFormat="1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s="198" customFormat="1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s="198" customFormat="1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s="198" customFormat="1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s="198" customFormat="1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s="198" customFormat="1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s="198" customFormat="1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s="198" customFormat="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s="198" customFormat="1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s="198" customFormat="1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s="198" customFormat="1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s="198" customFormat="1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s="198" customFormat="1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s="198" customFormat="1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s="198" customFormat="1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s="198" customFormat="1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s="198" customFormat="1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s="198" customFormat="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s="198" customFormat="1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s="198" customFormat="1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s="198" customFormat="1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s="198" customFormat="1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s="198" customFormat="1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s="198" customFormat="1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s="198" customFormat="1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s="198" customFormat="1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s="198" customFormat="1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s="198" customFormat="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s="198" customFormat="1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s="198" customFormat="1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s="198" customFormat="1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s="198" customFormat="1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s="198" customFormat="1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s="198" customFormat="1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s="198" customFormat="1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s="198" customFormat="1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s="198" customFormat="1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s="198" customFormat="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s="198" customFormat="1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s="198" customFormat="1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s="198" customFormat="1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s="198" customFormat="1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s="198" customFormat="1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s="198" customFormat="1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s="198" customFormat="1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s="198" customFormat="1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s="198" customFormat="1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s="198" customFormat="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s="198" customFormat="1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s="198" customFormat="1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s="198" customFormat="1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s="198" customFormat="1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s="198" customFormat="1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s="198" customFormat="1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s="198" customFormat="1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s="198" customFormat="1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s="198" customFormat="1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s="198" customFormat="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s="198" customFormat="1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s="198" customFormat="1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s="198" customFormat="1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s="198" customFormat="1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s="198" customFormat="1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s="198" customFormat="1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s="198" customFormat="1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s="198" customFormat="1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s="198" customFormat="1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s="198" customFormat="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s="198" customFormat="1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s="198" customFormat="1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s="198" customFormat="1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s="198" customFormat="1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s="198" customFormat="1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s="198" customFormat="1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s="198" customFormat="1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s="198" customFormat="1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s="198" customFormat="1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s="198" customFormat="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s="198" customFormat="1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s="198" customFormat="1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s="198" customFormat="1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s="198" customFormat="1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s="198" customFormat="1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s="198" customFormat="1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s="198" customFormat="1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s="198" customFormat="1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s="198" customFormat="1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s="198" customFormat="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s="198" customFormat="1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s="198" customFormat="1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s="198" customFormat="1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s="198" customFormat="1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s="198" customFormat="1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s="198" customFormat="1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s="198" customFormat="1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s="198" customFormat="1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s="198" customFormat="1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s="198" customFormat="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s="198" customFormat="1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s="198" customFormat="1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s="198" customFormat="1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s="198" customFormat="1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s="198" customFormat="1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s="198" customFormat="1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s="198" customFormat="1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s="198" customFormat="1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s="198" customFormat="1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s="198" customFormat="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s="198" customFormat="1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s="198" customFormat="1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s="198" customFormat="1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s="198" customFormat="1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s="198" customFormat="1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s="198" customFormat="1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s="198" customFormat="1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s="198" customFormat="1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s="198" customFormat="1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s="198" customFormat="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s="198" customFormat="1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s="198" customFormat="1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s="198" customFormat="1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s="198" customFormat="1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s="198" customFormat="1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s="198" customFormat="1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s="198" customFormat="1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s="198" customFormat="1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s="198" customFormat="1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s="198" customFormat="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s="198" customFormat="1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s="198" customFormat="1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s="198" customFormat="1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s="198" customFormat="1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s="198" customFormat="1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s="198" customFormat="1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s="198" customFormat="1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s="198" customFormat="1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s="198" customFormat="1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s="198" customFormat="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s="198" customFormat="1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s="198" customFormat="1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s="198" customFormat="1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s="198" customFormat="1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s="198" customFormat="1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s="198" customFormat="1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s="198" customFormat="1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s="198" customFormat="1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s="198" customFormat="1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s="198" customFormat="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s="198" customFormat="1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s="198" customFormat="1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s="198" customFormat="1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s="198" customFormat="1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s="198" customFormat="1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s="198" customFormat="1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s="198" customFormat="1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s="198" customFormat="1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s="198" customFormat="1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s="198" customFormat="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s="198" customFormat="1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s="198" customFormat="1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s="198" customFormat="1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s="198" customFormat="1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s="198" customFormat="1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s="198" customFormat="1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s="198" customFormat="1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s="198" customFormat="1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s="198" customFormat="1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s="198" customFormat="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s="198" customFormat="1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s="198" customFormat="1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s="198" customFormat="1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s="198" customFormat="1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s="198" customFormat="1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s="198" customFormat="1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s="198" customFormat="1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s="198" customFormat="1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s="198" customFormat="1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s="198" customFormat="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s="198" customFormat="1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s="198" customFormat="1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s="198" customFormat="1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s="198" customFormat="1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s="198" customFormat="1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s="198" customFormat="1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s="198" customFormat="1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s="198" customFormat="1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s="198" customFormat="1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s="198" customFormat="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s="198" customFormat="1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s="198" customFormat="1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s="198" customFormat="1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s="198" customFormat="1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s="198" customFormat="1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s="198" customFormat="1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s="198" customFormat="1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s="198" customFormat="1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s="198" customFormat="1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s="198" customFormat="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s="198" customFormat="1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s="198" customFormat="1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s="198" customFormat="1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s="198" customFormat="1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s="198" customFormat="1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s="198" customFormat="1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s="198" customFormat="1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s="198" customFormat="1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s="198" customFormat="1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s="198" customFormat="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s="198" customFormat="1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s="198" customFormat="1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s="198" customFormat="1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s="198" customFormat="1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s="198" customFormat="1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s="198" customFormat="1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s="198" customFormat="1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s="198" customFormat="1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s="198" customFormat="1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s="198" customFormat="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s="198" customFormat="1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s="198" customFormat="1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s="198" customFormat="1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s="198" customFormat="1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s="198" customFormat="1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s="198" customFormat="1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s="198" customFormat="1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s="198" customFormat="1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s="198" customFormat="1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s="198" customFormat="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s="198" customFormat="1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s="198" customFormat="1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s="198" customFormat="1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s="198" customFormat="1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s="198" customFormat="1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s="198" customFormat="1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s="198" customFormat="1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s="198" customFormat="1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s="198" customFormat="1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s="198" customFormat="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s="198" customFormat="1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s="198" customFormat="1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s="198" customFormat="1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s="198" customFormat="1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s="198" customFormat="1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s="198" customFormat="1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s="198" customFormat="1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s="198" customFormat="1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s="198" customFormat="1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s="198" customFormat="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s="198" customFormat="1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s="198" customFormat="1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s="198" customFormat="1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s="198" customFormat="1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s="198" customFormat="1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s="198" customFormat="1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s="198" customFormat="1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s="198" customFormat="1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s="198" customFormat="1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s="198" customFormat="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s="198" customFormat="1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s="198" customFormat="1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s="198" customFormat="1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s="198" customFormat="1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s="198" customFormat="1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s="198" customFormat="1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s="198" customFormat="1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s="198" customFormat="1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s="198" customFormat="1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s="198" customFormat="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s="198" customFormat="1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s="198" customFormat="1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s="198" customFormat="1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s="198" customFormat="1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s="198" customFormat="1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s="198" customFormat="1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s="198" customFormat="1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s="198" customFormat="1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s="198" customFormat="1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s="198" customFormat="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s="198" customFormat="1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s="198" customFormat="1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s="198" customFormat="1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s="198" customFormat="1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s="198" customFormat="1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s="198" customFormat="1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s="198" customFormat="1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s="198" customFormat="1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s="198" customFormat="1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s="198" customFormat="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s="198" customFormat="1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s="198" customFormat="1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s="198" customFormat="1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s="198" customFormat="1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s="198" customFormat="1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s="198" customFormat="1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s="198" customFormat="1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s="198" customFormat="1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s="198" customFormat="1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s="198" customFormat="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s="198" customFormat="1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s="198" customFormat="1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s="198" customFormat="1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s="198" customFormat="1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s="198" customFormat="1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s="198" customFormat="1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s="198" customFormat="1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s="198" customFormat="1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s="198" customFormat="1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s="198" customFormat="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s="198" customFormat="1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s="198" customFormat="1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s="198" customFormat="1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s="198" customFormat="1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s="198" customFormat="1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s="198" customFormat="1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s="198" customFormat="1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s="198" customFormat="1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s="198" customFormat="1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s="198" customFormat="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s="198" customFormat="1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s="198" customFormat="1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s="198" customFormat="1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s="198" customFormat="1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s="198" customFormat="1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s="198" customFormat="1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s="198" customFormat="1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s="198" customFormat="1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s="198" customFormat="1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s="198" customFormat="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s="198" customFormat="1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s="198" customFormat="1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s="198" customFormat="1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s="198" customFormat="1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s="198" customFormat="1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s="198" customFormat="1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s="198" customFormat="1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s="198" customFormat="1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s="198" customFormat="1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s="198" customFormat="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s="198" customFormat="1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s="198" customFormat="1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s="198" customFormat="1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s="198" customFormat="1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s="198" customFormat="1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s="198" customFormat="1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s="198" customFormat="1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s="198" customFormat="1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s="198" customFormat="1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s="198" customFormat="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s="198" customFormat="1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s="198" customFormat="1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s="198" customFormat="1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s="198" customFormat="1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s="198" customFormat="1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s="198" customFormat="1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s="198" customFormat="1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s="198" customFormat="1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s="198" customFormat="1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s="198" customFormat="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s="198" customFormat="1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s="198" customFormat="1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s="198" customFormat="1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s="198" customFormat="1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s="198" customFormat="1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s="198" customFormat="1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s="198" customFormat="1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s="198" customFormat="1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s="198" customFormat="1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s="198" customFormat="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s="198" customFormat="1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s="198" customFormat="1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s="198" customFormat="1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s="198" customFormat="1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s="198" customFormat="1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s="198" customFormat="1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s="198" customFormat="1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s="198" customFormat="1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s="198" customFormat="1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s="198" customFormat="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s="198" customFormat="1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s="198" customFormat="1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s="198" customFormat="1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s="198" customFormat="1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s="198" customFormat="1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s="198" customFormat="1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s="198" customFormat="1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s="198" customFormat="1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s="198" customFormat="1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s="198" customFormat="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s="198" customFormat="1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s="198" customFormat="1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s="198" customFormat="1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s="198" customFormat="1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s="198" customFormat="1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s="198" customFormat="1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s="198" customFormat="1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s="198" customFormat="1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s="198" customFormat="1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s="198" customFormat="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s="198" customFormat="1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s="198" customFormat="1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s="198" customFormat="1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s="198" customFormat="1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s="198" customFormat="1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s="198" customFormat="1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s="198" customFormat="1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s="198" customFormat="1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s="198" customFormat="1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s="198" customFormat="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s="198" customFormat="1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s="198" customFormat="1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s="198" customFormat="1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s="198" customFormat="1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s="198" customFormat="1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s="198" customFormat="1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s="198" customFormat="1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s="198" customFormat="1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s="198" customFormat="1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s="198" customFormat="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s="198" customFormat="1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s="198" customFormat="1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s="198" customFormat="1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s="198" customFormat="1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s="198" customFormat="1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s="198" customFormat="1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s="198" customFormat="1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s="198" customFormat="1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s="198" customFormat="1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s="198" customFormat="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s="198" customFormat="1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s="198" customFormat="1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s="198" customFormat="1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s="198" customFormat="1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s="198" customFormat="1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s="198" customFormat="1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s="198" customFormat="1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s="198" customFormat="1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s="198" customFormat="1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s="198" customFormat="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s="198" customFormat="1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s="198" customFormat="1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s="198" customFormat="1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s="198" customFormat="1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s="198" customFormat="1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s="198" customFormat="1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s="198" customFormat="1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s="198" customFormat="1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s="198" customFormat="1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s="198" customFormat="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s="198" customFormat="1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s="198" customFormat="1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s="198" customFormat="1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s="198" customFormat="1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s="198" customFormat="1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s="198" customFormat="1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s="198" customFormat="1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s="198" customFormat="1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s="198" customFormat="1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s="198" customFormat="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s="198" customFormat="1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s="198" customFormat="1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s="198" customFormat="1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s="198" customFormat="1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s="198" customFormat="1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s="198" customFormat="1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s="198" customFormat="1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s="198" customFormat="1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s="198" customFormat="1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s="198" customFormat="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s="198" customFormat="1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s="198" customFormat="1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s="198" customFormat="1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s="198" customFormat="1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s="198" customFormat="1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s="198" customFormat="1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s="198" customFormat="1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s="198" customFormat="1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s="198" customFormat="1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s="198" customFormat="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s="198" customFormat="1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s="198" customFormat="1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s="198" customFormat="1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s="198" customFormat="1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s="198" customFormat="1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s="198" customFormat="1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s="198" customFormat="1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s="198" customFormat="1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s="198" customFormat="1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s="198" customFormat="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s="198" customFormat="1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s="198" customFormat="1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s="198" customFormat="1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s="198" customFormat="1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s="198" customFormat="1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s="198" customFormat="1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s="198" customFormat="1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s="198" customFormat="1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s="198" customFormat="1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s="198" customFormat="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s="198" customFormat="1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s="198" customFormat="1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s="198" customFormat="1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s="198" customFormat="1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s="198" customFormat="1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s="198" customFormat="1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s="198" customFormat="1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s="198" customFormat="1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s="198" customFormat="1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s="198" customFormat="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s="198" customFormat="1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s="198" customFormat="1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s="198" customFormat="1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s="198" customFormat="1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s="198" customFormat="1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s="198" customFormat="1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s="198" customFormat="1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s="198" customFormat="1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s="198" customFormat="1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s="198" customFormat="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s="198" customFormat="1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s="198" customFormat="1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s="198" customFormat="1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s="198" customFormat="1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s="198" customFormat="1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s="198" customFormat="1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s="198" customFormat="1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s="198" customFormat="1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s="198" customFormat="1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s="198" customFormat="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s="198" customFormat="1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s="198" customFormat="1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s="198" customFormat="1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s="198" customFormat="1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s="198" customFormat="1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s="198" customFormat="1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s="198" customFormat="1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s="198" customFormat="1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s="198" customFormat="1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s="198" customFormat="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s="198" customFormat="1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s="198" customFormat="1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s="198" customFormat="1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s="198" customFormat="1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s="198" customFormat="1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s="198" customFormat="1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s="198" customFormat="1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s="198" customFormat="1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s="198" customFormat="1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s="198" customFormat="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s="198" customFormat="1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s="198" customFormat="1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s="198" customFormat="1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s="198" customFormat="1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s="198" customFormat="1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s="198" customFormat="1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s="198" customFormat="1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s="198" customFormat="1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s="198" customFormat="1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s="198" customFormat="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s="198" customFormat="1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s="198" customFormat="1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s="198" customFormat="1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s="198" customFormat="1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s="198" customFormat="1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s="198" customFormat="1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s="198" customFormat="1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s="198" customFormat="1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s="198" customFormat="1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s="198" customFormat="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s="198" customFormat="1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s="198" customFormat="1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s="198" customFormat="1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s="198" customFormat="1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s="198" customFormat="1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s="198" customFormat="1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s="198" customFormat="1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s="198" customFormat="1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s="198" customFormat="1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s="198" customFormat="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s="198" customFormat="1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s="198" customFormat="1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s="198" customFormat="1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s="198" customFormat="1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s="198" customFormat="1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s="198" customFormat="1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s="198" customFormat="1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s="198" customFormat="1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s="198" customFormat="1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s="198" customFormat="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s="198" customFormat="1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s="198" customFormat="1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s="198" customFormat="1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s="198" customFormat="1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s="198" customFormat="1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s="198" customFormat="1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s="198" customFormat="1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s="198" customFormat="1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s="198" customFormat="1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s="198" customFormat="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s="198" customFormat="1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s="198" customFormat="1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s="198" customFormat="1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s="198" customFormat="1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s="198" customFormat="1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s="198" customFormat="1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s="198" customFormat="1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s="198" customFormat="1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s="198" customFormat="1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s="198" customFormat="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s="198" customFormat="1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s="198" customFormat="1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s="198" customFormat="1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s="198" customFormat="1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s="198" customFormat="1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s="198" customFormat="1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s="198" customFormat="1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s="198" customFormat="1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s="198" customFormat="1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s="198" customFormat="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s="198" customFormat="1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s="198" customFormat="1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s="198" customFormat="1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s="198" customFormat="1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s="198" customFormat="1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s="198" customFormat="1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s="198" customFormat="1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s="198" customFormat="1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s="198" customFormat="1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s="198" customFormat="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s="198" customFormat="1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s="198" customFormat="1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s="198" customFormat="1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s="198" customFormat="1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s="198" customFormat="1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s="198" customFormat="1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s="198" customFormat="1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s="198" customFormat="1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s="198" customFormat="1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s="198" customFormat="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s="198" customFormat="1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s="198" customFormat="1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s="198" customFormat="1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s="198" customFormat="1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s="198" customFormat="1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s="198" customFormat="1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s="198" customFormat="1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s="198" customFormat="1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s="198" customFormat="1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s="198" customFormat="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s="198" customFormat="1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s="198" customFormat="1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s="198" customFormat="1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s="198" customFormat="1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s="198" customFormat="1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s="198" customFormat="1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s="198" customFormat="1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s="198" customFormat="1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s="198" customFormat="1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s="198" customFormat="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s="198" customFormat="1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s="198" customFormat="1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s="198" customFormat="1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s="198" customFormat="1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s="198" customFormat="1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s="198" customFormat="1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s="198" customFormat="1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s="198" customFormat="1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s="198" customFormat="1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s="198" customFormat="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s="198" customFormat="1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s="198" customFormat="1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s="198" customFormat="1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s="198" customFormat="1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s="198" customFormat="1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s="198" customFormat="1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s="198" customFormat="1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s="198" customFormat="1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s="198" customFormat="1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s="198" customFormat="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s="198" customFormat="1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s="198" customFormat="1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s="198" customFormat="1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s="198" customFormat="1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s="198" customFormat="1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s="198" customFormat="1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s="198" customFormat="1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s="198" customFormat="1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s="198" customFormat="1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s="198" customFormat="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s="198" customFormat="1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s="198" customFormat="1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s="198" customFormat="1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s="198" customFormat="1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s="198" customFormat="1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s="198" customFormat="1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s="198" customFormat="1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s="198" customFormat="1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s="198" customFormat="1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s="198" customFormat="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s="198" customFormat="1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s="198" customFormat="1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s="198" customFormat="1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s="198" customFormat="1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s="198" customFormat="1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s="198" customFormat="1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s="198" customFormat="1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s="198" customFormat="1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s="198" customFormat="1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s="198" customFormat="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s="198" customFormat="1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s="198" customFormat="1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s="198" customFormat="1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s="198" customFormat="1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s="198" customFormat="1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s="198" customFormat="1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s="198" customFormat="1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s="198" customFormat="1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s="198" customFormat="1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s="198" customFormat="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s="198" customFormat="1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s="198" customFormat="1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s="198" customFormat="1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s="198" customFormat="1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s="198" customFormat="1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s="198" customFormat="1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s="198" customFormat="1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s="198" customFormat="1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s="198" customFormat="1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s="198" customFormat="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s="198" customFormat="1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s="198" customFormat="1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s="198" customFormat="1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s="198" customFormat="1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s="198" customFormat="1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s="198" customFormat="1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s="198" customFormat="1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s="198" customFormat="1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s="198" customFormat="1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s="198" customFormat="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s="198" customFormat="1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s="198" customFormat="1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s="198" customFormat="1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s="198" customFormat="1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s="198" customFormat="1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s="198" customFormat="1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s="198" customFormat="1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s="198" customFormat="1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s="198" customFormat="1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s="198" customFormat="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s="198" customFormat="1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s="198" customFormat="1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s="198" customFormat="1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s="198" customFormat="1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s="198" customFormat="1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s="198" customFormat="1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s="198" customFormat="1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s="198" customFormat="1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s="198" customFormat="1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s="198" customFormat="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s="198" customFormat="1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s="198" customFormat="1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s="198" customFormat="1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s="198" customFormat="1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s="198" customFormat="1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s="198" customFormat="1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s="198" customFormat="1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s="198" customFormat="1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s="198" customFormat="1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s="198" customFormat="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s="198" customFormat="1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s="198" customFormat="1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s="198" customFormat="1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s="198" customFormat="1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s="198" customFormat="1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s="198" customFormat="1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s="198" customFormat="1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s="198" customFormat="1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s="198" customFormat="1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s="198" customFormat="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s="198" customFormat="1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s="198" customFormat="1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s="198" customFormat="1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s="198" customFormat="1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s="198" customFormat="1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s="198" customFormat="1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s="198" customFormat="1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s="198" customFormat="1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s="198" customFormat="1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s="198" customFormat="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s="198" customFormat="1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s="198" customFormat="1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s="198" customFormat="1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s="198" customFormat="1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s="198" customFormat="1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s="198" customFormat="1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s="198" customFormat="1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s="198" customFormat="1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s="198" customFormat="1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s="198" customFormat="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s="198" customFormat="1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s="198" customFormat="1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s="198" customFormat="1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s="198" customFormat="1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s="198" customFormat="1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s="198" customFormat="1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s="198" customFormat="1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s="198" customFormat="1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s="198" customFormat="1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s="198" customFormat="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s="198" customFormat="1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s="198" customFormat="1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s="198" customFormat="1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s="198" customFormat="1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s="198" customFormat="1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s="198" customFormat="1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s="198" customFormat="1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s="198" customFormat="1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s="198" customFormat="1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s="198" customFormat="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s="198" customFormat="1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s="198" customFormat="1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s="198" customFormat="1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s="198" customFormat="1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s="198" customFormat="1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s="198" customFormat="1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s="198" customFormat="1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s="198" customFormat="1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s="198" customFormat="1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s="198" customFormat="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s="198" customFormat="1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s="198" customFormat="1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s="198" customFormat="1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s="198" customFormat="1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s="198" customFormat="1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s="198" customFormat="1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s="198" customFormat="1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s="198" customFormat="1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s="198" customFormat="1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s="198" customFormat="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s="198" customFormat="1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s="198" customFormat="1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s="198" customFormat="1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s="198" customFormat="1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s="198" customFormat="1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s="198" customFormat="1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s="198" customFormat="1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s="198" customFormat="1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s="198" customFormat="1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s="198" customFormat="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s="198" customFormat="1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s="198" customFormat="1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s="198" customFormat="1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s="198" customFormat="1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s="198" customFormat="1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s="198" customFormat="1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s="198" customFormat="1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s="198" customFormat="1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s="198" customFormat="1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s="198" customFormat="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s="198" customFormat="1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s="198" customFormat="1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s="198" customFormat="1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s="198" customFormat="1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s="198" customFormat="1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s="198" customFormat="1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s="198" customFormat="1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s="198" customFormat="1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s="198" customFormat="1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s="198" customFormat="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s="198" customFormat="1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s="198" customFormat="1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s="198" customFormat="1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s="198" customFormat="1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s="198" customFormat="1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s="198" customFormat="1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s="198" customFormat="1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s="198" customFormat="1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s="198" customFormat="1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s="198" customFormat="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s="198" customFormat="1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s="198" customFormat="1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s="198" customFormat="1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s="198" customFormat="1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s="198" customFormat="1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s="198" customFormat="1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s="198" customFormat="1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s="198" customFormat="1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s="198" customFormat="1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s="198" customFormat="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s="198" customFormat="1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s="198" customFormat="1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s="198" customFormat="1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s="198" customFormat="1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s="198" customFormat="1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s="198" customFormat="1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s="198" customFormat="1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s="198" customFormat="1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s="198" customFormat="1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s="198" customFormat="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s="198" customFormat="1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s="198" customFormat="1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s="198" customFormat="1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s="198" customFormat="1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s="198" customFormat="1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s="198" customFormat="1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s="198" customFormat="1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s="198" customFormat="1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s="198" customFormat="1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s="198" customFormat="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s="198" customFormat="1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s="198" customFormat="1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s="198" customFormat="1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s="198" customFormat="1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s="198" customFormat="1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s="198" customFormat="1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s="198" customFormat="1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s="198" customFormat="1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s="198" customFormat="1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s="198" customFormat="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s="198" customFormat="1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s="198" customFormat="1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s="198" customFormat="1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s="198" customFormat="1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s="198" customFormat="1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s="198" customFormat="1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s="198" customFormat="1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s="198" customFormat="1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s="198" customFormat="1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s="198" customFormat="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s="198" customFormat="1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s="198" customFormat="1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s="198" customFormat="1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s="198" customFormat="1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s="198" customFormat="1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s="198" customFormat="1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s="198" customFormat="1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s="198" customFormat="1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s="198" customFormat="1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s="198" customFormat="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s="198" customFormat="1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s="198" customFormat="1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s="198" customFormat="1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s="198" customFormat="1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s="198" customFormat="1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s="198" customFormat="1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s="198" customFormat="1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s="198" customFormat="1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s="198" customFormat="1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s="198" customFormat="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s="198" customFormat="1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s="198" customFormat="1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s="198" customFormat="1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s="198" customFormat="1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s="198" customFormat="1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s="198" customFormat="1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s="198" customFormat="1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s="198" customFormat="1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s="198" customFormat="1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s="198" customFormat="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s="198" customFormat="1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s="198" customFormat="1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s="198" customFormat="1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s="198" customFormat="1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s="198" customFormat="1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s="198" customFormat="1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s="198" customFormat="1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s="198" customFormat="1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s="198" customFormat="1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s="198" customFormat="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s="198" customFormat="1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s="198" customFormat="1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s="198" customFormat="1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s="198" customFormat="1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s="198" customFormat="1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s="198" customFormat="1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s="198" customFormat="1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s="198" customFormat="1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s="198" customFormat="1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s="198" customFormat="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s="198" customFormat="1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s="198" customFormat="1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s="198" customFormat="1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s="198" customFormat="1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s="198" customFormat="1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s="198" customFormat="1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s="198" customFormat="1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s="198" customFormat="1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s="198" customFormat="1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s="198" customFormat="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s="198" customFormat="1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s="198" customFormat="1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s="198" customFormat="1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s="198" customFormat="1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s="198" customFormat="1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s="198" customFormat="1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s="198" customFormat="1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s="198" customFormat="1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s="198" customFormat="1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s="198" customFormat="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s="198" customFormat="1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s="198" customFormat="1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s="198" customFormat="1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s="198" customFormat="1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s="198" customFormat="1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s="198" customFormat="1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s="198" customFormat="1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s="198" customFormat="1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s="198" customFormat="1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s="198" customFormat="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s="198" customFormat="1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s="198" customFormat="1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s="198" customFormat="1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s="198" customFormat="1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s="198" customFormat="1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s="198" customFormat="1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s="198" customFormat="1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s="198" customFormat="1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s="198" customFormat="1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s="198" customFormat="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s="198" customFormat="1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s="198" customFormat="1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s="198" customFormat="1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s="198" customFormat="1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s="198" customFormat="1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s="198" customFormat="1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s="198" customFormat="1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s="198" customFormat="1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s="198" customFormat="1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s="198" customFormat="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s="198" customFormat="1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s="198" customFormat="1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s="198" customFormat="1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s="198" customFormat="1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s="198" customFormat="1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s="198" customFormat="1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s="198" customFormat="1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s="198" customFormat="1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s="198" customFormat="1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s="198" customFormat="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s="198" customFormat="1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s="198" customFormat="1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s="198" customFormat="1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s="198" customFormat="1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s="198" customFormat="1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s="198" customFormat="1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s="198" customFormat="1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s="198" customFormat="1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s="198" customFormat="1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s="198" customFormat="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s="198" customFormat="1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s="198" customFormat="1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s="198" customFormat="1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s="198" customFormat="1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s="198" customFormat="1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s="198" customFormat="1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s="198" customFormat="1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s="198" customFormat="1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s="198" customFormat="1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s="198" customFormat="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s="198" customFormat="1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s="198" customFormat="1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s="198" customFormat="1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s="198" customFormat="1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s="198" customFormat="1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s="198" customFormat="1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s="198" customFormat="1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s="198" customFormat="1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s="198" customFormat="1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s="198" customFormat="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s="198" customFormat="1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s="198" customFormat="1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s="198" customFormat="1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s="198" customFormat="1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s="198" customFormat="1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s="198" customFormat="1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s="198" customFormat="1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s="198" customFormat="1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s="198" customFormat="1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s="198" customFormat="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s="198" customFormat="1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s="198" customFormat="1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s="198" customFormat="1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s="198" customFormat="1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s="198" customFormat="1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s="198" customFormat="1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s="198" customFormat="1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s="198" customFormat="1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s="198" customFormat="1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s="198" customFormat="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s="198" customFormat="1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s="198" customFormat="1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s="198" customFormat="1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s="198" customFormat="1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s="198" customFormat="1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s="198" customFormat="1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s="198" customFormat="1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s="198" customFormat="1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s="198" customFormat="1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s="198" customFormat="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s="198" customFormat="1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s="198" customFormat="1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s="198" customFormat="1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s="198" customFormat="1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s="198" customFormat="1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s="198" customFormat="1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s="198" customFormat="1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s="198" customFormat="1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s="198" customFormat="1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s="198" customFormat="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s="198" customFormat="1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s="198" customFormat="1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s="198" customFormat="1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s="198" customFormat="1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s="198" customFormat="1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s="198" customFormat="1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s="198" customFormat="1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s="198" customFormat="1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s="198" customFormat="1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s="198" customFormat="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s="198" customFormat="1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s="198" customFormat="1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s="198" customFormat="1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s="198" customFormat="1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s="198" customFormat="1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s="198" customFormat="1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s="198" customFormat="1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s="198" customFormat="1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s="198" customFormat="1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s="198" customFormat="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s="198" customFormat="1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s="198" customFormat="1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s="198" customFormat="1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s="198" customFormat="1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s="198" customFormat="1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s="198" customFormat="1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s="198" customFormat="1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s="198" customFormat="1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s="198" customFormat="1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s="198" customFormat="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s="198" customFormat="1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s="198" customFormat="1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s="198" customFormat="1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s="198" customFormat="1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s="198" customFormat="1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s="198" customFormat="1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s="198" customFormat="1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s="198" customFormat="1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s="198" customFormat="1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s="198" customFormat="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s="198" customFormat="1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s="198" customFormat="1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s="198" customFormat="1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s="198" customFormat="1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s="198" customFormat="1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s="198" customFormat="1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s="198" customFormat="1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s="198" customFormat="1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s="198" customFormat="1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s="198" customFormat="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s="198" customFormat="1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s="198" customFormat="1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s="198" customFormat="1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s="198" customFormat="1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s="198" customFormat="1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s="198" customFormat="1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s="198" customFormat="1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s="198" customFormat="1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s="198" customFormat="1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s="198" customFormat="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s="198" customFormat="1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s="198" customFormat="1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s="198" customFormat="1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s="198" customFormat="1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s="198" customFormat="1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s="198" customFormat="1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s="198" customFormat="1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s="198" customFormat="1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s="198" customFormat="1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s="198" customFormat="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s="198" customFormat="1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s="198" customFormat="1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s="198" customFormat="1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s="198" customFormat="1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s="198" customFormat="1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s="198" customFormat="1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s="198" customFormat="1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s="198" customFormat="1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s="198" customFormat="1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s="198" customFormat="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s="198" customFormat="1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s="198" customFormat="1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s="198" customFormat="1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s="198" customFormat="1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s="198" customFormat="1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s="198" customFormat="1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s="198" customFormat="1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s="198" customFormat="1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s="198" customFormat="1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s="198" customFormat="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s="198" customFormat="1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s="198" customFormat="1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s="198" customFormat="1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s="198" customFormat="1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s="198" customFormat="1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s="198" customFormat="1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s="198" customFormat="1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s="198" customFormat="1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s="198" customFormat="1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s="198" customFormat="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s="198" customFormat="1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s="198" customFormat="1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s="198" customFormat="1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s="198" customFormat="1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s="198" customFormat="1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s="198" customFormat="1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s="198" customFormat="1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s="198" customFormat="1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s="198" customFormat="1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s="198" customFormat="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s="198" customFormat="1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s="198" customFormat="1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s="198" customFormat="1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s="198" customFormat="1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s="198" customFormat="1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s="198" customFormat="1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s="198" customFormat="1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s="198" customFormat="1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s="198" customFormat="1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s="198" customFormat="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s="198" customFormat="1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s="198" customFormat="1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s="198" customFormat="1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s="198" customFormat="1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s="198" customFormat="1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s="198" customFormat="1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s="198" customFormat="1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s="198" customFormat="1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s="198" customFormat="1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s="198" customFormat="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s="198" customFormat="1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s="198" customFormat="1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s="198" customFormat="1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s="198" customFormat="1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s="198" customFormat="1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s="198" customFormat="1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s="198" customFormat="1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s="198" customFormat="1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s="198" customFormat="1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s="198" customFormat="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s="198" customFormat="1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s="198" customFormat="1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s="198" customFormat="1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s="198" customFormat="1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s="198" customFormat="1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s="198" customFormat="1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s="198" customFormat="1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s="198" customFormat="1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s="198" customFormat="1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s="198" customFormat="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s="198" customFormat="1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s="198" customFormat="1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s="198" customFormat="1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s="198" customFormat="1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s="198" customFormat="1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s="198" customFormat="1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s="198" customFormat="1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s="198" customFormat="1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s="198" customFormat="1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s="198" customFormat="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s="198" customFormat="1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s="198" customFormat="1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s="198" customFormat="1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s="198" customFormat="1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s="198" customFormat="1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s="198" customFormat="1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s="198" customFormat="1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s="198" customFormat="1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s="198" customFormat="1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s="198" customFormat="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s="198" customFormat="1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s="198" customFormat="1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s="198" customFormat="1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s="198" customFormat="1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s="198" customFormat="1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s="198" customFormat="1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s="198" customFormat="1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s="198" customFormat="1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s="198" customFormat="1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s="198" customFormat="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s="198" customFormat="1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s="198" customFormat="1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s="198" customFormat="1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s="198" customFormat="1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s="198" customFormat="1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s="198" customFormat="1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s="198" customFormat="1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s="198" customFormat="1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s="198" customFormat="1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s="198" customFormat="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s="198" customFormat="1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s="198" customFormat="1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s="198" customFormat="1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s="198" customFormat="1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s="198" customFormat="1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s="198" customFormat="1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s="198" customFormat="1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s="198" customFormat="1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s="198" customFormat="1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s="198" customFormat="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s="198" customFormat="1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s="198" customFormat="1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s="198" customFormat="1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s="198" customFormat="1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s="198" customFormat="1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s="198" customFormat="1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s="198" customFormat="1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s="198" customFormat="1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s="198" customFormat="1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s="198" customFormat="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s="198" customFormat="1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s="198" customFormat="1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s="198" customFormat="1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s="198" customFormat="1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s="198" customFormat="1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s="198" customFormat="1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s="198" customFormat="1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s="198" customFormat="1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s="198" customFormat="1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s="198" customFormat="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s="198" customFormat="1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s="198" customFormat="1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s="198" customFormat="1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s="198" customFormat="1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s="198" customFormat="1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s="198" customFormat="1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s="198" customFormat="1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s="198" customFormat="1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s="198" customFormat="1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s="198" customFormat="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s="198" customFormat="1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s="198" customFormat="1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s="198" customFormat="1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s="198" customFormat="1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s="198" customFormat="1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s="198" customFormat="1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s="198" customFormat="1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s="198" customFormat="1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s="198" customFormat="1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s="198" customFormat="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s="198" customFormat="1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s="198" customFormat="1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s="198" customFormat="1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s="198" customFormat="1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s="198" customFormat="1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s="198" customFormat="1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s="198" customFormat="1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s="198" customFormat="1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s="198" customFormat="1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s="198" customFormat="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s="198" customFormat="1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s="198" customFormat="1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s="198" customFormat="1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s="198" customFormat="1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s="198" customFormat="1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s="198" customFormat="1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s="198" customFormat="1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s="198" customFormat="1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s="198" customFormat="1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s="198" customFormat="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s="198" customFormat="1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s="198" customFormat="1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s="198" customFormat="1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s="198" customFormat="1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s="198" customFormat="1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s="198" customFormat="1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s="198" customFormat="1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s="198" customFormat="1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s="198" customFormat="1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s="198" customFormat="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s="198" customFormat="1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s="198" customFormat="1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s="198" customFormat="1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s="198" customFormat="1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s="198" customFormat="1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s="198" customFormat="1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s="198" customFormat="1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s="198" customFormat="1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s="198" customFormat="1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s="198" customFormat="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s="198" customFormat="1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s="198" customFormat="1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s="198" customFormat="1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s="198" customFormat="1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s="198" customFormat="1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s="198" customFormat="1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s="198" customFormat="1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s="198" customFormat="1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s="198" customFormat="1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s="198" customFormat="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s="198" customFormat="1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s="198" customFormat="1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s="198" customFormat="1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s="198" customFormat="1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s="198" customFormat="1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s="198" customFormat="1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s="198" customFormat="1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s="198" customFormat="1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s="198" customFormat="1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s="198" customFormat="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s="198" customFormat="1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s="198" customFormat="1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s="198" customFormat="1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s="198" customFormat="1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s="198" customFormat="1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s="198" customFormat="1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s="198" customFormat="1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s="198" customFormat="1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s="198" customFormat="1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s="198" customFormat="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s="198" customFormat="1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s="198" customFormat="1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s="198" customFormat="1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s="198" customFormat="1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s="198" customFormat="1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s="198" customFormat="1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s="198" customFormat="1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s="198" customFormat="1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s="198" customFormat="1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s="198" customFormat="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s="198" customFormat="1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s="198" customFormat="1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s="198" customFormat="1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s="198" customFormat="1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s="198" customFormat="1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s="198" customFormat="1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s="198" customFormat="1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s="198" customFormat="1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s="198" customFormat="1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s="198" customFormat="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s="198" customFormat="1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s="198" customFormat="1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s="198" customFormat="1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s="198" customFormat="1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s="198" customFormat="1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s="198" customFormat="1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s="198" customFormat="1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s="198" customFormat="1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s="198" customFormat="1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s="198" customFormat="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s="198" customFormat="1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s="198" customFormat="1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s="198" customFormat="1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s="198" customFormat="1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s="198" customFormat="1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s="198" customFormat="1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s="198" customFormat="1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s="198" customFormat="1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s="198" customFormat="1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s="198" customFormat="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s="198" customFormat="1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s="198" customFormat="1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s="198" customFormat="1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s="198" customFormat="1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s="198" customFormat="1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s="198" customFormat="1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s="198" customFormat="1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s="198" customFormat="1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s="198" customFormat="1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s="198" customFormat="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s="198" customFormat="1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s="198" customFormat="1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s="198" customFormat="1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s="198" customFormat="1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s="198" customFormat="1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s="198" customFormat="1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s="198" customFormat="1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s="198" customFormat="1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s="198" customFormat="1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s="198" customFormat="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s="198" customFormat="1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s="198" customFormat="1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s="198" customFormat="1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s="198" customFormat="1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s="198" customFormat="1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s="198" customFormat="1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s="198" customFormat="1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s="198" customFormat="1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s="198" customFormat="1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s="198" customFormat="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s="198" customFormat="1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s="198" customFormat="1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s="198" customFormat="1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s="198" customFormat="1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s="198" customFormat="1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s="198" customFormat="1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s="198" customFormat="1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s="198" customFormat="1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s="198" customFormat="1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s="198" customFormat="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s="198" customFormat="1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s="198" customFormat="1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s="198" customFormat="1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s="198" customFormat="1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s="198" customFormat="1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s="198" customFormat="1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s="198" customFormat="1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s="198" customFormat="1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s="198" customFormat="1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s="198" customFormat="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s="198" customFormat="1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s="198" customFormat="1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s="198" customFormat="1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s="198" customFormat="1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s="198" customFormat="1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s="198" customFormat="1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s="198" customFormat="1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s="198" customFormat="1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s="198" customFormat="1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s="198" customFormat="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s="198" customFormat="1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s="198" customFormat="1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s="198" customFormat="1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s="198" customFormat="1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s="198" customFormat="1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s="198" customFormat="1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s="198" customFormat="1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s="198" customFormat="1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s="198" customFormat="1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s="198" customFormat="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s="198" customFormat="1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s="198" customFormat="1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s="198" customFormat="1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s="198" customFormat="1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s="198" customFormat="1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s="198" customFormat="1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s="198" customFormat="1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s="198" customFormat="1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s="198" customFormat="1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s="198" customFormat="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s="198" customFormat="1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s="198" customFormat="1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s="198" customFormat="1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s="198" customFormat="1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s="198" customFormat="1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s="198" customFormat="1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s="198" customFormat="1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s="198" customFormat="1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s="198" customFormat="1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s="198" customFormat="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s="198" customFormat="1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s="198" customFormat="1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s="198" customFormat="1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s="198" customFormat="1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s="198" customFormat="1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s="198" customFormat="1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s="198" customFormat="1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s="198" customFormat="1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s="198" customFormat="1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s="198" customFormat="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s="198" customFormat="1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s="198" customFormat="1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s="198" customFormat="1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s="198" customFormat="1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s="198" customFormat="1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s="198" customFormat="1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s="198" customFormat="1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s="198" customFormat="1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s="198" customFormat="1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s="198" customFormat="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s="198" customFormat="1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s="198" customFormat="1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s="198" customFormat="1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s="198" customFormat="1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s="198" customFormat="1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s="198" customFormat="1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s="198" customFormat="1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s="198" customFormat="1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s="198" customFormat="1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s="198" customFormat="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s="198" customFormat="1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s="198" customFormat="1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s="198" customFormat="1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s="198" customFormat="1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s="198" customFormat="1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s="198" customFormat="1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s="198" customFormat="1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s="198" customFormat="1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s="198" customFormat="1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s="198" customFormat="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s="198" customFormat="1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s="198" customFormat="1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s="198" customFormat="1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s="198" customFormat="1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s="198" customFormat="1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s="198" customFormat="1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s="198" customFormat="1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s="198" customFormat="1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s="198" customFormat="1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s="198" customFormat="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s="198" customFormat="1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s="198" customFormat="1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s="198" customFormat="1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s="198" customFormat="1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s="198" customFormat="1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s="198" customFormat="1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s="198" customFormat="1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s="198" customFormat="1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s="198" customFormat="1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s="198" customFormat="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s="198" customFormat="1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s="198" customFormat="1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s="198" customFormat="1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s="198" customFormat="1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s="198" customFormat="1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s="198" customFormat="1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s="198" customFormat="1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s="198" customFormat="1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s="198" customFormat="1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s="198" customFormat="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s="198" customFormat="1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s="198" customFormat="1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s="198" customFormat="1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s="198" customFormat="1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s="198" customFormat="1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s="198" customFormat="1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s="198" customFormat="1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s="198" customFormat="1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s="198" customFormat="1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s="198" customFormat="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s="198" customFormat="1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s="198" customFormat="1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s="198" customFormat="1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s="198" customFormat="1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s="198" customFormat="1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s="198" customFormat="1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s="198" customFormat="1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s="198" customFormat="1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s="198" customFormat="1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s="198" customFormat="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s="198" customFormat="1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s="198" customFormat="1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s="198" customFormat="1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s="198" customFormat="1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s="198" customFormat="1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s="198" customFormat="1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s="198" customFormat="1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s="198" customFormat="1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s="198" customFormat="1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s="198" customFormat="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s="198" customFormat="1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s="198" customFormat="1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s="198" customFormat="1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s="198" customFormat="1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s="198" customFormat="1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s="198" customFormat="1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s="198" customFormat="1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s="198" customFormat="1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s="198" customFormat="1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s="198" customFormat="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s="198" customFormat="1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s="198" customFormat="1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s="198" customFormat="1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s="198" customFormat="1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s="198" customFormat="1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s="198" customFormat="1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s="198" customFormat="1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s="198" customFormat="1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s="198" customFormat="1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s="198" customFormat="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s="198" customFormat="1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s="198" customFormat="1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s="198" customFormat="1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s="198" customFormat="1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s="198" customFormat="1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s="198" customFormat="1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s="198" customFormat="1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s="198" customFormat="1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s="198" customFormat="1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s="198" customFormat="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s="198" customFormat="1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s="198" customFormat="1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s="198" customFormat="1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s="198" customFormat="1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s="198" customFormat="1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s="198" customFormat="1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s="198" customFormat="1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s="198" customFormat="1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s="198" customFormat="1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s="198" customFormat="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s="198" customFormat="1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s="198" customFormat="1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s="198" customFormat="1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s="198" customFormat="1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s="198" customFormat="1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s="198" customFormat="1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s="198" customFormat="1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s="198" customFormat="1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s="198" customFormat="1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s="198" customFormat="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s="198" customFormat="1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s="198" customFormat="1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s="198" customFormat="1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s="198" customFormat="1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s="198" customFormat="1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s="198" customFormat="1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s="198" customFormat="1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s="198" customFormat="1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s="198" customFormat="1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s="198" customFormat="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s="198" customFormat="1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s="198" customFormat="1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s="198" customFormat="1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s="198" customFormat="1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s="198" customFormat="1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s="198" customFormat="1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s="198" customFormat="1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s="198" customFormat="1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s="198" customFormat="1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s="198" customFormat="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s="198" customFormat="1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s="198" customFormat="1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s="198" customFormat="1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s="198" customFormat="1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s="198" customFormat="1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s="198" customFormat="1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s="198" customFormat="1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s="198" customFormat="1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s="198" customFormat="1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s="198" customFormat="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s="198" customFormat="1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s="198" customFormat="1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s="198" customFormat="1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s="198" customFormat="1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s="198" customFormat="1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s="198" customFormat="1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s="198" customFormat="1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s="198" customFormat="1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s="198" customFormat="1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s="198" customFormat="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s="198" customFormat="1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s="198" customFormat="1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s="198" customFormat="1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s="198" customFormat="1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s="198" customFormat="1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s="198" customFormat="1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s="198" customFormat="1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s="198" customFormat="1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s="198" customFormat="1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s="198" customFormat="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s="198" customFormat="1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s="198" customFormat="1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s="198" customFormat="1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s="198" customFormat="1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s="198" customFormat="1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s="198" customFormat="1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s="198" customFormat="1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s="198" customFormat="1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s="198" customFormat="1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s="198" customFormat="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s="198" customFormat="1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s="198" customFormat="1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s="198" customFormat="1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s="198" customFormat="1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s="198" customFormat="1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s="198" customFormat="1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s="198" customFormat="1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s="198" customFormat="1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s="198" customFormat="1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s="198" customFormat="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s="198" customFormat="1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s="198" customFormat="1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s="198" customFormat="1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s="198" customFormat="1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s="198" customFormat="1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s="198" customFormat="1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s="198" customFormat="1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s="198" customFormat="1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s="198" customFormat="1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s="198" customFormat="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s="198" customFormat="1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s="198" customFormat="1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s="198" customFormat="1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s="198" customFormat="1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s="198" customFormat="1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s="198" customFormat="1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s="198" customFormat="1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s="198" customFormat="1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s="198" customFormat="1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s="198" customFormat="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s="198" customFormat="1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s="198" customFormat="1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s="198" customFormat="1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s="198" customFormat="1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s="198" customFormat="1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s="198" customFormat="1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s="198" customFormat="1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s="198" customFormat="1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s="198" customFormat="1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s="198" customFormat="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s="198" customFormat="1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s="198" customFormat="1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s="198" customFormat="1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s="198" customFormat="1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s="198" customFormat="1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s="198" customFormat="1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s="198" customFormat="1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s="198" customFormat="1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s="198" customFormat="1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s="198" customFormat="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s="198" customFormat="1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s="198" customFormat="1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s="198" customFormat="1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s="198" customFormat="1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s="198" customFormat="1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s="198" customFormat="1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s="198" customFormat="1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s="198" customFormat="1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s="198" customFormat="1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s="198" customFormat="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s="198" customFormat="1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s="198" customFormat="1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s="198" customFormat="1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s="198" customFormat="1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s="198" customFormat="1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s="198" customFormat="1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s="198" customFormat="1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s="198" customFormat="1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s="198" customFormat="1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s="198" customFormat="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s="198" customFormat="1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s="198" customFormat="1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s="198" customFormat="1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s="198" customFormat="1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s="198" customFormat="1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s="198" customFormat="1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s="198" customFormat="1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s="198" customFormat="1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s="198" customFormat="1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s="198" customFormat="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s="198" customFormat="1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s="198" customFormat="1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s="198" customFormat="1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s="198" customFormat="1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s="198" customFormat="1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s="198" customFormat="1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s="198" customFormat="1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s="198" customFormat="1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s="198" customFormat="1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s="198" customFormat="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s="198" customFormat="1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s="198" customFormat="1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s="198" customFormat="1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s="198" customFormat="1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s="198" customFormat="1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s="198" customFormat="1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s="198" customFormat="1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s="198" customFormat="1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s="198" customFormat="1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s="198" customFormat="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s="198" customFormat="1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s="198" customFormat="1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s="198" customFormat="1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s="198" customFormat="1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s="198" customFormat="1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s="198" customFormat="1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s="198" customFormat="1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s="198" customFormat="1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s="198" customFormat="1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s="198" customFormat="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s="198" customFormat="1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s="198" customFormat="1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s="198" customFormat="1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s="198" customFormat="1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s="198" customFormat="1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s="198" customFormat="1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s="198" customFormat="1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s="198" customFormat="1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s="198" customFormat="1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s="198" customFormat="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s="198" customFormat="1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s="198" customFormat="1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s="198" customFormat="1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s="198" customFormat="1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s="198" customFormat="1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s="198" customFormat="1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s="198" customFormat="1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s="198" customFormat="1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s="198" customFormat="1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s="198" customFormat="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s="198" customFormat="1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s="198" customFormat="1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s="198" customFormat="1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s="198" customFormat="1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s="198" customFormat="1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s="198" customFormat="1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s="198" customFormat="1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s="198" customFormat="1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s="198" customFormat="1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s="198" customFormat="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s="198" customFormat="1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s="198" customFormat="1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s="198" customFormat="1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s="198" customFormat="1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s="198" customFormat="1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s="198" customFormat="1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s="198" customFormat="1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s="198" customFormat="1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s="198" customFormat="1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s="198" customFormat="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s="198" customFormat="1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s="198" customFormat="1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s="198" customFormat="1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s="198" customFormat="1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s="198" customFormat="1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s="198" customFormat="1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s="198" customFormat="1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s="198" customFormat="1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s="198" customFormat="1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s="198" customFormat="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s="198" customFormat="1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s="198" customFormat="1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s="198" customFormat="1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s="198" customFormat="1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s="198" customFormat="1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s="198" customFormat="1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s="198" customFormat="1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s="198" customFormat="1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s="198" customFormat="1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s="198" customFormat="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s="198" customFormat="1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s="198" customFormat="1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s="198" customFormat="1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s="198" customFormat="1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s="198" customFormat="1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s="198" customFormat="1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s="198" customFormat="1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s="198" customFormat="1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s="198" customFormat="1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s="198" customFormat="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s="198" customFormat="1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s="198" customFormat="1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s="198" customFormat="1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s="198" customFormat="1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s="198" customFormat="1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s="198" customFormat="1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s="198" customFormat="1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s="198" customFormat="1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s="198" customFormat="1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s="198" customFormat="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s="198" customFormat="1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s="198" customFormat="1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s="198" customFormat="1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s="198" customFormat="1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s="198" customFormat="1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s="198" customFormat="1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s="198" customFormat="1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s="198" customFormat="1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s="198" customFormat="1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s="198" customFormat="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s="198" customFormat="1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s="198" customFormat="1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s="198" customFormat="1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s="198" customFormat="1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s="198" customFormat="1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s="198" customFormat="1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s="198" customFormat="1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s="198" customFormat="1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s="198" customFormat="1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s="198" customFormat="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s="198" customFormat="1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s="198" customFormat="1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s="198" customFormat="1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s="198" customFormat="1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s="198" customFormat="1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s="198" customFormat="1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s="198" customFormat="1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s="198" customFormat="1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s="198" customFormat="1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s="198" customFormat="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s="198" customFormat="1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s="198" customFormat="1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s="198" customFormat="1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s="198" customFormat="1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s="198" customFormat="1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s="198" customFormat="1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s="198" customFormat="1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s="198" customFormat="1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s="198" customFormat="1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s="198" customFormat="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s="198" customFormat="1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s="198" customFormat="1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s="198" customFormat="1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s="198" customFormat="1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s="198" customFormat="1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s="198" customFormat="1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s="198" customFormat="1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s="198" customFormat="1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s="198" customFormat="1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s="198" customFormat="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s="198" customFormat="1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s="198" customFormat="1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s="198" customFormat="1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s="198" customFormat="1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s="198" customFormat="1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s="198" customFormat="1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s="198" customFormat="1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s="198" customFormat="1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s="198" customFormat="1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s="198" customFormat="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s="198" customFormat="1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s="198" customFormat="1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s="198" customFormat="1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s="198" customFormat="1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s="198" customFormat="1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s="198" customFormat="1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s="198" customFormat="1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s="198" customFormat="1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s="198" customFormat="1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s="198" customFormat="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s="198" customFormat="1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s="198" customFormat="1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s="198" customFormat="1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s="198" customFormat="1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s="198" customFormat="1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s="198" customFormat="1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s="198" customFormat="1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s="198" customFormat="1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s="198" customFormat="1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s="198" customFormat="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s="198" customFormat="1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s="198" customFormat="1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s="198" customFormat="1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s="198" customFormat="1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s="198" customFormat="1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s="198" customFormat="1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s="198" customFormat="1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s="198" customFormat="1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s="198" customFormat="1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s="198" customFormat="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s="198" customFormat="1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s="198" customFormat="1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s="198" customFormat="1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s="198" customFormat="1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s="198" customFormat="1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s="198" customFormat="1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s="198" customFormat="1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s="198" customFormat="1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s="198" customFormat="1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s="198" customFormat="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s="198" customFormat="1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s="198" customFormat="1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s="198" customFormat="1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s="198" customFormat="1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s="198" customFormat="1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s="198" customFormat="1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s="198" customFormat="1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s="198" customFormat="1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s="198" customFormat="1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s="198" customFormat="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s="198" customFormat="1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s="198" customFormat="1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s="198" customFormat="1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s="198" customFormat="1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s="198" customFormat="1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s="198" customFormat="1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s="198" customFormat="1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s="198" customFormat="1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s="198" customFormat="1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s="198" customFormat="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s="198" customFormat="1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s="198" customFormat="1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s="198" customFormat="1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s="198" customFormat="1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s="198" customFormat="1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s="198" customFormat="1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s="198" customFormat="1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s="198" customFormat="1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s="198" customFormat="1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s="198" customFormat="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s="198" customFormat="1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s="198" customFormat="1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s="198" customFormat="1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s="198" customFormat="1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s="198" customFormat="1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s="198" customFormat="1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s="198" customFormat="1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s="198" customFormat="1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s="198" customFormat="1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s="198" customFormat="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s="198" customFormat="1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s="198" customFormat="1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s="198" customFormat="1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s="198" customFormat="1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s="198" customFormat="1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s="198" customFormat="1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s="198" customFormat="1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s="198" customFormat="1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s="198" customFormat="1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s="198" customFormat="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s="198" customFormat="1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s="198" customFormat="1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s="198" customFormat="1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s="198" customFormat="1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s="198" customFormat="1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s="198" customFormat="1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s="198" customFormat="1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s="198" customFormat="1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s="198" customFormat="1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s="198" customFormat="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s="198" customFormat="1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s="198" customFormat="1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s="198" customFormat="1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s="198" customFormat="1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s="198" customFormat="1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s="198" customFormat="1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s="198" customFormat="1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s="198" customFormat="1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s="198" customFormat="1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s="198" customFormat="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s="198" customFormat="1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s="198" customFormat="1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s="198" customFormat="1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s="198" customFormat="1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s="198" customFormat="1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s="198" customFormat="1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s="198" customFormat="1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s="198" customFormat="1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s="198" customFormat="1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s="198" customFormat="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s="198" customFormat="1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s="198" customFormat="1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s="198" customFormat="1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s="198" customFormat="1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s="198" customFormat="1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s="198" customFormat="1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s="198" customFormat="1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s="198" customFormat="1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s="198" customFormat="1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s="198" customFormat="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s="198" customFormat="1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s="198" customFormat="1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s="198" customFormat="1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s="198" customFormat="1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s="198" customFormat="1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s="198" customFormat="1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s="198" customFormat="1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s="198" customFormat="1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s="198" customFormat="1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s="198" customFormat="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s="198" customFormat="1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s="198" customFormat="1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s="198" customFormat="1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s="198" customFormat="1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s="198" customFormat="1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s="198" customFormat="1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s="198" customFormat="1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s="198" customFormat="1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s="198" customFormat="1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s="198" customFormat="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s="198" customFormat="1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s="198" customFormat="1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s="198" customFormat="1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s="198" customFormat="1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s="198" customFormat="1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s="198" customFormat="1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s="198" customFormat="1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s="198" customFormat="1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s="198" customFormat="1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s="198" customFormat="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s="198" customFormat="1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s="198" customFormat="1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s="198" customFormat="1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s="198" customFormat="1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s="198" customFormat="1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s="198" customFormat="1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s="198" customFormat="1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s="198" customFormat="1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s="198" customFormat="1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s="198" customFormat="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s="198" customFormat="1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s="198" customFormat="1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s="198" customFormat="1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s="198" customFormat="1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s="198" customFormat="1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s="198" customFormat="1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s="198" customFormat="1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s="198" customFormat="1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s="198" customFormat="1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s="198" customFormat="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s="198" customFormat="1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s="198" customFormat="1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s="198" customFormat="1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s="198" customFormat="1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s="198" customFormat="1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s="198" customFormat="1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s="198" customFormat="1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s="198" customFormat="1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s="198" customFormat="1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s="198" customFormat="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s="198" customFormat="1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s="198" customFormat="1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s="198" customFormat="1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s="198" customFormat="1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s="198" customFormat="1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s="198" customFormat="1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s="198" customFormat="1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s="198" customFormat="1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s="198" customFormat="1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s="198" customFormat="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s="198" customFormat="1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s="198" customFormat="1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s="198" customFormat="1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s="198" customFormat="1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s="198" customFormat="1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s="198" customFormat="1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s="198" customFormat="1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s="198" customFormat="1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s="198" customFormat="1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s="198" customFormat="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s="198" customFormat="1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s="198" customFormat="1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s="198" customFormat="1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s="198" customFormat="1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s="198" customFormat="1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s="198" customFormat="1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s="198" customFormat="1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s="198" customFormat="1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s="198" customFormat="1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s="198" customFormat="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s="198" customFormat="1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s="198" customFormat="1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s="198" customFormat="1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s="198" customFormat="1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s="198" customFormat="1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s="198" customFormat="1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s="198" customFormat="1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s="198" customFormat="1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s="198" customFormat="1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s="198" customFormat="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s="198" customFormat="1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s="198" customFormat="1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s="198" customFormat="1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s="198" customFormat="1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s="198" customFormat="1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s="198" customFormat="1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s="198" customFormat="1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s="198" customFormat="1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s="198" customFormat="1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s="198" customFormat="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s="198" customFormat="1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s="198" customFormat="1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s="198" customFormat="1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s="198" customFormat="1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s="198" customFormat="1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s="198" customFormat="1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s="198" customFormat="1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s="198" customFormat="1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s="198" customFormat="1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s="198" customFormat="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s="198" customFormat="1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s="198" customFormat="1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s="198" customFormat="1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s="198" customFormat="1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s="198" customFormat="1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s="198" customFormat="1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s="198" customFormat="1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s="198" customFormat="1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s="198" customFormat="1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s="198" customFormat="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s="198" customFormat="1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s="198" customFormat="1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s="198" customFormat="1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s="198" customFormat="1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s="198" customFormat="1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s="198" customFormat="1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s="198" customFormat="1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s="198" customFormat="1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s="198" customFormat="1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s="198" customFormat="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s="198" customFormat="1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s="198" customFormat="1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s="198" customFormat="1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s="198" customFormat="1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s="198" customFormat="1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s="198" customFormat="1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s="198" customFormat="1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s="198" customFormat="1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s="198" customFormat="1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s="198" customFormat="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s="198" customFormat="1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s="198" customFormat="1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s="198" customFormat="1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s="198" customFormat="1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s="198" customFormat="1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s="198" customFormat="1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s="198" customFormat="1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s="198" customFormat="1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s="198" customFormat="1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s="198" customFormat="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s="198" customFormat="1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s="198" customFormat="1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s="198" customFormat="1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s="198" customFormat="1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s="198" customFormat="1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s="198" customFormat="1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s="198" customFormat="1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s="198" customFormat="1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s="198" customFormat="1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s="198" customFormat="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s="198" customFormat="1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s="198" customFormat="1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s="198" customFormat="1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s="198" customFormat="1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s="198" customFormat="1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s="198" customFormat="1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s="198" customFormat="1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s="198" customFormat="1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s="198" customFormat="1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s="198" customFormat="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s="198" customFormat="1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s="198" customFormat="1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s="198" customFormat="1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s="198" customFormat="1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s="198" customFormat="1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s="198" customFormat="1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s="198" customFormat="1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s="198" customFormat="1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s="198" customFormat="1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s="198" customFormat="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s="198" customFormat="1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s="198" customFormat="1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s="198" customFormat="1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s="198" customFormat="1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s="198" customFormat="1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s="198" customFormat="1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s="198" customFormat="1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s="198" customFormat="1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s="198" customFormat="1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s="198" customFormat="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s="198" customFormat="1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s="198" customFormat="1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s="198" customFormat="1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s="198" customFormat="1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s="198" customFormat="1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s="198" customFormat="1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s="198" customFormat="1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s="198" customFormat="1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s="198" customFormat="1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s="198" customFormat="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s="198" customFormat="1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s="198" customFormat="1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s="198" customFormat="1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s="198" customFormat="1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s="198" customFormat="1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s="198" customFormat="1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s="198" customFormat="1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s="198" customFormat="1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s="198" customFormat="1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s="198" customFormat="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s="198" customFormat="1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s="198" customFormat="1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s="198" customFormat="1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s="198" customFormat="1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s="198" customFormat="1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s="198" customFormat="1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s="198" customFormat="1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s="198" customFormat="1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s="198" customFormat="1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s="198" customFormat="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s="198" customFormat="1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s="198" customFormat="1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s="198" customFormat="1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s="198" customFormat="1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s="198" customFormat="1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s="198" customFormat="1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s="198" customFormat="1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s="198" customFormat="1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s="198" customFormat="1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s="198" customFormat="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s="198" customFormat="1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s="198" customFormat="1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s="198" customFormat="1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s="198" customFormat="1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s="198" customFormat="1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s="198" customFormat="1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s="198" customFormat="1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s="198" customFormat="1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s="198" customFormat="1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s="198" customFormat="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s="198" customFormat="1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s="198" customFormat="1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s="198" customFormat="1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s="198" customFormat="1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s="198" customFormat="1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s="198" customFormat="1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s="198" customFormat="1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s="198" customFormat="1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s="198" customFormat="1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s="198" customFormat="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s="198" customFormat="1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s="198" customFormat="1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s="198" customFormat="1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s="198" customFormat="1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s="198" customFormat="1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s="198" customFormat="1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s="198" customFormat="1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s="198" customFormat="1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s="198" customFormat="1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s="198" customFormat="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s="198" customFormat="1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s="198" customFormat="1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s="198" customFormat="1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s="198" customFormat="1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s="198" customFormat="1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s="198" customFormat="1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s="198" customFormat="1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s="198" customFormat="1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s="198" customFormat="1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s="198" customFormat="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s="198" customFormat="1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s="198" customFormat="1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s="198" customFormat="1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s="198" customFormat="1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s="198" customFormat="1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s="198" customFormat="1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s="198" customFormat="1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s="198" customFormat="1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s="198" customFormat="1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s="198" customFormat="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s="198" customFormat="1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s="198" customFormat="1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s="198" customFormat="1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s="198" customFormat="1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s="198" customFormat="1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s="198" customFormat="1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s="198" customFormat="1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s="198" customFormat="1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s="198" customFormat="1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s="198" customFormat="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s="198" customFormat="1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s="198" customFormat="1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s="198" customFormat="1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s="198" customFormat="1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s="198" customFormat="1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s="198" customFormat="1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s="198" customFormat="1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s="198" customFormat="1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s="198" customFormat="1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s="198" customFormat="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s="198" customFormat="1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s="198" customFormat="1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s="198" customFormat="1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s="198" customFormat="1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s="198" customFormat="1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s="198" customFormat="1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s="198" customFormat="1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s="198" customFormat="1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s="198" customFormat="1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s="198" customFormat="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s="198" customFormat="1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s="198" customFormat="1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s="198" customFormat="1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s="198" customFormat="1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s="198" customFormat="1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s="198" customFormat="1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s="198" customFormat="1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s="198" customFormat="1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s="198" customFormat="1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s="198" customFormat="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s="198" customFormat="1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s="198" customFormat="1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s="198" customFormat="1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s="198" customFormat="1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s="198" customFormat="1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s="198" customFormat="1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s="198" customFormat="1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s="198" customFormat="1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s="198" customFormat="1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s="198" customFormat="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s="198" customFormat="1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s="198" customFormat="1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s="198" customFormat="1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s="198" customFormat="1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s="198" customFormat="1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s="198" customFormat="1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s="198" customFormat="1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s="198" customFormat="1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s="198" customFormat="1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s="198" customFormat="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s="198" customFormat="1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s="198" customFormat="1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s="198" customFormat="1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s="198" customFormat="1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s="198" customFormat="1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s="198" customFormat="1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s="198" customFormat="1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s="198" customFormat="1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s="198" customFormat="1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s="198" customFormat="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s="198" customFormat="1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s="198" customFormat="1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s="198" customFormat="1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s="198" customFormat="1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s="198" customFormat="1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s="198" customFormat="1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s="198" customFormat="1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s="198" customFormat="1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s="198" customFormat="1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s="198" customFormat="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s="198" customFormat="1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s="198" customFormat="1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s="198" customFormat="1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s="198" customFormat="1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s="198" customFormat="1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s="198" customFormat="1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s="198" customFormat="1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s="198" customFormat="1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s="198" customFormat="1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s="198" customFormat="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s="198" customFormat="1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s="198" customFormat="1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s="198" customFormat="1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s="198" customFormat="1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s="198" customFormat="1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s="198" customFormat="1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s="198" customFormat="1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s="198" customFormat="1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s="198" customFormat="1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s="198" customFormat="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s="198" customFormat="1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s="198" customFormat="1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s="198" customFormat="1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s="198" customFormat="1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s="198" customFormat="1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s="198" customFormat="1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s="198" customFormat="1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s="198" customFormat="1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s="198" customFormat="1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s="198" customFormat="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s="198" customFormat="1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s="198" customFormat="1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s="198" customFormat="1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s="198" customFormat="1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s="198" customFormat="1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s="198" customFormat="1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s="198" customFormat="1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s="198" customFormat="1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s="198" customFormat="1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s="198" customFormat="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s="198" customFormat="1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s="198" customFormat="1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s="198" customFormat="1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s="198" customFormat="1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s="198" customFormat="1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s="198" customFormat="1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s="198" customFormat="1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s="198" customFormat="1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s="198" customFormat="1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s="198" customFormat="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s="198" customFormat="1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s="198" customFormat="1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s="198" customFormat="1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s="198" customFormat="1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s="198" customFormat="1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s="198" customFormat="1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s="198" customFormat="1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s="198" customFormat="1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s="198" customFormat="1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s="198" customFormat="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s="198" customFormat="1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s="198" customFormat="1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s="198" customFormat="1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s="198" customFormat="1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s="198" customFormat="1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s="198" customFormat="1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s="198" customFormat="1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s="198" customFormat="1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s="198" customFormat="1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s="198" customFormat="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s="198" customFormat="1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s="198" customFormat="1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s="198" customFormat="1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s="198" customFormat="1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s="198" customFormat="1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s="198" customFormat="1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s="198" customFormat="1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s="198" customFormat="1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s="198" customFormat="1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s="198" customFormat="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s="198" customFormat="1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s="198" customFormat="1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s="198" customFormat="1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s="198" customFormat="1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s="198" customFormat="1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s="198" customFormat="1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s="198" customFormat="1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s="198" customFormat="1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s="198" customFormat="1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s="198" customFormat="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s="198" customFormat="1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s="198" customFormat="1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s="198" customFormat="1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s="198" customFormat="1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s="198" customFormat="1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s="198" customFormat="1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s="198" customFormat="1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s="198" customFormat="1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s="198" customFormat="1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s="198" customFormat="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s="198" customFormat="1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s="198" customFormat="1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s="198" customFormat="1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s="198" customFormat="1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s="198" customFormat="1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s="198" customFormat="1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s="198" customFormat="1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s="198" customFormat="1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s="198" customFormat="1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s="198" customFormat="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s="198" customFormat="1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s="198" customFormat="1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s="198" customFormat="1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s="198" customFormat="1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s="198" customFormat="1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s="198" customFormat="1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s="198" customFormat="1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s="198" customFormat="1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s="198" customFormat="1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s="198" customFormat="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s="198" customFormat="1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s="198" customFormat="1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s="198" customFormat="1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s="198" customFormat="1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s="198" customFormat="1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s="198" customFormat="1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s="198" customFormat="1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s="198" customFormat="1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s="198" customFormat="1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s="198" customFormat="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s="198" customFormat="1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s="198" customFormat="1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s="198" customFormat="1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s="198" customFormat="1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s="198" customFormat="1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s="198" customFormat="1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s="198" customFormat="1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s="198" customFormat="1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s="198" customFormat="1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s="198" customFormat="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s="198" customFormat="1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s="198" customFormat="1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s="198" customFormat="1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s="198" customFormat="1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s="198" customFormat="1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s="198" customFormat="1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s="198" customFormat="1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s="198" customFormat="1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s="198" customFormat="1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s="198" customFormat="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s="198" customFormat="1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s="198" customFormat="1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s="198" customFormat="1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s="198" customFormat="1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s="198" customFormat="1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s="198" customFormat="1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s="198" customFormat="1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s="198" customFormat="1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s="198" customFormat="1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s="198" customFormat="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s="198" customFormat="1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s="198" customFormat="1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s="198" customFormat="1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s="198" customFormat="1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s="198" customFormat="1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s="198" customFormat="1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s="198" customFormat="1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s="198" customFormat="1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s="198" customFormat="1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s="198" customFormat="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s="198" customFormat="1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s="198" customFormat="1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s="198" customFormat="1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s="198" customFormat="1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s="198" customFormat="1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s="198" customFormat="1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s="198" customFormat="1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s="198" customFormat="1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s="198" customFormat="1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s="198" customFormat="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s="198" customFormat="1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s="198" customFormat="1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s="198" customFormat="1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s="198" customFormat="1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s="198" customFormat="1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s="198" customFormat="1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s="198" customFormat="1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s="198" customFormat="1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s="198" customFormat="1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s="198" customFormat="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s="198" customFormat="1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s="198" customFormat="1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s="198" customFormat="1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s="198" customFormat="1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s="198" customFormat="1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s="198" customFormat="1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s="198" customFormat="1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s="198" customFormat="1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s="198" customFormat="1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s="198" customFormat="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s="198" customFormat="1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s="198" customFormat="1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s="198" customFormat="1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s="198" customFormat="1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s="198" customFormat="1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s="198" customFormat="1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s="198" customFormat="1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s="198" customFormat="1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s="198" customFormat="1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s="198" customFormat="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s="198" customFormat="1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s="198" customFormat="1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s="198" customFormat="1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s="198" customFormat="1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s="198" customFormat="1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s="198" customFormat="1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s="198" customFormat="1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s="198" customFormat="1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s="198" customFormat="1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s="198" customFormat="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s="198" customFormat="1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s="198" customFormat="1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s="198" customFormat="1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s="198" customFormat="1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s="198" customFormat="1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s="198" customFormat="1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s="198" customFormat="1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s="198" customFormat="1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s="198" customFormat="1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s="198" customFormat="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s="198" customFormat="1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s="198" customFormat="1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s="198" customFormat="1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s="198" customFormat="1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s="198" customFormat="1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s="198" customFormat="1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s="198" customFormat="1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s="198" customFormat="1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s="198" customFormat="1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s="198" customFormat="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s="198" customFormat="1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s="198" customFormat="1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s="198" customFormat="1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s="198" customFormat="1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s="198" customFormat="1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s="198" customFormat="1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s="198" customFormat="1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s="198" customFormat="1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s="198" customFormat="1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s="198" customFormat="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s="198" customFormat="1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s="198" customFormat="1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s="198" customFormat="1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s="198" customFormat="1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s="198" customFormat="1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s="198" customFormat="1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s="198" customFormat="1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s="198" customFormat="1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s="198" customFormat="1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s="198" customFormat="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s="198" customFormat="1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s="198" customFormat="1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s="198" customFormat="1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s="198" customFormat="1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s="198" customFormat="1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s="198" customFormat="1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s="198" customFormat="1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s="198" customFormat="1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s="198" customFormat="1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s="198" customFormat="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s="198" customFormat="1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s="198" customFormat="1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s="198" customFormat="1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s="198" customFormat="1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s="198" customFormat="1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s="198" customFormat="1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s="198" customFormat="1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s="198" customFormat="1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s="198" customFormat="1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s="198" customFormat="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s="198" customFormat="1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s="198" customFormat="1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s="198" customFormat="1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s="198" customFormat="1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s="198" customFormat="1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s="198" customFormat="1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s="198" customFormat="1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s="198" customFormat="1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s="198" customFormat="1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s="198" customFormat="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s="198" customFormat="1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s="198" customFormat="1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s="198" customFormat="1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s="198" customFormat="1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s="198" customFormat="1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s="198" customFormat="1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s="198" customFormat="1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s="198" customFormat="1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s="198" customFormat="1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s="198" customFormat="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s="198" customFormat="1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s="198" customFormat="1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s="198" customFormat="1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s="198" customFormat="1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s="198" customFormat="1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s="198" customFormat="1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s="198" customFormat="1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s="198" customFormat="1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s="198" customFormat="1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s="198" customFormat="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s="198" customFormat="1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s="198" customFormat="1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s="198" customFormat="1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s="198" customFormat="1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s="198" customFormat="1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s="198" customFormat="1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s="198" customFormat="1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s="198" customFormat="1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s="198" customFormat="1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s="198" customFormat="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s="198" customFormat="1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s="198" customFormat="1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s="198" customFormat="1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s="198" customFormat="1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s="198" customFormat="1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s="198" customFormat="1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s="198" customFormat="1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s="198" customFormat="1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s="198" customFormat="1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s="198" customFormat="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s="198" customFormat="1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s="198" customFormat="1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s="198" customFormat="1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s="198" customFormat="1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s="198" customFormat="1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s="198" customFormat="1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s="198" customFormat="1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s="198" customFormat="1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s="198" customFormat="1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s="198" customFormat="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s="198" customFormat="1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s="198" customFormat="1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s="198" customFormat="1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s="198" customFormat="1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s="198" customFormat="1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s="198" customFormat="1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s="198" customFormat="1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s="198" customFormat="1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s="198" customFormat="1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s="198" customFormat="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s="198" customFormat="1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s="198" customFormat="1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s="198" customFormat="1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s="198" customFormat="1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s="198" customFormat="1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s="198" customFormat="1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s="198" customFormat="1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s="198" customFormat="1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s="198" customFormat="1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s="198" customFormat="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s="198" customFormat="1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s="198" customFormat="1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s="198" customFormat="1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s="198" customFormat="1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s="198" customFormat="1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s="198" customFormat="1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s="198" customFormat="1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s="198" customFormat="1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s="198" customFormat="1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s="198" customFormat="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s="198" customFormat="1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s="198" customFormat="1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s="198" customFormat="1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s="198" customFormat="1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s="198" customFormat="1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s="198" customFormat="1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s="198" customFormat="1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s="198" customFormat="1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s="198" customFormat="1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s="198" customFormat="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s="198" customFormat="1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s="198" customFormat="1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s="198" customFormat="1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s="198" customFormat="1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s="198" customFormat="1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s="198" customFormat="1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s="198" customFormat="1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s="198" customFormat="1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s="198" customFormat="1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s="198" customFormat="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s="198" customFormat="1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s="198" customFormat="1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s="198" customFormat="1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s="198" customFormat="1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s="198" customFormat="1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s="198" customFormat="1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s="198" customFormat="1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s="198" customFormat="1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s="198" customFormat="1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s="198" customFormat="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s="198" customFormat="1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s="198" customFormat="1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s="198" customFormat="1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s="198" customFormat="1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s="198" customFormat="1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s="198" customFormat="1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s="198" customFormat="1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s="198" customFormat="1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s="198" customFormat="1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s="198" customFormat="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s="198" customFormat="1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s="198" customFormat="1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s="198" customFormat="1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s="198" customFormat="1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s="198" customFormat="1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s="198" customFormat="1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s="198" customFormat="1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s="198" customFormat="1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s="198" customFormat="1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s="198" customFormat="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s="198" customFormat="1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s="198" customFormat="1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s="198" customFormat="1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s="198" customFormat="1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s="198" customFormat="1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s="198" customFormat="1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s="198" customFormat="1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s="198" customFormat="1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s="198" customFormat="1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s="198" customFormat="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s="198" customFormat="1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s="198" customFormat="1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s="198" customFormat="1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s="198" customFormat="1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s="198" customFormat="1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s="198" customFormat="1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s="198" customFormat="1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s="198" customFormat="1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s="198" customFormat="1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s="198" customFormat="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s="198" customFormat="1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s="198" customFormat="1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s="198" customFormat="1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s="198" customFormat="1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s="198" customFormat="1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s="198" customFormat="1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s="198" customFormat="1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s="198" customFormat="1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s="198" customFormat="1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s="198" customFormat="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s="198" customFormat="1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s="198" customFormat="1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s="198" customFormat="1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s="198" customFormat="1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s="198" customFormat="1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s="198" customFormat="1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s="198" customFormat="1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s="198" customFormat="1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s="198" customFormat="1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s="198" customFormat="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s="198" customFormat="1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s="198" customFormat="1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s="198" customFormat="1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s="198" customFormat="1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s="198" customFormat="1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s="198" customFormat="1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s="198" customFormat="1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s="198" customFormat="1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s="198" customFormat="1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s="198" customFormat="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s="198" customFormat="1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s="198" customFormat="1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s="198" customFormat="1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s="198" customFormat="1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s="198" customFormat="1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s="198" customFormat="1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s="198" customFormat="1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s="198" customFormat="1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s="198" customFormat="1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s="198" customFormat="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s="198" customFormat="1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s="198" customFormat="1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s="198" customFormat="1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s="198" customFormat="1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s="198" customFormat="1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s="198" customFormat="1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s="198" customFormat="1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s="198" customFormat="1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s="198" customFormat="1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s="198" customFormat="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s="198" customFormat="1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s="198" customFormat="1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s="198" customFormat="1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s="198" customFormat="1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s="198" customFormat="1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s="198" customFormat="1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s="198" customFormat="1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s="198" customFormat="1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s="198" customFormat="1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s="198" customFormat="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s="198" customFormat="1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s="198" customFormat="1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s="198" customFormat="1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s="198" customFormat="1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s="198" customFormat="1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s="198" customFormat="1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s="198" customFormat="1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s="198" customFormat="1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s="198" customFormat="1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s="198" customFormat="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s="198" customFormat="1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s="198" customFormat="1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s="198" customFormat="1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s="198" customFormat="1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s="198" customFormat="1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s="198" customFormat="1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s="198" customFormat="1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s="198" customFormat="1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s="198" customFormat="1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s="198" customFormat="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s="198" customFormat="1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s="198" customFormat="1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s="198" customFormat="1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s="198" customFormat="1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s="198" customFormat="1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s="198" customFormat="1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s="198" customFormat="1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s="198" customFormat="1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s="198" customFormat="1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s="198" customFormat="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s="198" customFormat="1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s="198" customFormat="1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s="198" customFormat="1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s="198" customFormat="1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s="198" customFormat="1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s="198" customFormat="1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s="198" customFormat="1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s="198" customFormat="1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s="198" customFormat="1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s="198" customFormat="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s="198" customFormat="1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s="198" customFormat="1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s="198" customFormat="1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s="198" customFormat="1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s="198" customFormat="1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s="198" customFormat="1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s="198" customFormat="1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s="198" customFormat="1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s="198" customFormat="1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s="198" customFormat="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s="198" customFormat="1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s="198" customFormat="1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s="198" customFormat="1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s="198" customFormat="1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s="198" customFormat="1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s="198" customFormat="1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s="198" customFormat="1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s="198" customFormat="1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s="198" customFormat="1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s="198" customFormat="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s="198" customFormat="1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s="198" customFormat="1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s="198" customFormat="1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s="198" customFormat="1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s="198" customFormat="1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s="198" customFormat="1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s="198" customFormat="1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s="198" customFormat="1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s="198" customFormat="1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s="198" customFormat="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s="198" customFormat="1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s="198" customFormat="1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s="198" customFormat="1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s="198" customFormat="1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s="198" customFormat="1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s="198" customFormat="1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s="198" customFormat="1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s="198" customFormat="1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s="198" customFormat="1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s="198" customFormat="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s="198" customFormat="1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s="198" customFormat="1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s="198" customFormat="1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s="198" customFormat="1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s="198" customFormat="1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s="198" customFormat="1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s="198" customFormat="1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s="198" customFormat="1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s="198" customFormat="1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s="198" customFormat="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s="198" customFormat="1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s="198" customFormat="1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s="198" customFormat="1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s="198" customFormat="1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s="198" customFormat="1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s="198" customFormat="1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s="198" customFormat="1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s="198" customFormat="1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s="198" customFormat="1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s="198" customFormat="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s="198" customFormat="1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s="198" customFormat="1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s="198" customFormat="1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s="198" customFormat="1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s="198" customFormat="1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s="198" customFormat="1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s="198" customFormat="1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s="198" customFormat="1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s="198" customFormat="1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s="198" customFormat="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s="198" customFormat="1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s="198" customFormat="1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s="198" customFormat="1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s="198" customFormat="1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s="198" customFormat="1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s="198" customFormat="1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s="198" customFormat="1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s="198" customFormat="1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s="198" customFormat="1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s="198" customFormat="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s="198" customFormat="1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s="198" customFormat="1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s="198" customFormat="1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s="198" customFormat="1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s="198" customFormat="1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s="198" customFormat="1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s="198" customFormat="1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s="198" customFormat="1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s="198" customFormat="1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s="198" customFormat="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s="198" customFormat="1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s="198" customFormat="1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s="198" customFormat="1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s="198" customFormat="1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s="198" customFormat="1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s="198" customFormat="1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s="198" customFormat="1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s="198" customFormat="1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s="198" customFormat="1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s="198" customFormat="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s="198" customFormat="1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s="198" customFormat="1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s="198" customFormat="1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s="198" customFormat="1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s="198" customFormat="1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s="198" customFormat="1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s="198" customFormat="1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s="198" customFormat="1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s="198" customFormat="1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s="198" customFormat="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s="198" customFormat="1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s="198" customFormat="1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s="198" customFormat="1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s="198" customFormat="1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s="198" customFormat="1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s="198" customFormat="1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s="198" customFormat="1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s="198" customFormat="1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s="198" customFormat="1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s="198" customFormat="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s="198" customFormat="1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s="198" customFormat="1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s="198" customFormat="1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s="198" customFormat="1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s="198" customFormat="1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s="198" customFormat="1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s="198" customFormat="1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s="198" customFormat="1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s="198" customFormat="1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s="198" customFormat="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s="198" customFormat="1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s="198" customFormat="1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s="198" customFormat="1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s="198" customFormat="1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s="198" customFormat="1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s="198" customFormat="1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s="198" customFormat="1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s="198" customFormat="1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s="198" customFormat="1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s="198" customFormat="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s="198" customFormat="1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s="198" customFormat="1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s="198" customFormat="1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s="198" customFormat="1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s="198" customFormat="1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s="198" customFormat="1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s="198" customFormat="1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s="198" customFormat="1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s="198" customFormat="1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s="198" customFormat="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s="198" customFormat="1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s="198" customFormat="1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s="198" customFormat="1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s="198" customFormat="1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s="198" customFormat="1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s="198" customFormat="1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s="198" customFormat="1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s="198" customFormat="1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s="198" customFormat="1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s="198" customFormat="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s="198" customFormat="1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s="198" customFormat="1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s="198" customFormat="1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s="198" customFormat="1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s="198" customFormat="1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s="198" customFormat="1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s="198" customFormat="1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s="198" customFormat="1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s="198" customFormat="1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s="198" customFormat="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s="198" customFormat="1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s="198" customFormat="1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s="198" customFormat="1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s="198" customFormat="1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s="198" customFormat="1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s="198" customFormat="1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s="198" customFormat="1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s="198" customFormat="1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s="198" customFormat="1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s="198" customFormat="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s="198" customFormat="1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s="198" customFormat="1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s="198" customFormat="1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s="198" customFormat="1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s="198" customFormat="1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s="198" customFormat="1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s="198" customFormat="1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s="198" customFormat="1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s="198" customFormat="1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s="198" customFormat="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s="198" customFormat="1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s="198" customFormat="1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s="198" customFormat="1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s="198" customFormat="1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s="198" customFormat="1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s="198" customFormat="1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s="198" customFormat="1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s="198" customFormat="1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s="198" customFormat="1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s="198" customFormat="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s="198" customFormat="1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s="198" customFormat="1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s="198" customFormat="1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s="198" customFormat="1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s="198" customFormat="1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s="198" customFormat="1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s="198" customFormat="1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s="198" customFormat="1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s="198" customFormat="1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s="198" customFormat="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s="198" customFormat="1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s="198" customFormat="1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s="198" customFormat="1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s="198" customFormat="1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s="198" customFormat="1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s="198" customFormat="1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s="198" customFormat="1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s="198" customFormat="1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s="198" customFormat="1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s="198" customFormat="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s="198" customFormat="1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s="198" customFormat="1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s="198" customFormat="1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s="198" customFormat="1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s="198" customFormat="1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s="198" customFormat="1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s="198" customFormat="1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s="198" customFormat="1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s="198" customFormat="1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s="198" customFormat="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s="198" customFormat="1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s="198" customFormat="1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s="198" customFormat="1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s="198" customFormat="1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s="198" customFormat="1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s="198" customFormat="1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s="198" customFormat="1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s="198" customFormat="1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s="198" customFormat="1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s="198" customFormat="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s="198" customFormat="1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s="198" customFormat="1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s="198" customFormat="1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s="198" customFormat="1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s="198" customFormat="1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s="198" customFormat="1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s="198" customFormat="1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s="198" customFormat="1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s="198" customFormat="1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s="198" customFormat="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s="198" customFormat="1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s="198" customFormat="1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s="198" customFormat="1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s="198" customFormat="1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s="198" customFormat="1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s="198" customFormat="1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s="198" customFormat="1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s="198" customFormat="1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s="198" customFormat="1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s="198" customFormat="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s="198" customFormat="1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s="198" customFormat="1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s="198" customFormat="1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s="198" customFormat="1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s="198" customFormat="1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s="198" customFormat="1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s="198" customFormat="1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s="198" customFormat="1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s="198" customFormat="1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s="198" customFormat="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s="198" customFormat="1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s="198" customFormat="1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s="198" customFormat="1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s="198" customFormat="1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s="198" customFormat="1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s="198" customFormat="1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s="198" customFormat="1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s="198" customFormat="1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s="198" customFormat="1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s="198" customFormat="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s="198" customFormat="1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s="198" customFormat="1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s="198" customFormat="1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s="198" customFormat="1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s="198" customFormat="1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s="198" customFormat="1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s="198" customFormat="1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s="198" customFormat="1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s="198" customFormat="1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s="198" customFormat="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s="198" customFormat="1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s="198" customFormat="1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s="198" customFormat="1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s="198" customFormat="1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s="198" customFormat="1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s="198" customFormat="1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s="198" customFormat="1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s="198" customFormat="1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s="198" customFormat="1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s="198" customFormat="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s="198" customFormat="1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s="198" customFormat="1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s="198" customFormat="1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s="198" customFormat="1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s="198" customFormat="1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s="198" customFormat="1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s="198" customFormat="1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s="198" customFormat="1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s="198" customFormat="1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s="198" customFormat="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s="198" customFormat="1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s="198" customFormat="1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s="198" customFormat="1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s="198" customFormat="1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s="198" customFormat="1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s="198" customFormat="1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s="198" customFormat="1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s="198" customFormat="1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s="198" customFormat="1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s="198" customFormat="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s="198" customFormat="1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s="198" customFormat="1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s="198" customFormat="1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s="198" customFormat="1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s="198" customFormat="1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s="198" customFormat="1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s="198" customFormat="1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s="198" customFormat="1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s="198" customFormat="1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s="198" customFormat="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s="198" customFormat="1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s="198" customFormat="1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s="198" customFormat="1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s="198" customFormat="1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s="198" customFormat="1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s="198" customFormat="1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s="198" customFormat="1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s="198" customFormat="1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s="198" customFormat="1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s="198" customFormat="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s="198" customFormat="1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s="198" customFormat="1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s="198" customFormat="1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s="198" customFormat="1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s="198" customFormat="1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s="198" customFormat="1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s="198" customFormat="1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s="198" customFormat="1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s="198" customFormat="1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s="198" customFormat="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s="198" customFormat="1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s="198" customFormat="1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s="198" customFormat="1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s="198" customFormat="1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s="198" customFormat="1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s="198" customFormat="1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s="198" customFormat="1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s="198" customFormat="1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s="198" customFormat="1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s="198" customFormat="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s="198" customFormat="1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s="198" customFormat="1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s="198" customFormat="1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s="198" customFormat="1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s="198" customFormat="1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s="198" customFormat="1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s="198" customFormat="1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s="198" customFormat="1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s="198" customFormat="1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s="198" customFormat="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s="198" customFormat="1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s="198" customFormat="1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s="198" customFormat="1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s="198" customFormat="1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s="198" customFormat="1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s="198" customFormat="1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s="198" customFormat="1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s="198" customFormat="1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s="198" customFormat="1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s="198" customFormat="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s="198" customFormat="1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s="198" customFormat="1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s="198" customFormat="1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s="198" customFormat="1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s="198" customFormat="1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s="198" customFormat="1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s="198" customFormat="1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s="198" customFormat="1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s="198" customFormat="1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s="198" customFormat="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s="198" customFormat="1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s="198" customFormat="1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s="198" customFormat="1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s="198" customFormat="1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s="198" customFormat="1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s="198" customFormat="1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s="198" customFormat="1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s="198" customFormat="1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s="198" customFormat="1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s="198" customFormat="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s="198" customFormat="1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s="198" customFormat="1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s="198" customFormat="1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s="198" customFormat="1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s="198" customFormat="1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s="198" customFormat="1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s="198" customFormat="1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s="198" customFormat="1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s="198" customFormat="1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s="198" customFormat="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s="198" customFormat="1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s="198" customFormat="1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s="198" customFormat="1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s="198" customFormat="1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s="198" customFormat="1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s="198" customFormat="1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s="198" customFormat="1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s="198" customFormat="1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s="198" customFormat="1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s="198" customFormat="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s="198" customFormat="1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s="198" customFormat="1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s="198" customFormat="1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s="198" customFormat="1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s="198" customFormat="1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s="198" customFormat="1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s="198" customFormat="1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s="198" customFormat="1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s="198" customFormat="1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s="198" customFormat="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s="198" customFormat="1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s="198" customFormat="1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s="198" customFormat="1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s="198" customFormat="1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s="198" customFormat="1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s="198" customFormat="1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s="198" customFormat="1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s="198" customFormat="1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s="198" customFormat="1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s="198" customFormat="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s="198" customFormat="1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s="198" customFormat="1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s="198" customFormat="1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s="198" customFormat="1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s="198" customFormat="1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s="198" customFormat="1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s="198" customFormat="1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s="198" customFormat="1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s="198" customFormat="1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s="198" customFormat="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s="198" customFormat="1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s="198" customFormat="1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s="198" customFormat="1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s="198" customFormat="1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s="198" customFormat="1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s="198" customFormat="1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s="198" customFormat="1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s="198" customFormat="1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s="198" customFormat="1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s="198" customFormat="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s="198" customFormat="1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s="198" customFormat="1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s="198" customFormat="1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s="198" customFormat="1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s="198" customFormat="1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s="198" customFormat="1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s="198" customFormat="1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s="198" customFormat="1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s="198" customFormat="1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s="198" customFormat="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s="198" customFormat="1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s="198" customFormat="1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s="198" customFormat="1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s="198" customFormat="1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s="198" customFormat="1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s="198" customFormat="1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s="198" customFormat="1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s="198" customFormat="1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s="198" customFormat="1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s="198" customFormat="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s="198" customFormat="1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s="198" customFormat="1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s="198" customFormat="1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s="198" customFormat="1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s="198" customFormat="1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s="198" customFormat="1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s="198" customFormat="1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s="198" customFormat="1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s="198" customFormat="1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s="198" customFormat="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s="198" customFormat="1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s="198" customFormat="1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s="198" customFormat="1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s="198" customFormat="1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s="198" customFormat="1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s="198" customFormat="1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s="198" customFormat="1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s="198" customFormat="1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s="198" customFormat="1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s="198" customFormat="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s="198" customFormat="1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s="198" customFormat="1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s="198" customFormat="1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s="198" customFormat="1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s="198" customFormat="1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s="198" customFormat="1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s="198" customFormat="1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s="198" customFormat="1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s="198" customFormat="1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s="198" customFormat="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s="198" customFormat="1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s="198" customFormat="1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s="198" customFormat="1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s="198" customFormat="1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s="198" customFormat="1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s="198" customFormat="1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s="198" customFormat="1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s="198" customFormat="1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s="198" customFormat="1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s="198" customFormat="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s="198" customFormat="1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s="198" customFormat="1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s="198" customFormat="1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s="198" customFormat="1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s="198" customFormat="1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s="198" customFormat="1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s="198" customFormat="1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s="198" customFormat="1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s="198" customFormat="1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s="198" customFormat="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s="198" customFormat="1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s="198" customFormat="1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s="198" customFormat="1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s="198" customFormat="1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s="198" customFormat="1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s="198" customFormat="1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s="198" customFormat="1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s="198" customFormat="1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s="198" customFormat="1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s="198" customFormat="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s="198" customFormat="1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s="198" customFormat="1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s="198" customFormat="1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s="198" customFormat="1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s="198" customFormat="1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s="198" customFormat="1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s="198" customFormat="1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s="198" customFormat="1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s="198" customFormat="1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s="198" customFormat="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s="198" customFormat="1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s="198" customFormat="1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s="198" customFormat="1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s="198" customFormat="1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s="198" customFormat="1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s="198" customFormat="1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s="198" customFormat="1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s="198" customFormat="1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s="198" customFormat="1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s="198" customFormat="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s="198" customFormat="1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s="198" customFormat="1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s="198" customFormat="1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s="198" customFormat="1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s="198" customFormat="1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s="198" customFormat="1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s="198" customFormat="1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s="198" customFormat="1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s="198" customFormat="1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s="198" customFormat="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s="198" customFormat="1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s="198" customFormat="1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s="198" customFormat="1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s="198" customFormat="1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s="198" customFormat="1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s="198" customFormat="1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s="198" customFormat="1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s="198" customFormat="1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s="198" customFormat="1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s="198" customFormat="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s="198" customFormat="1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s="198" customFormat="1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s="198" customFormat="1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s="198" customFormat="1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s="198" customFormat="1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s="198" customFormat="1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s="198" customFormat="1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s="198" customFormat="1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s="198" customFormat="1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s="198" customFormat="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s="198" customFormat="1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s="198" customFormat="1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s="198" customFormat="1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s="198" customFormat="1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s="198" customFormat="1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s="198" customFormat="1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s="198" customFormat="1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s="198" customFormat="1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s="198" customFormat="1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s="198" customFormat="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s="198" customFormat="1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s="198" customFormat="1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s="198" customFormat="1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s="198" customFormat="1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s="198" customFormat="1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s="198" customFormat="1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s="198" customFormat="1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s="198" customFormat="1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s="198" customFormat="1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s="198" customFormat="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s="198" customFormat="1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s="198" customFormat="1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s="198" customFormat="1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s="198" customFormat="1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s="198" customFormat="1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s="198" customFormat="1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s="198" customFormat="1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s="198" customFormat="1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s="198" customFormat="1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s="198" customFormat="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s="198" customFormat="1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s="198" customFormat="1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s="198" customFormat="1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s="198" customFormat="1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s="198" customFormat="1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s="198" customFormat="1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s="198" customFormat="1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s="198" customFormat="1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s="198" customFormat="1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s="198" customFormat="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s="198" customFormat="1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s="198" customFormat="1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s="198" customFormat="1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s="198" customFormat="1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s="198" customFormat="1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s="198" customFormat="1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s="198" customFormat="1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s="198" customFormat="1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s="198" customFormat="1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s="198" customFormat="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s="198" customFormat="1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s="198" customFormat="1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s="198" customFormat="1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s="198" customFormat="1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s="198" customFormat="1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s="198" customFormat="1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s="198" customFormat="1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s="198" customFormat="1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s="198" customFormat="1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s="198" customFormat="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s="198" customFormat="1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s="198" customFormat="1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s="198" customFormat="1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s="198" customFormat="1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s="198" customFormat="1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s="198" customFormat="1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s="198" customFormat="1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s="198" customFormat="1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s="198" customFormat="1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s="198" customFormat="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s="198" customFormat="1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s="198" customFormat="1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s="198" customFormat="1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s="198" customFormat="1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s="198" customFormat="1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s="198" customFormat="1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s="198" customFormat="1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s="198" customFormat="1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s="198" customFormat="1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s="198" customFormat="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s="198" customFormat="1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s="198" customFormat="1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s="198" customFormat="1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s="198" customFormat="1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s="198" customFormat="1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s="198" customFormat="1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s="198" customFormat="1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s="198" customFormat="1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s="198" customFormat="1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s="198" customFormat="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s="198" customFormat="1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s="198" customFormat="1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s="198" customFormat="1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s="198" customFormat="1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s="198" customFormat="1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s="198" customFormat="1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s="198" customFormat="1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s="198" customFormat="1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s="198" customFormat="1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s="198" customFormat="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s="198" customFormat="1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s="198" customFormat="1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s="198" customFormat="1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s="198" customFormat="1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s="198" customFormat="1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s="198" customFormat="1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s="198" customFormat="1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s="198" customFormat="1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s="198" customFormat="1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s="198" customFormat="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s="198" customFormat="1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s="198" customFormat="1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s="198" customFormat="1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s="198" customFormat="1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s="198" customFormat="1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s="198" customFormat="1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s="198" customFormat="1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s="198" customFormat="1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s="198" customFormat="1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s="198" customFormat="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s="198" customFormat="1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s="198" customFormat="1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s="198" customFormat="1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s="198" customFormat="1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s="198" customFormat="1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s="198" customFormat="1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s="198" customFormat="1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s="198" customFormat="1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s="198" customFormat="1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s="198" customFormat="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s="198" customFormat="1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s="198" customFormat="1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s="198" customFormat="1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s="198" customFormat="1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s="198" customFormat="1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s="198" customFormat="1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s="198" customFormat="1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s="198" customFormat="1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s="198" customFormat="1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s="198" customFormat="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s="198" customFormat="1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s="198" customFormat="1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s="198" customFormat="1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s="198" customFormat="1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s="198" customFormat="1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s="198" customFormat="1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s="198" customFormat="1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s="198" customFormat="1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s="198" customFormat="1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s="198" customFormat="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s="198" customFormat="1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s="198" customFormat="1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s="198" customFormat="1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s="198" customFormat="1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s="198" customFormat="1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s="198" customFormat="1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s="198" customFormat="1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s="198" customFormat="1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s="198" customFormat="1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s="198" customFormat="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s="198" customFormat="1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s="198" customFormat="1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s="198" customFormat="1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s="198" customFormat="1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s="198" customFormat="1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s="198" customFormat="1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s="198" customFormat="1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s="198" customFormat="1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s="198" customFormat="1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s="198" customFormat="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s="198" customFormat="1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s="198" customFormat="1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s="198" customFormat="1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s="198" customFormat="1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s="198" customFormat="1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s="198" customFormat="1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s="198" customFormat="1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s="198" customFormat="1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s="198" customFormat="1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s="198" customFormat="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s="198" customFormat="1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s="198" customFormat="1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s="198" customFormat="1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s="198" customFormat="1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s="198" customFormat="1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s="198" customFormat="1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s="198" customFormat="1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s="198" customFormat="1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s="198" customFormat="1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s="198" customFormat="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s="198" customFormat="1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s="198" customFormat="1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s="198" customFormat="1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s="198" customFormat="1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s="198" customFormat="1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s="198" customFormat="1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s="198" customFormat="1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s="198" customFormat="1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s="198" customFormat="1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s="198" customFormat="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s="198" customFormat="1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s="198" customFormat="1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s="198" customFormat="1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s="198" customFormat="1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s="198" customFormat="1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s="198" customFormat="1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s="198" customFormat="1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s="198" customFormat="1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s="198" customFormat="1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s="198" customFormat="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s="198" customFormat="1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s="198" customFormat="1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s="198" customFormat="1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s="198" customFormat="1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s="198" customFormat="1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s="198" customFormat="1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s="198" customFormat="1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s="198" customFormat="1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s="198" customFormat="1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s="198" customFormat="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s="198" customFormat="1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s="198" customFormat="1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s="198" customFormat="1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s="198" customFormat="1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s="198" customFormat="1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s="198" customFormat="1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s="198" customFormat="1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s="198" customFormat="1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s="198" customFormat="1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s="198" customFormat="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s="198" customFormat="1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s="198" customFormat="1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s="198" customFormat="1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s="198" customFormat="1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s="198" customFormat="1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s="198" customFormat="1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s="198" customFormat="1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s="198" customFormat="1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s="198" customFormat="1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s="198" customFormat="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s="198" customFormat="1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s="198" customFormat="1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s="198" customFormat="1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s="198" customFormat="1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s="198" customFormat="1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s="198" customFormat="1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s="198" customFormat="1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s="198" customFormat="1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s="198" customFormat="1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s="198" customFormat="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s="198" customFormat="1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s="198" customFormat="1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s="198" customFormat="1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s="198" customFormat="1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s="198" customFormat="1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s="198" customFormat="1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s="198" customFormat="1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s="198" customFormat="1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s="198" customFormat="1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s="198" customFormat="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s="198" customFormat="1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s="198" customFormat="1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s="198" customFormat="1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s="198" customFormat="1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s="198" customFormat="1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s="198" customFormat="1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s="198" customFormat="1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s="198" customFormat="1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s="198" customFormat="1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s="198" customFormat="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s="198" customFormat="1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s="198" customFormat="1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s="198" customFormat="1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s="198" customFormat="1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s="198" customFormat="1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s="198" customFormat="1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s="198" customFormat="1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s="198" customFormat="1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s="198" customFormat="1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s="198" customFormat="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s="198" customFormat="1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s="198" customFormat="1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s="198" customFormat="1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s="198" customFormat="1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s="198" customFormat="1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s="198" customFormat="1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s="198" customFormat="1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s="198" customFormat="1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s="198" customFormat="1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s="198" customFormat="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s="198" customFormat="1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s="198" customFormat="1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s="198" customFormat="1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s="198" customFormat="1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s="198" customFormat="1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s="198" customFormat="1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s="198" customFormat="1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s="198" customFormat="1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s="198" customFormat="1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s="198" customFormat="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s="198" customFormat="1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s="198" customFormat="1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s="198" customFormat="1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s="198" customFormat="1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s="198" customFormat="1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s="198" customFormat="1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s="198" customFormat="1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s="198" customFormat="1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s="198" customFormat="1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s="198" customFormat="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s="198" customFormat="1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s="198" customFormat="1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s="198" customFormat="1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s="198" customFormat="1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s="198" customFormat="1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s="198" customFormat="1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s="198" customFormat="1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s="198" customFormat="1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s="198" customFormat="1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s="198" customFormat="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s="198" customFormat="1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s="198" customFormat="1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s="198" customFormat="1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s="198" customFormat="1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s="198" customFormat="1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s="198" customFormat="1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s="198" customFormat="1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s="198" customFormat="1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s="198" customFormat="1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s="198" customFormat="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s="198" customFormat="1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s="198" customFormat="1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s="198" customFormat="1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s="198" customFormat="1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s="198" customFormat="1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s="198" customFormat="1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s="198" customFormat="1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s="198" customFormat="1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s="198" customFormat="1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s="198" customFormat="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s="198" customFormat="1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s="198" customFormat="1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s="198" customFormat="1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s="198" customFormat="1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s="198" customFormat="1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s="198" customFormat="1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s="198" customFormat="1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s="198" customFormat="1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s="198" customFormat="1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s="198" customFormat="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s="198" customFormat="1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s="198" customFormat="1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s="198" customFormat="1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s="198" customFormat="1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s="198" customFormat="1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s="198" customFormat="1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s="198" customFormat="1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s="198" customFormat="1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s="198" customFormat="1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s="198" customFormat="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s="198" customFormat="1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s="198" customFormat="1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s="198" customFormat="1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s="198" customFormat="1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s="198" customFormat="1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s="198" customFormat="1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s="198" customFormat="1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s="198" customFormat="1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s="198" customFormat="1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s="198" customFormat="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s="198" customFormat="1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s="198" customFormat="1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s="198" customFormat="1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s="198" customFormat="1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s="198" customFormat="1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s="198" customFormat="1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s="198" customFormat="1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s="198" customFormat="1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s="198" customFormat="1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s="198" customFormat="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s="198" customFormat="1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s="198" customFormat="1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s="198" customFormat="1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s="198" customFormat="1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s="198" customFormat="1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s="198" customFormat="1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s="198" customFormat="1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s="198" customFormat="1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s="198" customFormat="1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s="198" customFormat="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s="198" customFormat="1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s="198" customFormat="1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s="198" customFormat="1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s="198" customFormat="1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s="198" customFormat="1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s="198" customFormat="1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s="198" customFormat="1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s="198" customFormat="1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s="198" customFormat="1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s="198" customFormat="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s="198" customFormat="1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s="198" customFormat="1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s="198" customFormat="1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s="198" customFormat="1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s="198" customFormat="1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s="198" customFormat="1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s="198" customFormat="1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s="198" customFormat="1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s="198" customFormat="1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s="198" customFormat="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s="198" customFormat="1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s="198" customFormat="1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s="198" customFormat="1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s="198" customFormat="1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s="198" customFormat="1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s="198" customFormat="1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s="198" customFormat="1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s="198" customFormat="1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s="198" customFormat="1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s="198" customFormat="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s="198" customFormat="1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s="198" customFormat="1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s="198" customFormat="1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s="198" customFormat="1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s="198" customFormat="1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s="198" customFormat="1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s="198" customFormat="1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s="198" customFormat="1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s="198" customFormat="1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s="198" customFormat="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s="198" customFormat="1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s="198" customFormat="1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s="198" customFormat="1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s="198" customFormat="1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s="198" customFormat="1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s="198" customFormat="1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s="198" customFormat="1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s="198" customFormat="1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s="198" customFormat="1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s="198" customFormat="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s="198" customFormat="1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s="198" customFormat="1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s="198" customFormat="1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s="198" customFormat="1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s="198" customFormat="1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s="198" customFormat="1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s="198" customFormat="1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s="198" customFormat="1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s="198" customFormat="1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s="198" customFormat="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s="198" customFormat="1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s="198" customFormat="1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s="198" customFormat="1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s="198" customFormat="1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s="198" customFormat="1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s="198" customFormat="1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s="198" customFormat="1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s="198" customFormat="1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s="198" customFormat="1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s="198" customFormat="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s="198" customFormat="1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s="198" customFormat="1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s="198" customFormat="1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s="198" customFormat="1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s="198" customFormat="1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s="198" customFormat="1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s="198" customFormat="1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s="198" customFormat="1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s="198" customFormat="1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s="198" customFormat="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s="198" customFormat="1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s="198" customFormat="1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s="198" customFormat="1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s="198" customFormat="1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s="198" customFormat="1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s="198" customFormat="1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s="198" customFormat="1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s="198" customFormat="1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s="198" customFormat="1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s="198" customFormat="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s="198" customFormat="1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s="198" customFormat="1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s="198" customFormat="1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s="198" customFormat="1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s="198" customFormat="1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s="198" customFormat="1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s="198" customFormat="1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s="198" customFormat="1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s="198" customFormat="1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s="198" customFormat="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s="198" customFormat="1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s="198" customFormat="1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s="198" customFormat="1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s="198" customFormat="1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s="198" customFormat="1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s="198" customFormat="1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s="198" customFormat="1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s="198" customFormat="1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s="198" customFormat="1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s="198" customFormat="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s="198" customFormat="1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s="198" customFormat="1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s="198" customFormat="1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s="198" customFormat="1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s="198" customFormat="1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s="198" customFormat="1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s="198" customFormat="1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s="198" customFormat="1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s="198" customFormat="1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s="198" customFormat="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s="198" customFormat="1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s="198" customFormat="1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s="198" customFormat="1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s="198" customFormat="1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s="198" customFormat="1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s="198" customFormat="1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s="198" customFormat="1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s="198" customFormat="1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s="198" customFormat="1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s="198" customFormat="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s="198" customFormat="1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s="198" customFormat="1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s="198" customFormat="1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s="198" customFormat="1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s="198" customFormat="1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s="198" customFormat="1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s="198" customFormat="1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s="198" customFormat="1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s="198" customFormat="1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s="198" customFormat="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s="198" customFormat="1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s="198" customFormat="1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s="198" customFormat="1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s="198" customFormat="1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s="198" customFormat="1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s="198" customFormat="1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s="198" customFormat="1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s="198" customFormat="1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s="198" customFormat="1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s="198" customFormat="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s="198" customFormat="1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s="198" customFormat="1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s="198" customFormat="1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s="198" customFormat="1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s="198" customFormat="1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s="198" customFormat="1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s="198" customFormat="1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s="198" customFormat="1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s="198" customFormat="1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s="198" customFormat="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s="198" customFormat="1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s="198" customFormat="1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s="198" customFormat="1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s="198" customFormat="1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s="198" customFormat="1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s="198" customFormat="1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s="198" customFormat="1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s="198" customFormat="1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s="198" customFormat="1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s="198" customFormat="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s="198" customFormat="1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s="198" customFormat="1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s="198" customFormat="1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s="198" customFormat="1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s="198" customFormat="1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s="198" customFormat="1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s="198" customFormat="1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s="198" customFormat="1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s="198" customFormat="1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s="198" customFormat="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s="198" customFormat="1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s="198" customFormat="1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s="198" customFormat="1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s="198" customFormat="1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s="198" customFormat="1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s="198" customFormat="1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s="198" customFormat="1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s="198" customFormat="1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s="198" customFormat="1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s="198" customFormat="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s="198" customFormat="1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s="198" customFormat="1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s="198" customFormat="1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s="198" customFormat="1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s="198" customFormat="1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s="198" customFormat="1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s="198" customFormat="1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s="198" customFormat="1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s="198" customFormat="1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s="198" customFormat="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s="198" customFormat="1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s="198" customFormat="1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s="198" customFormat="1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s="198" customFormat="1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s="198" customFormat="1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s="198" customFormat="1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s="198" customFormat="1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s="198" customFormat="1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s="198" customFormat="1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s="198" customFormat="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s="198" customFormat="1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s="198" customFormat="1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s="198" customFormat="1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s="198" customFormat="1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s="198" customFormat="1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s="198" customFormat="1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s="198" customFormat="1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s="198" customFormat="1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s="198" customFormat="1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s="198" customFormat="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s="198" customFormat="1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s="198" customFormat="1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s="198" customFormat="1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s="198" customFormat="1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s="198" customFormat="1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s="198" customFormat="1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s="198" customFormat="1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s="198" customFormat="1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s="198" customFormat="1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s="198" customFormat="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s="198" customFormat="1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s="198" customFormat="1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s="198" customFormat="1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s="198" customFormat="1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s="198" customFormat="1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s="198" customFormat="1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s="198" customFormat="1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s="198" customFormat="1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s="198" customFormat="1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s="198" customFormat="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s="198" customFormat="1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s="198" customFormat="1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s="198" customFormat="1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s="198" customFormat="1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s="198" customFormat="1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s="198" customFormat="1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s="198" customFormat="1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s="198" customFormat="1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s="198" customFormat="1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s="198" customFormat="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s="198" customFormat="1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s="198" customFormat="1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s="198" customFormat="1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s="198" customFormat="1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s="198" customFormat="1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s="198" customFormat="1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s="198" customFormat="1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s="198" customFormat="1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s="198" customFormat="1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s="198" customFormat="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s="198" customFormat="1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s="198" customFormat="1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s="198" customFormat="1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s="198" customFormat="1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s="198" customFormat="1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s="198" customFormat="1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s="198" customFormat="1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s="198" customFormat="1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s="198" customFormat="1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s="198" customFormat="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s="198" customFormat="1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s="198" customFormat="1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s="198" customFormat="1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s="198" customFormat="1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s="198" customFormat="1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s="198" customFormat="1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s="198" customFormat="1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s="198" customFormat="1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s="198" customFormat="1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s="198" customFormat="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s="198" customFormat="1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s="198" customFormat="1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s="198" customFormat="1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s="198" customFormat="1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s="198" customFormat="1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s="198" customFormat="1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s="198" customFormat="1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s="198" customFormat="1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s="198" customFormat="1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s="198" customFormat="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s="198" customFormat="1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s="198" customFormat="1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s="198" customFormat="1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s="198" customFormat="1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s="198" customFormat="1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s="198" customFormat="1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s="198" customFormat="1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s="198" customFormat="1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s="198" customFormat="1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s="198" customFormat="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s="198" customFormat="1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s="198" customFormat="1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s="198" customFormat="1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s="198" customFormat="1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s="198" customFormat="1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s="198" customFormat="1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s="198" customFormat="1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s="198" customFormat="1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s="198" customFormat="1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s="198" customFormat="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s="198" customFormat="1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s="198" customFormat="1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s="198" customFormat="1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s="198" customFormat="1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s="198" customFormat="1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s="198" customFormat="1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s="198" customFormat="1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s="198" customFormat="1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s="198" customFormat="1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s="198" customFormat="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s="198" customFormat="1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s="198" customFormat="1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s="198" customFormat="1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s="198" customFormat="1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s="198" customFormat="1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s="198" customFormat="1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s="198" customFormat="1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s="198" customFormat="1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s="198" customFormat="1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s="198" customFormat="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s="198" customFormat="1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s="198" customFormat="1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s="198" customFormat="1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s="198" customFormat="1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s="198" customFormat="1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s="198" customFormat="1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s="198" customFormat="1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s="198" customFormat="1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s="198" customFormat="1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s="198" customFormat="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s="198" customFormat="1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s="198" customFormat="1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s="198" customFormat="1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s="198" customFormat="1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s="198" customFormat="1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s="198" customFormat="1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s="198" customFormat="1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s="198" customFormat="1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s="198" customFormat="1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s="198" customFormat="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s="198" customFormat="1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s="198" customFormat="1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s="198" customFormat="1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s="198" customFormat="1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s="198" customFormat="1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s="198" customFormat="1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s="198" customFormat="1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s="198" customFormat="1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s="198" customFormat="1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s="198" customFormat="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s="198" customFormat="1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s="198" customFormat="1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s="198" customFormat="1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s="198" customFormat="1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s="198" customFormat="1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s="198" customFormat="1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s="198" customFormat="1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s="198" customFormat="1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s="198" customFormat="1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s="198" customFormat="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s="198" customFormat="1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s="198" customFormat="1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s="198" customFormat="1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s="198" customFormat="1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s="198" customFormat="1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s="198" customFormat="1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s="198" customFormat="1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s="198" customFormat="1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s="198" customFormat="1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s="198" customFormat="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s="198" customFormat="1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s="198" customFormat="1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s="198" customFormat="1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s="198" customFormat="1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s="198" customFormat="1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s="198" customFormat="1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s="198" customFormat="1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s="198" customFormat="1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s="198" customFormat="1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s="198" customFormat="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s="198" customFormat="1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s="198" customFormat="1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s="198" customFormat="1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s="198" customFormat="1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s="198" customFormat="1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s="198" customFormat="1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s="198" customFormat="1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s="198" customFormat="1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s="198" customFormat="1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s="198" customFormat="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s="198" customFormat="1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s="198" customFormat="1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s="198" customFormat="1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s="198" customFormat="1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s="198" customFormat="1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s="198" customFormat="1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s="198" customFormat="1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s="198" customFormat="1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s="198" customFormat="1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s="198" customFormat="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s="198" customFormat="1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s="198" customFormat="1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s="198" customFormat="1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s="198" customFormat="1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s="198" customFormat="1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s="198" customFormat="1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s="198" customFormat="1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s="198" customFormat="1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s="198" customFormat="1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s="198" customFormat="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s="198" customFormat="1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s="198" customFormat="1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s="198" customFormat="1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s="198" customFormat="1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s="198" customFormat="1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s="198" customFormat="1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s="198" customFormat="1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s="198" customFormat="1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s="198" customFormat="1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s="198" customFormat="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s="198" customFormat="1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s="198" customFormat="1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s="198" customFormat="1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s="198" customFormat="1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s="198" customFormat="1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s="198" customFormat="1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s="198" customFormat="1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s="198" customFormat="1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s="198" customFormat="1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s="198" customFormat="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s="198" customFormat="1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s="198" customFormat="1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s="198" customFormat="1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s="198" customFormat="1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s="198" customFormat="1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s="198" customFormat="1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s="198" customFormat="1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s="198" customFormat="1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s="198" customFormat="1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s="198" customFormat="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s="198" customFormat="1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s="198" customFormat="1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s="198" customFormat="1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s="198" customFormat="1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s="198" customFormat="1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s="198" customFormat="1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s="198" customFormat="1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s="198" customFormat="1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s="198" customFormat="1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s="198" customFormat="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s="198" customFormat="1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s="198" customFormat="1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s="198" customFormat="1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s="198" customFormat="1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s="198" customFormat="1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s="198" customFormat="1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s="198" customFormat="1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s="198" customFormat="1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s="198" customFormat="1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s="198" customFormat="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s="198" customFormat="1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s="198" customFormat="1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K9" sqref="K9"/>
    </sheetView>
  </sheetViews>
  <sheetFormatPr defaultColWidth="8.73148148148148" defaultRowHeight="14.4"/>
  <cols>
    <col min="1" max="1" width="10.3611111111111" customWidth="1"/>
    <col min="2" max="2" width="13.4444444444444" customWidth="1"/>
    <col min="3" max="10" width="10.7777777777778" customWidth="1"/>
    <col min="11" max="11" width="22.5462962962963" customWidth="1"/>
  </cols>
  <sheetData>
    <row r="1" ht="32.4" spans="1:11">
      <c r="A1" s="52" t="s">
        <v>3324</v>
      </c>
      <c r="B1" s="52"/>
      <c r="C1" s="52"/>
      <c r="D1" s="52"/>
      <c r="E1" s="52"/>
      <c r="F1" s="52"/>
      <c r="G1" s="52"/>
      <c r="H1" s="52"/>
      <c r="I1" s="52"/>
      <c r="J1" s="52"/>
    </row>
    <row r="2" ht="15.6" spans="1:11">
      <c r="A2" s="58" t="s">
        <v>3325</v>
      </c>
      <c r="B2" s="58"/>
      <c r="C2" s="58"/>
      <c r="D2" s="58"/>
      <c r="E2" s="58"/>
      <c r="F2" s="58"/>
      <c r="G2" s="58"/>
      <c r="H2" s="58"/>
      <c r="I2" s="58"/>
      <c r="J2" s="58"/>
    </row>
    <row r="3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ht="16.2" spans="1:11">
      <c r="A4" s="71" t="s">
        <v>306</v>
      </c>
      <c r="B4" s="225">
        <v>0.028</v>
      </c>
      <c r="C4" s="72">
        <v>3.09704184704185</v>
      </c>
      <c r="D4" s="72">
        <v>3.2922335600907</v>
      </c>
      <c r="E4" s="72">
        <v>3.2922335600907</v>
      </c>
      <c r="F4" s="72">
        <v>3.2922335600907</v>
      </c>
      <c r="G4" s="72">
        <v>3.31825912183055</v>
      </c>
      <c r="H4" s="72">
        <v>3.42236136878994</v>
      </c>
      <c r="I4" s="73">
        <v>3.77370645227789</v>
      </c>
      <c r="J4" s="73">
        <v>4.34626881055453</v>
      </c>
      <c r="K4" s="13" t="s">
        <v>2</v>
      </c>
    </row>
    <row r="5" ht="16.2" spans="1:11">
      <c r="A5" s="71" t="s">
        <v>307</v>
      </c>
      <c r="B5" s="225">
        <v>0.056</v>
      </c>
      <c r="C5" s="72">
        <v>3.09704184704185</v>
      </c>
      <c r="D5" s="72">
        <v>3.2922335600907</v>
      </c>
      <c r="E5" s="72">
        <v>3.2922335600907</v>
      </c>
      <c r="F5" s="72">
        <v>3.2922335600907</v>
      </c>
      <c r="G5" s="72">
        <v>3.31825912183055</v>
      </c>
      <c r="H5" s="72">
        <v>3.42236136878994</v>
      </c>
      <c r="I5" s="72">
        <v>3.77370645227789</v>
      </c>
      <c r="J5" s="73">
        <v>4.34626881055453</v>
      </c>
      <c r="K5" s="13" t="s">
        <v>3</v>
      </c>
    </row>
    <row r="6" ht="16.2" spans="1:11">
      <c r="A6" s="71" t="s">
        <v>308</v>
      </c>
      <c r="B6" s="225">
        <v>0.084</v>
      </c>
      <c r="C6" s="72">
        <v>3.09704184704185</v>
      </c>
      <c r="D6" s="72">
        <v>3.2922335600907</v>
      </c>
      <c r="E6" s="72">
        <v>3.2922335600907</v>
      </c>
      <c r="F6" s="72">
        <v>3.2922335600907</v>
      </c>
      <c r="G6" s="72">
        <v>3.31825912183055</v>
      </c>
      <c r="H6" s="72">
        <v>3.42236136878994</v>
      </c>
      <c r="I6" s="72">
        <v>3.77370645227789</v>
      </c>
      <c r="J6" s="73">
        <v>4.34626881055453</v>
      </c>
      <c r="K6" s="13" t="s">
        <v>4</v>
      </c>
    </row>
    <row r="7" ht="16.2" spans="1:11">
      <c r="A7" s="71" t="s">
        <v>309</v>
      </c>
      <c r="B7" s="225">
        <v>0.112</v>
      </c>
      <c r="C7" s="72">
        <v>3.09704184704185</v>
      </c>
      <c r="D7" s="72">
        <v>3.2922335600907</v>
      </c>
      <c r="E7" s="72">
        <v>3.2922335600907</v>
      </c>
      <c r="F7" s="72">
        <v>3.2922335600907</v>
      </c>
      <c r="G7" s="72">
        <v>3.85178313749742</v>
      </c>
      <c r="H7" s="72">
        <v>3.92985982271696</v>
      </c>
      <c r="I7" s="72">
        <v>4.26819212533499</v>
      </c>
      <c r="J7" s="73">
        <v>4.76267779839208</v>
      </c>
      <c r="K7" s="13" t="s">
        <v>5</v>
      </c>
    </row>
    <row r="8" ht="16.2" spans="1:11">
      <c r="A8" s="71" t="s">
        <v>310</v>
      </c>
      <c r="B8" s="225">
        <v>0.14</v>
      </c>
      <c r="C8" s="72">
        <v>3.16210575139146</v>
      </c>
      <c r="D8" s="72">
        <v>3.2922335600907</v>
      </c>
      <c r="E8" s="72">
        <v>3.43537414965986</v>
      </c>
      <c r="F8" s="72">
        <v>3.50043805400947</v>
      </c>
      <c r="G8" s="72">
        <v>3.85178313749742</v>
      </c>
      <c r="H8" s="72">
        <v>3.92985982271696</v>
      </c>
      <c r="I8" s="72">
        <v>4.26819212533499</v>
      </c>
      <c r="J8" s="73">
        <v>4.76267779839208</v>
      </c>
      <c r="K8" s="13" t="s">
        <v>6</v>
      </c>
    </row>
    <row r="9" ht="16.2" spans="1:11">
      <c r="A9" s="71" t="s">
        <v>311</v>
      </c>
      <c r="B9" s="225">
        <v>0.168</v>
      </c>
      <c r="C9" s="72">
        <v>3.16210575139146</v>
      </c>
      <c r="D9" s="72">
        <v>3.2922335600907</v>
      </c>
      <c r="E9" s="72">
        <v>3.43537414965986</v>
      </c>
      <c r="F9" s="72">
        <v>3.50043805400947</v>
      </c>
      <c r="G9" s="72">
        <v>3.85178313749742</v>
      </c>
      <c r="H9" s="72">
        <v>3.92985982271696</v>
      </c>
      <c r="I9" s="72">
        <v>4.26819212533499</v>
      </c>
      <c r="J9" s="73">
        <v>4.76267779839208</v>
      </c>
      <c r="K9" s="44" t="s">
        <v>7</v>
      </c>
    </row>
    <row r="10" ht="16.2" spans="1:11">
      <c r="A10" s="71" t="s">
        <v>312</v>
      </c>
      <c r="B10" s="225">
        <v>0.196</v>
      </c>
      <c r="C10" s="72">
        <v>3.16210575139146</v>
      </c>
      <c r="D10" s="72">
        <v>3.2922335600907</v>
      </c>
      <c r="E10" s="72">
        <v>3.43537414965986</v>
      </c>
      <c r="F10" s="72">
        <v>3.50043805400947</v>
      </c>
      <c r="G10" s="72">
        <v>3.85178313749742</v>
      </c>
      <c r="H10" s="72">
        <v>3.92985982271696</v>
      </c>
      <c r="I10" s="72">
        <v>4.26819212533499</v>
      </c>
      <c r="J10" s="73">
        <v>4.76267779839208</v>
      </c>
      <c r="K10" s="13" t="s">
        <v>8</v>
      </c>
    </row>
    <row r="11" ht="16.2" spans="1:11">
      <c r="A11" s="71" t="s">
        <v>313</v>
      </c>
      <c r="B11" s="225">
        <v>0.224</v>
      </c>
      <c r="C11" s="72">
        <v>3.22716965574109</v>
      </c>
      <c r="D11" s="72">
        <v>3.43537414965986</v>
      </c>
      <c r="E11" s="72">
        <v>3.50043805400947</v>
      </c>
      <c r="F11" s="72">
        <v>3.50043805400947</v>
      </c>
      <c r="G11" s="72">
        <v>4.41133271490415</v>
      </c>
      <c r="H11" s="72">
        <v>4.47639661925376</v>
      </c>
      <c r="I11" s="72">
        <v>4.81472892187178</v>
      </c>
      <c r="J11" s="73">
        <v>5.3222273757988</v>
      </c>
      <c r="K11" s="13" t="s">
        <v>9</v>
      </c>
    </row>
    <row r="12" ht="16.2" spans="1:11">
      <c r="A12" s="71" t="s">
        <v>314</v>
      </c>
      <c r="B12" s="225">
        <v>0.252</v>
      </c>
      <c r="C12" s="72">
        <v>3.2922335600907</v>
      </c>
      <c r="D12" s="72">
        <v>3.43537414965986</v>
      </c>
      <c r="E12" s="72">
        <v>3.57851473922902</v>
      </c>
      <c r="F12" s="72">
        <v>3.57851473922902</v>
      </c>
      <c r="G12" s="72">
        <v>4.41133271490415</v>
      </c>
      <c r="H12" s="72">
        <v>4.47639661925376</v>
      </c>
      <c r="I12" s="72">
        <v>4.81472892187178</v>
      </c>
      <c r="J12" s="73">
        <v>5.33524015666872</v>
      </c>
      <c r="K12" s="13" t="s">
        <v>13</v>
      </c>
    </row>
    <row r="13" ht="16.2" spans="1:11">
      <c r="A13" s="71" t="s">
        <v>315</v>
      </c>
      <c r="B13" s="225">
        <v>0.28</v>
      </c>
      <c r="C13" s="72">
        <v>3.2922335600907</v>
      </c>
      <c r="D13" s="72">
        <v>3.43537414965986</v>
      </c>
      <c r="E13" s="72">
        <v>3.57851473922902</v>
      </c>
      <c r="F13" s="72">
        <v>3.57851473922902</v>
      </c>
      <c r="G13" s="72">
        <v>4.41133271490415</v>
      </c>
      <c r="H13" s="72">
        <v>4.47639661925376</v>
      </c>
      <c r="I13" s="72">
        <v>4.81472892187178</v>
      </c>
      <c r="J13" s="73">
        <v>5.38729128014841</v>
      </c>
      <c r="K13" s="41" t="s">
        <v>12</v>
      </c>
    </row>
    <row r="14" ht="16.2" spans="1:11">
      <c r="A14" s="71" t="s">
        <v>316</v>
      </c>
      <c r="B14" s="225">
        <v>0.308</v>
      </c>
      <c r="C14" s="72">
        <v>3.2922335600907</v>
      </c>
      <c r="D14" s="72">
        <v>3.43537414965986</v>
      </c>
      <c r="E14" s="72">
        <v>3.57851473922902</v>
      </c>
      <c r="F14" s="72">
        <v>3.57851473922902</v>
      </c>
      <c r="G14" s="72">
        <v>4.41133271490415</v>
      </c>
      <c r="H14" s="72">
        <v>4.47639661925376</v>
      </c>
      <c r="I14" s="72">
        <v>4.81472892187178</v>
      </c>
      <c r="J14" s="73">
        <v>5.43934240362811</v>
      </c>
      <c r="K14" s="13" t="s">
        <v>11</v>
      </c>
    </row>
    <row r="15" ht="16.2" spans="1:11">
      <c r="A15" s="71" t="s">
        <v>317</v>
      </c>
      <c r="B15" s="225">
        <v>0.336</v>
      </c>
      <c r="C15" s="72">
        <v>3.42236136878994</v>
      </c>
      <c r="D15" s="72">
        <v>3.57851473922902</v>
      </c>
      <c r="E15" s="72">
        <v>3.57851473922902</v>
      </c>
      <c r="F15" s="72">
        <v>3.57851473922902</v>
      </c>
      <c r="G15" s="72">
        <v>4.41133271490415</v>
      </c>
      <c r="H15" s="72">
        <v>4.47639661925376</v>
      </c>
      <c r="I15" s="72">
        <v>4.81472892187178</v>
      </c>
      <c r="J15" s="73">
        <v>5.43934240362811</v>
      </c>
      <c r="K15" s="13" t="s">
        <v>10</v>
      </c>
    </row>
    <row r="16" ht="15" spans="1:11">
      <c r="A16" s="71" t="s">
        <v>318</v>
      </c>
      <c r="B16" s="225">
        <v>0.364</v>
      </c>
      <c r="C16" s="72">
        <v>3.42236136878994</v>
      </c>
      <c r="D16" s="72">
        <v>3.57851473922902</v>
      </c>
      <c r="E16" s="72">
        <v>3.70864254792826</v>
      </c>
      <c r="F16" s="72">
        <v>3.70864254792826</v>
      </c>
      <c r="G16" s="72">
        <v>4.72363945578231</v>
      </c>
      <c r="H16" s="72">
        <v>5.14004844361987</v>
      </c>
      <c r="I16" s="72">
        <v>5.3222273757988</v>
      </c>
      <c r="J16" s="73">
        <v>5.53043186971759</v>
      </c>
    </row>
    <row r="17" ht="15" spans="1:10">
      <c r="A17" s="71" t="s">
        <v>319</v>
      </c>
      <c r="B17" s="225">
        <v>0.392</v>
      </c>
      <c r="C17" s="72">
        <v>3.42236136878994</v>
      </c>
      <c r="D17" s="72">
        <v>3.57851473922902</v>
      </c>
      <c r="E17" s="72">
        <v>3.70864254792826</v>
      </c>
      <c r="F17" s="72">
        <v>3.70864254792826</v>
      </c>
      <c r="G17" s="72">
        <v>4.72363945578231</v>
      </c>
      <c r="H17" s="72">
        <v>5.14004844361987</v>
      </c>
      <c r="I17" s="72">
        <v>5.3222273757988</v>
      </c>
      <c r="J17" s="73">
        <v>5.58248299319729</v>
      </c>
    </row>
    <row r="18" ht="15" spans="1:10">
      <c r="A18" s="71" t="s">
        <v>320</v>
      </c>
      <c r="B18" s="225">
        <v>0.42</v>
      </c>
      <c r="C18" s="72">
        <v>3.42236136878994</v>
      </c>
      <c r="D18" s="72">
        <v>3.57851473922902</v>
      </c>
      <c r="E18" s="72">
        <v>3.70864254792826</v>
      </c>
      <c r="F18" s="72">
        <v>3.70864254792826</v>
      </c>
      <c r="G18" s="72">
        <v>4.72363945578231</v>
      </c>
      <c r="H18" s="72">
        <v>5.14004844361987</v>
      </c>
      <c r="I18" s="72">
        <v>5.3222273757988</v>
      </c>
      <c r="J18" s="73">
        <v>5.63453411667698</v>
      </c>
    </row>
    <row r="19" ht="15" spans="1:10">
      <c r="A19" s="71" t="s">
        <v>322</v>
      </c>
      <c r="B19" s="71">
        <v>0.45</v>
      </c>
      <c r="C19" s="72">
        <v>3.77370645227789</v>
      </c>
      <c r="D19" s="72">
        <v>4.12505153576581</v>
      </c>
      <c r="E19" s="72">
        <v>4.61953720882292</v>
      </c>
      <c r="F19" s="72">
        <v>4.65857555143269</v>
      </c>
      <c r="G19" s="72">
        <v>5.14004844361987</v>
      </c>
      <c r="H19" s="72">
        <v>5.20511234796949</v>
      </c>
      <c r="I19" s="72">
        <v>5.89478973407545</v>
      </c>
      <c r="J19" s="73">
        <v>6.16805813234385</v>
      </c>
    </row>
    <row r="20" ht="15" spans="1:10">
      <c r="A20" s="71" t="s">
        <v>323</v>
      </c>
      <c r="B20" s="71">
        <v>0.9</v>
      </c>
      <c r="C20" s="72">
        <v>3.77370645227789</v>
      </c>
      <c r="D20" s="72">
        <v>4.12505153576581</v>
      </c>
      <c r="E20" s="72">
        <v>4.61953720882292</v>
      </c>
      <c r="F20" s="72">
        <v>4.65857555143269</v>
      </c>
      <c r="G20" s="72">
        <v>5.20511234796949</v>
      </c>
      <c r="H20" s="72">
        <v>5.34825293753865</v>
      </c>
      <c r="I20" s="72">
        <v>6.0379303236446</v>
      </c>
      <c r="J20" s="73">
        <v>6.3632498453927</v>
      </c>
    </row>
    <row r="21" ht="15" spans="1:10">
      <c r="A21" s="71" t="s">
        <v>324</v>
      </c>
      <c r="B21" s="71">
        <v>1.36</v>
      </c>
      <c r="C21" s="72">
        <v>3.77370645227789</v>
      </c>
      <c r="D21" s="72">
        <v>4.12505153576581</v>
      </c>
      <c r="E21" s="72">
        <v>4.61953720882292</v>
      </c>
      <c r="F21" s="72">
        <v>4.65857555143269</v>
      </c>
      <c r="G21" s="72">
        <v>5.20511234796949</v>
      </c>
      <c r="H21" s="72">
        <v>5.34825293753865</v>
      </c>
      <c r="I21" s="72">
        <v>6.0379303236446</v>
      </c>
      <c r="J21" s="73">
        <v>6.98786332714905</v>
      </c>
    </row>
    <row r="22" ht="15" spans="1:10">
      <c r="A22" s="71" t="s">
        <v>325</v>
      </c>
      <c r="B22" s="71">
        <v>1.81</v>
      </c>
      <c r="C22" s="72">
        <v>3.77370645227789</v>
      </c>
      <c r="D22" s="72">
        <v>4.12505153576581</v>
      </c>
      <c r="E22" s="72">
        <v>4.61953720882292</v>
      </c>
      <c r="F22" s="72">
        <v>4.65857555143269</v>
      </c>
      <c r="G22" s="72">
        <v>5.34825293753865</v>
      </c>
      <c r="H22" s="72">
        <v>5.41331684188826</v>
      </c>
      <c r="I22" s="72">
        <v>6.32421150278294</v>
      </c>
      <c r="J22" s="73">
        <v>7.61247680890539</v>
      </c>
    </row>
    <row r="23" ht="15" spans="1:10">
      <c r="A23" s="71" t="s">
        <v>326</v>
      </c>
      <c r="B23" s="71">
        <v>2.26</v>
      </c>
      <c r="C23" s="72">
        <v>3.77370645227789</v>
      </c>
      <c r="D23" s="72">
        <v>4.12505153576581</v>
      </c>
      <c r="E23" s="72">
        <v>4.61953720882292</v>
      </c>
      <c r="F23" s="72">
        <v>4.65857555143269</v>
      </c>
      <c r="G23" s="72">
        <v>5.49139352710781</v>
      </c>
      <c r="H23" s="72">
        <v>5.55645743145744</v>
      </c>
      <c r="I23" s="72">
        <v>6.46735209235209</v>
      </c>
      <c r="J23" s="73">
        <v>7.74260461760461</v>
      </c>
    </row>
    <row r="24" ht="15" spans="1:10">
      <c r="A24" s="71" t="s">
        <v>327</v>
      </c>
      <c r="B24" s="71">
        <v>2.72</v>
      </c>
      <c r="C24" s="72">
        <v>3.99492372706659</v>
      </c>
      <c r="D24" s="72">
        <v>4.59351164708308</v>
      </c>
      <c r="E24" s="72">
        <v>4.76267779839208</v>
      </c>
      <c r="F24" s="72">
        <v>6.11600700886415</v>
      </c>
      <c r="G24" s="72">
        <v>7.06594001236859</v>
      </c>
      <c r="H24" s="72">
        <v>7.4563234384663</v>
      </c>
      <c r="I24" s="72">
        <v>8.36721809936096</v>
      </c>
      <c r="J24" s="73">
        <v>9.77259843331271</v>
      </c>
    </row>
    <row r="25" ht="15" spans="1:10">
      <c r="A25" s="71" t="s">
        <v>328</v>
      </c>
      <c r="B25" s="71">
        <v>3.17</v>
      </c>
      <c r="C25" s="72">
        <v>3.99492372706659</v>
      </c>
      <c r="D25" s="72">
        <v>4.59351164708308</v>
      </c>
      <c r="E25" s="72">
        <v>4.76267779839208</v>
      </c>
      <c r="F25" s="72">
        <v>6.11600700886415</v>
      </c>
      <c r="G25" s="72">
        <v>7.28715728715729</v>
      </c>
      <c r="H25" s="72">
        <v>7.69055349412493</v>
      </c>
      <c r="I25" s="72">
        <v>9.64247062461349</v>
      </c>
      <c r="J25" s="73">
        <v>12.2059884559885</v>
      </c>
    </row>
    <row r="26" ht="15" spans="1:10">
      <c r="A26" s="71" t="s">
        <v>329</v>
      </c>
      <c r="B26" s="71">
        <v>3.62</v>
      </c>
      <c r="C26" s="72">
        <v>3.99492372706659</v>
      </c>
      <c r="D26" s="72">
        <v>4.59351164708308</v>
      </c>
      <c r="E26" s="72">
        <v>4.76267779839208</v>
      </c>
      <c r="F26" s="72">
        <v>6.11600700886415</v>
      </c>
      <c r="G26" s="72">
        <v>7.4563234384663</v>
      </c>
      <c r="H26" s="72">
        <v>7.85971964543392</v>
      </c>
      <c r="I26" s="72">
        <v>9.81163677592249</v>
      </c>
      <c r="J26" s="73">
        <v>12.3881673881674</v>
      </c>
    </row>
    <row r="27" ht="15" spans="1:10">
      <c r="A27" s="71" t="s">
        <v>330</v>
      </c>
      <c r="B27" s="71">
        <v>4.08</v>
      </c>
      <c r="C27" s="72">
        <v>3.99492372706659</v>
      </c>
      <c r="D27" s="72">
        <v>4.59351164708308</v>
      </c>
      <c r="E27" s="72">
        <v>4.76267779839208</v>
      </c>
      <c r="F27" s="72">
        <v>6.11600700886415</v>
      </c>
      <c r="G27" s="72">
        <v>7.508374561946</v>
      </c>
      <c r="H27" s="72">
        <v>7.92478354978355</v>
      </c>
      <c r="I27" s="72">
        <v>9.8767006802721</v>
      </c>
      <c r="J27" s="73">
        <v>12.453231292517</v>
      </c>
    </row>
    <row r="28" ht="15" spans="1:10">
      <c r="A28" s="71" t="s">
        <v>331</v>
      </c>
      <c r="B28" s="71">
        <v>4.53</v>
      </c>
      <c r="C28" s="72">
        <v>3.99492372706659</v>
      </c>
      <c r="D28" s="72">
        <v>6.46735209235209</v>
      </c>
      <c r="E28" s="72">
        <v>6.5844671201814</v>
      </c>
      <c r="F28" s="72">
        <v>6.44132653061225</v>
      </c>
      <c r="G28" s="72">
        <v>7.71657905586478</v>
      </c>
      <c r="H28" s="72">
        <v>8.19805194805195</v>
      </c>
      <c r="I28" s="72">
        <v>10.0979179550608</v>
      </c>
      <c r="J28" s="73">
        <v>12.6874613481756</v>
      </c>
    </row>
    <row r="29" ht="15" spans="1:10">
      <c r="A29" s="71" t="s">
        <v>332</v>
      </c>
      <c r="B29" s="71">
        <v>4.98</v>
      </c>
      <c r="C29" s="72">
        <v>5.85575139146567</v>
      </c>
      <c r="D29" s="72">
        <v>7.41728509585653</v>
      </c>
      <c r="E29" s="72">
        <v>8.35420531849104</v>
      </c>
      <c r="F29" s="72">
        <v>8.18503916718202</v>
      </c>
      <c r="G29" s="72">
        <v>8.18503916718202</v>
      </c>
      <c r="H29" s="72">
        <v>8.19805194805195</v>
      </c>
      <c r="I29" s="72">
        <v>11.4512471655329</v>
      </c>
      <c r="J29" s="73">
        <v>15.4852092352091</v>
      </c>
    </row>
    <row r="30" ht="15" spans="1:10">
      <c r="A30" s="71" t="s">
        <v>333</v>
      </c>
      <c r="B30" s="71">
        <v>5.44</v>
      </c>
      <c r="C30" s="72">
        <v>5.85575139146567</v>
      </c>
      <c r="D30" s="72">
        <v>7.41728509585653</v>
      </c>
      <c r="E30" s="72">
        <v>8.4452947845805</v>
      </c>
      <c r="F30" s="72">
        <v>8.26311585240157</v>
      </c>
      <c r="G30" s="72">
        <v>8.31516697588126</v>
      </c>
      <c r="H30" s="72">
        <v>8.34119253762111</v>
      </c>
      <c r="I30" s="72">
        <v>11.594387755102</v>
      </c>
      <c r="J30" s="73">
        <v>15.6413626056484</v>
      </c>
    </row>
    <row r="31" ht="15" spans="1:10">
      <c r="A31" s="71" t="s">
        <v>334</v>
      </c>
      <c r="B31" s="71">
        <v>5.89</v>
      </c>
      <c r="C31" s="72">
        <v>5.85575139146567</v>
      </c>
      <c r="D31" s="72">
        <v>7.41728509585653</v>
      </c>
      <c r="E31" s="72">
        <v>8.4452947845805</v>
      </c>
      <c r="F31" s="72">
        <v>8.45830756545042</v>
      </c>
      <c r="G31" s="72">
        <v>8.45830756545042</v>
      </c>
      <c r="H31" s="72">
        <v>8.57542259327974</v>
      </c>
      <c r="I31" s="72">
        <v>11.8286178107607</v>
      </c>
      <c r="J31" s="73">
        <v>15.8755926613069</v>
      </c>
    </row>
    <row r="32" ht="15" spans="1:10">
      <c r="A32" s="71" t="s">
        <v>335</v>
      </c>
      <c r="B32" s="71">
        <v>6.35</v>
      </c>
      <c r="C32" s="72">
        <v>5.85575139146567</v>
      </c>
      <c r="D32" s="72">
        <v>7.41728509585653</v>
      </c>
      <c r="E32" s="72">
        <v>8.4452947845805</v>
      </c>
      <c r="F32" s="72">
        <v>8.45830756545042</v>
      </c>
      <c r="G32" s="72">
        <v>8.45830756545042</v>
      </c>
      <c r="H32" s="72">
        <v>8.70555040197898</v>
      </c>
      <c r="I32" s="72">
        <v>11.9587456194599</v>
      </c>
      <c r="J32" s="73">
        <v>16.0187332508761</v>
      </c>
    </row>
    <row r="33" ht="15" spans="1:10">
      <c r="A33" s="71" t="s">
        <v>336</v>
      </c>
      <c r="B33" s="71">
        <v>6.8</v>
      </c>
      <c r="C33" s="72">
        <v>5.85575139146567</v>
      </c>
      <c r="D33" s="72">
        <v>7.41728509585653</v>
      </c>
      <c r="E33" s="72">
        <v>8.4452947845805</v>
      </c>
      <c r="F33" s="72">
        <v>8.45830756545042</v>
      </c>
      <c r="G33" s="72">
        <v>8.45830756545042</v>
      </c>
      <c r="H33" s="72">
        <v>9.10894660894661</v>
      </c>
      <c r="I33" s="72">
        <v>12.3621418264275</v>
      </c>
      <c r="J33" s="73">
        <v>16.4481550195835</v>
      </c>
    </row>
    <row r="34" ht="15" spans="1:10">
      <c r="A34" s="71" t="s">
        <v>337</v>
      </c>
      <c r="B34" s="71">
        <v>7.25</v>
      </c>
      <c r="C34" s="72">
        <v>5.85575139146567</v>
      </c>
      <c r="D34" s="72">
        <v>7.41728509585653</v>
      </c>
      <c r="E34" s="72">
        <v>8.4452947845805</v>
      </c>
      <c r="F34" s="72">
        <v>8.45830756545042</v>
      </c>
      <c r="G34" s="72">
        <v>8.45830756545042</v>
      </c>
      <c r="H34" s="72">
        <v>9.18702329416615</v>
      </c>
      <c r="I34" s="72">
        <v>12.4402185116471</v>
      </c>
      <c r="J34" s="73">
        <v>16.5262317048032</v>
      </c>
    </row>
    <row r="35" ht="15" spans="1:10">
      <c r="A35" s="71" t="s">
        <v>338</v>
      </c>
      <c r="B35" s="71">
        <v>7.71</v>
      </c>
      <c r="C35" s="72">
        <v>5.85575139146567</v>
      </c>
      <c r="D35" s="72">
        <v>7.41728509585653</v>
      </c>
      <c r="E35" s="72">
        <v>8.4452947845805</v>
      </c>
      <c r="F35" s="72">
        <v>8.45830756545042</v>
      </c>
      <c r="G35" s="72">
        <v>9.03086992372706</v>
      </c>
      <c r="H35" s="72">
        <v>9.52535559678417</v>
      </c>
      <c r="I35" s="72">
        <v>12.778550814265</v>
      </c>
      <c r="J35" s="73">
        <v>16.8775767882911</v>
      </c>
    </row>
    <row r="36" ht="15" spans="1:10">
      <c r="A36" s="71" t="s">
        <v>339</v>
      </c>
      <c r="B36" s="71">
        <v>8.16</v>
      </c>
      <c r="C36" s="72">
        <v>5.85575139146567</v>
      </c>
      <c r="D36" s="72">
        <v>7.41728509585653</v>
      </c>
      <c r="E36" s="72">
        <v>8.4452947845805</v>
      </c>
      <c r="F36" s="72">
        <v>8.45830756545042</v>
      </c>
      <c r="G36" s="72">
        <v>9.39522778808494</v>
      </c>
      <c r="H36" s="72">
        <v>9.91573902288188</v>
      </c>
      <c r="I36" s="72">
        <v>13.1689342403628</v>
      </c>
      <c r="J36" s="73">
        <v>17.2939857761286</v>
      </c>
    </row>
    <row r="37" ht="15" spans="1:10">
      <c r="A37" s="71" t="s">
        <v>340</v>
      </c>
      <c r="B37" s="71">
        <v>8.61</v>
      </c>
      <c r="C37" s="72">
        <v>5.85575139146567</v>
      </c>
      <c r="D37" s="72">
        <v>7.41728509585653</v>
      </c>
      <c r="E37" s="72">
        <v>8.4452947845805</v>
      </c>
      <c r="F37" s="72">
        <v>8.45830756545042</v>
      </c>
      <c r="G37" s="72">
        <v>9.81163677592249</v>
      </c>
      <c r="H37" s="72">
        <v>10.3581735724593</v>
      </c>
      <c r="I37" s="72">
        <v>13.6113687899401</v>
      </c>
      <c r="J37" s="73">
        <v>17.7624458874459</v>
      </c>
    </row>
    <row r="38" ht="15" spans="1:10">
      <c r="A38" s="71" t="s">
        <v>341</v>
      </c>
      <c r="B38" s="71">
        <v>9.07</v>
      </c>
      <c r="C38" s="72">
        <v>5.85575139146567</v>
      </c>
      <c r="D38" s="72">
        <v>7.41728509585653</v>
      </c>
      <c r="E38" s="72">
        <v>8.4452947845805</v>
      </c>
      <c r="F38" s="72">
        <v>8.45830756545042</v>
      </c>
      <c r="G38" s="72">
        <v>10.3191352298495</v>
      </c>
      <c r="H38" s="72">
        <v>10.8786848072562</v>
      </c>
      <c r="I38" s="72">
        <v>14.1318800247371</v>
      </c>
      <c r="J38" s="73">
        <v>18.3089826839826</v>
      </c>
    </row>
    <row r="39" ht="15" spans="1:10">
      <c r="A39" s="71" t="s">
        <v>3326</v>
      </c>
      <c r="B39" s="71">
        <v>9.5208947368421</v>
      </c>
      <c r="C39" s="72">
        <v>7.75561739847454</v>
      </c>
      <c r="D39" s="72">
        <v>9.42125334982479</v>
      </c>
      <c r="E39" s="72">
        <v>10.3841991341991</v>
      </c>
      <c r="F39" s="72">
        <v>10.5924036281179</v>
      </c>
      <c r="G39" s="72">
        <v>12.453231292517</v>
      </c>
      <c r="H39" s="72">
        <v>13.0127808699238</v>
      </c>
      <c r="I39" s="72">
        <v>16.2659760874047</v>
      </c>
      <c r="J39" s="73">
        <v>20.4300659657803</v>
      </c>
    </row>
    <row r="40" ht="15" spans="1:10">
      <c r="A40" s="71" t="s">
        <v>3327</v>
      </c>
      <c r="B40" s="71">
        <v>9.97450375939849</v>
      </c>
      <c r="C40" s="72">
        <v>9.64247062461349</v>
      </c>
      <c r="D40" s="72">
        <v>11.4122088229231</v>
      </c>
      <c r="E40" s="72">
        <v>12.3100907029478</v>
      </c>
      <c r="F40" s="72">
        <v>12.7134869099155</v>
      </c>
      <c r="G40" s="72">
        <v>14.5743145743145</v>
      </c>
      <c r="H40" s="72">
        <v>15.1338641517212</v>
      </c>
      <c r="I40" s="72">
        <v>18.3870593692021</v>
      </c>
      <c r="J40" s="73">
        <v>22.5511492475778</v>
      </c>
    </row>
    <row r="41" ht="15" spans="1:10">
      <c r="A41" s="71" t="s">
        <v>3328</v>
      </c>
      <c r="B41" s="71">
        <v>10.4281127819549</v>
      </c>
      <c r="C41" s="72">
        <v>11.5293238507524</v>
      </c>
      <c r="D41" s="72">
        <v>13.4031642960214</v>
      </c>
      <c r="E41" s="72">
        <v>14.2359822716965</v>
      </c>
      <c r="F41" s="72">
        <v>14.834570191713</v>
      </c>
      <c r="G41" s="72">
        <v>16.6953978561121</v>
      </c>
      <c r="H41" s="72">
        <v>17.2549474335189</v>
      </c>
      <c r="I41" s="72">
        <v>20.5081426509998</v>
      </c>
      <c r="J41" s="73">
        <v>24.6722325293754</v>
      </c>
    </row>
    <row r="42" ht="15" spans="1:10">
      <c r="A42" s="71" t="s">
        <v>3329</v>
      </c>
      <c r="B42" s="71">
        <v>10.8817218045113</v>
      </c>
      <c r="C42" s="72">
        <v>13.4291898577613</v>
      </c>
      <c r="D42" s="72">
        <v>15.4071325499896</v>
      </c>
      <c r="E42" s="72">
        <v>16.1748866213151</v>
      </c>
      <c r="F42" s="72">
        <v>16.9556534735106</v>
      </c>
      <c r="G42" s="72">
        <v>18.8164811379098</v>
      </c>
      <c r="H42" s="72">
        <v>19.3760307153165</v>
      </c>
      <c r="I42" s="72">
        <v>22.6292259327974</v>
      </c>
      <c r="J42" s="73">
        <v>26.793315811173</v>
      </c>
    </row>
    <row r="43" ht="15" spans="1:10">
      <c r="A43" s="71" t="s">
        <v>3330</v>
      </c>
      <c r="B43" s="71">
        <v>11.3353308270677</v>
      </c>
      <c r="C43" s="72">
        <v>15.3160430839003</v>
      </c>
      <c r="D43" s="72">
        <v>17.398088023088</v>
      </c>
      <c r="E43" s="72">
        <v>18.1007781900639</v>
      </c>
      <c r="F43" s="72">
        <v>19.0767367553081</v>
      </c>
      <c r="G43" s="72">
        <v>20.9375644197073</v>
      </c>
      <c r="H43" s="72">
        <v>21.497113997114</v>
      </c>
      <c r="I43" s="72">
        <v>24.7503092145949</v>
      </c>
      <c r="J43" s="73">
        <v>28.9274118738404</v>
      </c>
    </row>
    <row r="44" ht="15" spans="1:10">
      <c r="A44" s="71" t="s">
        <v>3331</v>
      </c>
      <c r="B44" s="71">
        <v>11.7889398496241</v>
      </c>
      <c r="C44" s="72">
        <v>17.2028963100391</v>
      </c>
      <c r="D44" s="72">
        <v>19.3890434961864</v>
      </c>
      <c r="E44" s="72">
        <v>20.0266697588126</v>
      </c>
      <c r="F44" s="72">
        <v>21.1978200371057</v>
      </c>
      <c r="G44" s="72">
        <v>23.0586477015049</v>
      </c>
      <c r="H44" s="72">
        <v>23.6181972789116</v>
      </c>
      <c r="I44" s="72">
        <v>26.8713924963925</v>
      </c>
      <c r="J44" s="73">
        <v>31.048495155638</v>
      </c>
    </row>
    <row r="45" ht="15" spans="1:10">
      <c r="A45" s="71" t="s">
        <v>3332</v>
      </c>
      <c r="B45" s="71">
        <v>12.2425488721804</v>
      </c>
      <c r="C45" s="72">
        <v>19.089749536178</v>
      </c>
      <c r="D45" s="72">
        <v>21.3930117501546</v>
      </c>
      <c r="E45" s="72">
        <v>21.9655741084313</v>
      </c>
      <c r="F45" s="72">
        <v>23.3319160997732</v>
      </c>
      <c r="G45" s="72">
        <v>25.1927437641724</v>
      </c>
      <c r="H45" s="72">
        <v>25.7522933415791</v>
      </c>
      <c r="I45" s="72">
        <v>29.00548855906</v>
      </c>
      <c r="J45" s="73">
        <v>33.1695784374356</v>
      </c>
    </row>
    <row r="46" ht="15" spans="1:10">
      <c r="A46" s="71" t="s">
        <v>3333</v>
      </c>
      <c r="B46" s="71">
        <v>12.6961578947368</v>
      </c>
      <c r="C46" s="72">
        <v>20.989615543187</v>
      </c>
      <c r="D46" s="72">
        <v>23.3839672232529</v>
      </c>
      <c r="E46" s="72">
        <v>23.89146567718</v>
      </c>
      <c r="F46" s="72">
        <v>25.4529993815708</v>
      </c>
      <c r="G46" s="72">
        <v>27.3138270459699</v>
      </c>
      <c r="H46" s="72">
        <v>27.8733766233766</v>
      </c>
      <c r="I46" s="72">
        <v>31.1265718408575</v>
      </c>
      <c r="J46" s="73">
        <v>35.2906617192331</v>
      </c>
    </row>
    <row r="47" ht="15" spans="1:10">
      <c r="A47" s="71" t="s">
        <v>3334</v>
      </c>
      <c r="B47" s="71">
        <v>13.1497669172932</v>
      </c>
      <c r="C47" s="72">
        <v>22.8764687693259</v>
      </c>
      <c r="D47" s="72">
        <v>25.3749226963513</v>
      </c>
      <c r="E47" s="72">
        <v>25.8303700267986</v>
      </c>
      <c r="F47" s="72">
        <v>27.5740826633684</v>
      </c>
      <c r="G47" s="72">
        <v>29.4349103277675</v>
      </c>
      <c r="H47" s="72">
        <v>29.9944599051742</v>
      </c>
      <c r="I47" s="72">
        <v>33.2476551226551</v>
      </c>
      <c r="J47" s="73">
        <v>37.4117450010308</v>
      </c>
    </row>
    <row r="48" ht="15" spans="1:10">
      <c r="A48" s="71" t="s">
        <v>3335</v>
      </c>
      <c r="B48" s="71">
        <v>13.6033759398496</v>
      </c>
      <c r="C48" s="72">
        <v>24.7633219954648</v>
      </c>
      <c r="D48" s="72">
        <v>27.3788909503195</v>
      </c>
      <c r="E48" s="72">
        <v>27.7562615955474</v>
      </c>
      <c r="F48" s="72">
        <v>29.695165945166</v>
      </c>
      <c r="G48" s="72">
        <v>31.555993609565</v>
      </c>
      <c r="H48" s="72">
        <v>32.1155431869717</v>
      </c>
      <c r="I48" s="72">
        <v>35.3687384044526</v>
      </c>
      <c r="J48" s="73">
        <v>39.5328282828284</v>
      </c>
    </row>
    <row r="50" ht="20.4" spans="1:10">
      <c r="A50" s="226" t="s">
        <v>3336</v>
      </c>
      <c r="B50" s="226"/>
      <c r="C50" s="226"/>
      <c r="D50" s="226"/>
      <c r="E50" s="226"/>
      <c r="F50" s="226"/>
      <c r="G50" s="226"/>
      <c r="H50" s="226"/>
      <c r="I50" s="226"/>
      <c r="J50" s="226"/>
    </row>
    <row r="51" spans="1:10">
      <c r="A51" s="227" t="s">
        <v>3337</v>
      </c>
      <c r="B51" s="228"/>
      <c r="C51" s="228"/>
      <c r="D51" s="228"/>
      <c r="E51" s="228"/>
      <c r="F51" s="228"/>
      <c r="G51" s="228"/>
      <c r="H51" s="228"/>
      <c r="I51" s="228"/>
      <c r="J51" s="229"/>
    </row>
    <row r="52" spans="1:10">
      <c r="A52" s="230"/>
      <c r="B52" s="231"/>
      <c r="C52" s="231"/>
      <c r="D52" s="231"/>
      <c r="E52" s="231"/>
      <c r="F52" s="231"/>
      <c r="G52" s="231"/>
      <c r="H52" s="231"/>
      <c r="I52" s="231"/>
      <c r="J52" s="232"/>
    </row>
    <row r="53" spans="1:10">
      <c r="A53" s="230"/>
      <c r="B53" s="231"/>
      <c r="C53" s="231"/>
      <c r="D53" s="231"/>
      <c r="E53" s="231"/>
      <c r="F53" s="231"/>
      <c r="G53" s="231"/>
      <c r="H53" s="231"/>
      <c r="I53" s="231"/>
      <c r="J53" s="232"/>
    </row>
    <row r="54" spans="1:10">
      <c r="A54" s="230"/>
      <c r="B54" s="231"/>
      <c r="C54" s="231"/>
      <c r="D54" s="231"/>
      <c r="E54" s="231"/>
      <c r="F54" s="231"/>
      <c r="G54" s="231"/>
      <c r="H54" s="231"/>
      <c r="I54" s="231"/>
      <c r="J54" s="232"/>
    </row>
    <row r="55" spans="1:10">
      <c r="A55" s="230"/>
      <c r="B55" s="231"/>
      <c r="C55" s="231"/>
      <c r="D55" s="231"/>
      <c r="E55" s="231"/>
      <c r="F55" s="231"/>
      <c r="G55" s="231"/>
      <c r="H55" s="231"/>
      <c r="I55" s="231"/>
      <c r="J55" s="232"/>
    </row>
    <row r="56" spans="1:10">
      <c r="A56" s="230"/>
      <c r="B56" s="231"/>
      <c r="C56" s="231"/>
      <c r="D56" s="231"/>
      <c r="E56" s="231"/>
      <c r="F56" s="231"/>
      <c r="G56" s="231"/>
      <c r="H56" s="231"/>
      <c r="I56" s="231"/>
      <c r="J56" s="232"/>
    </row>
    <row r="57" spans="1:10">
      <c r="A57" s="230"/>
      <c r="B57" s="231"/>
      <c r="C57" s="231"/>
      <c r="D57" s="231"/>
      <c r="E57" s="231"/>
      <c r="F57" s="231"/>
      <c r="G57" s="231"/>
      <c r="H57" s="231"/>
      <c r="I57" s="231"/>
      <c r="J57" s="232"/>
    </row>
    <row r="58" spans="1:10">
      <c r="A58" s="233"/>
      <c r="B58" s="234"/>
      <c r="C58" s="234"/>
      <c r="D58" s="234"/>
      <c r="E58" s="234"/>
      <c r="F58" s="234"/>
      <c r="G58" s="234"/>
      <c r="H58" s="234"/>
      <c r="I58" s="234"/>
      <c r="J58" s="235"/>
    </row>
    <row r="59" ht="20.4" spans="1:10">
      <c r="A59" s="226" t="s">
        <v>3338</v>
      </c>
      <c r="B59" s="226"/>
      <c r="C59" s="226"/>
      <c r="D59" s="226"/>
      <c r="E59" s="226"/>
      <c r="F59" s="226"/>
      <c r="G59" s="226"/>
      <c r="H59" s="226"/>
      <c r="I59" s="226"/>
      <c r="J59" s="226"/>
    </row>
    <row r="60" ht="15" spans="1:10">
      <c r="A60" s="236" t="s">
        <v>3339</v>
      </c>
      <c r="B60" s="237"/>
      <c r="C60" s="237"/>
      <c r="D60" s="237"/>
      <c r="E60" s="237"/>
      <c r="F60" s="237"/>
      <c r="G60" s="237"/>
      <c r="H60" s="237"/>
      <c r="I60" s="237"/>
      <c r="J60" s="238"/>
    </row>
    <row r="61" ht="20.4" spans="1:10">
      <c r="A61" s="226" t="s">
        <v>3340</v>
      </c>
      <c r="B61" s="226"/>
      <c r="C61" s="226"/>
      <c r="D61" s="226"/>
      <c r="E61" s="226"/>
      <c r="F61" s="226"/>
      <c r="G61" s="226"/>
      <c r="H61" s="226"/>
      <c r="I61" s="226"/>
      <c r="J61" s="226"/>
    </row>
    <row r="62" ht="15" spans="1:10">
      <c r="A62" s="239" t="s">
        <v>3341</v>
      </c>
      <c r="B62" s="239"/>
      <c r="C62" s="239"/>
      <c r="D62" s="239"/>
      <c r="E62" s="239"/>
      <c r="F62" s="239"/>
      <c r="G62" s="239"/>
      <c r="H62" s="239"/>
      <c r="I62" s="239"/>
      <c r="J62" s="239"/>
    </row>
    <row r="63" ht="15" spans="1:10">
      <c r="A63" s="239" t="s">
        <v>3342</v>
      </c>
      <c r="B63" s="239"/>
      <c r="C63" s="239"/>
      <c r="D63" s="239"/>
      <c r="E63" s="239"/>
      <c r="F63" s="239"/>
      <c r="G63" s="239"/>
      <c r="H63" s="239"/>
      <c r="I63" s="239"/>
      <c r="J63" s="239"/>
    </row>
    <row r="64" ht="15" spans="1:10">
      <c r="A64" s="239" t="s">
        <v>3343</v>
      </c>
      <c r="B64" s="239"/>
      <c r="C64" s="239"/>
      <c r="D64" s="239"/>
      <c r="E64" s="239"/>
      <c r="F64" s="239"/>
      <c r="G64" s="239"/>
      <c r="H64" s="239"/>
      <c r="I64" s="239"/>
      <c r="J64" s="239"/>
    </row>
    <row r="65" ht="15" spans="1:10">
      <c r="A65" s="239" t="s">
        <v>3344</v>
      </c>
      <c r="B65" s="239"/>
      <c r="C65" s="239"/>
      <c r="D65" s="239"/>
      <c r="E65" s="239"/>
      <c r="F65" s="239"/>
      <c r="G65" s="239"/>
      <c r="H65" s="239"/>
      <c r="I65" s="239"/>
      <c r="J65" s="239"/>
    </row>
    <row r="66" ht="15" spans="1:10">
      <c r="A66" s="239" t="s">
        <v>3345</v>
      </c>
      <c r="B66" s="239"/>
      <c r="C66" s="239"/>
      <c r="D66" s="239"/>
      <c r="E66" s="239"/>
      <c r="F66" s="239"/>
      <c r="G66" s="239"/>
      <c r="H66" s="239"/>
      <c r="I66" s="239"/>
      <c r="J66" s="239"/>
    </row>
    <row r="67" ht="15" spans="1:10">
      <c r="A67" s="239" t="s">
        <v>3346</v>
      </c>
      <c r="B67" s="239"/>
      <c r="C67" s="239"/>
      <c r="D67" s="239"/>
      <c r="E67" s="239"/>
      <c r="F67" s="239"/>
      <c r="G67" s="239"/>
      <c r="H67" s="239"/>
      <c r="I67" s="239"/>
      <c r="J67" s="239"/>
    </row>
  </sheetData>
  <mergeCells count="13">
    <mergeCell ref="A1:J1"/>
    <mergeCell ref="A2:J2"/>
    <mergeCell ref="A50:J50"/>
    <mergeCell ref="A59:J59"/>
    <mergeCell ref="A60:J60"/>
    <mergeCell ref="A61:J61"/>
    <mergeCell ref="A62:J62"/>
    <mergeCell ref="A63:J63"/>
    <mergeCell ref="A64:J64"/>
    <mergeCell ref="A65:J65"/>
    <mergeCell ref="A66:J66"/>
    <mergeCell ref="A67:J67"/>
    <mergeCell ref="A51:J58"/>
  </mergeCells>
  <conditionalFormatting sqref="C32:I32">
    <cfRule type="cellIs" dxfId="0" priority="28" operator="equal">
      <formula>$B$4</formula>
    </cfRule>
  </conditionalFormatting>
  <conditionalFormatting sqref="C33:I33">
    <cfRule type="cellIs" dxfId="0" priority="27" operator="equal">
      <formula>$B$4</formula>
    </cfRule>
  </conditionalFormatting>
  <conditionalFormatting sqref="C34:I34">
    <cfRule type="cellIs" dxfId="0" priority="26" operator="equal">
      <formula>$B$4</formula>
    </cfRule>
  </conditionalFormatting>
  <conditionalFormatting sqref="C35:I35">
    <cfRule type="cellIs" dxfId="0" priority="25" operator="equal">
      <formula>$B$4</formula>
    </cfRule>
  </conditionalFormatting>
  <conditionalFormatting sqref="C36:I36">
    <cfRule type="cellIs" dxfId="0" priority="24" operator="equal">
      <formula>$B$4</formula>
    </cfRule>
  </conditionalFormatting>
  <conditionalFormatting sqref="C37:I37">
    <cfRule type="cellIs" dxfId="0" priority="23" operator="equal">
      <formula>$B$4</formula>
    </cfRule>
  </conditionalFormatting>
  <conditionalFormatting sqref="C38:I38">
    <cfRule type="cellIs" dxfId="0" priority="22" operator="equal">
      <formula>$B$4</formula>
    </cfRule>
  </conditionalFormatting>
  <conditionalFormatting sqref="C39:I39">
    <cfRule type="cellIs" dxfId="0" priority="20" operator="equal">
      <formula>$B$4</formula>
    </cfRule>
  </conditionalFormatting>
  <conditionalFormatting sqref="J39">
    <cfRule type="cellIs" dxfId="0" priority="10" operator="equal">
      <formula>$B$4</formula>
    </cfRule>
  </conditionalFormatting>
  <conditionalFormatting sqref="C40:I40">
    <cfRule type="cellIs" dxfId="0" priority="19" operator="equal">
      <formula>$B$4</formula>
    </cfRule>
  </conditionalFormatting>
  <conditionalFormatting sqref="J40">
    <cfRule type="cellIs" dxfId="0" priority="9" operator="equal">
      <formula>$B$4</formula>
    </cfRule>
  </conditionalFormatting>
  <conditionalFormatting sqref="C41:I41">
    <cfRule type="cellIs" dxfId="0" priority="18" operator="equal">
      <formula>$B$4</formula>
    </cfRule>
  </conditionalFormatting>
  <conditionalFormatting sqref="J41">
    <cfRule type="cellIs" dxfId="0" priority="8" operator="equal">
      <formula>$B$4</formula>
    </cfRule>
  </conditionalFormatting>
  <conditionalFormatting sqref="C42:I42">
    <cfRule type="cellIs" dxfId="0" priority="17" operator="equal">
      <formula>$B$4</formula>
    </cfRule>
  </conditionalFormatting>
  <conditionalFormatting sqref="J42">
    <cfRule type="cellIs" dxfId="0" priority="7" operator="equal">
      <formula>$B$4</formula>
    </cfRule>
  </conditionalFormatting>
  <conditionalFormatting sqref="C43:I43">
    <cfRule type="cellIs" dxfId="0" priority="16" operator="equal">
      <formula>$B$4</formula>
    </cfRule>
  </conditionalFormatting>
  <conditionalFormatting sqref="J43">
    <cfRule type="cellIs" dxfId="0" priority="6" operator="equal">
      <formula>$B$4</formula>
    </cfRule>
  </conditionalFormatting>
  <conditionalFormatting sqref="C44:I44">
    <cfRule type="cellIs" dxfId="0" priority="15" operator="equal">
      <formula>$B$4</formula>
    </cfRule>
  </conditionalFormatting>
  <conditionalFormatting sqref="J44">
    <cfRule type="cellIs" dxfId="0" priority="5" operator="equal">
      <formula>$B$4</formula>
    </cfRule>
  </conditionalFormatting>
  <conditionalFormatting sqref="C45:I45">
    <cfRule type="cellIs" dxfId="0" priority="14" operator="equal">
      <formula>$B$4</formula>
    </cfRule>
  </conditionalFormatting>
  <conditionalFormatting sqref="J45">
    <cfRule type="cellIs" dxfId="0" priority="4" operator="equal">
      <formula>$B$4</formula>
    </cfRule>
  </conditionalFormatting>
  <conditionalFormatting sqref="C46:I46">
    <cfRule type="cellIs" dxfId="0" priority="13" operator="equal">
      <formula>$B$4</formula>
    </cfRule>
  </conditionalFormatting>
  <conditionalFormatting sqref="J46">
    <cfRule type="cellIs" dxfId="0" priority="3" operator="equal">
      <formula>$B$4</formula>
    </cfRule>
  </conditionalFormatting>
  <conditionalFormatting sqref="C47:I47">
    <cfRule type="cellIs" dxfId="0" priority="12" operator="equal">
      <formula>$B$4</formula>
    </cfRule>
  </conditionalFormatting>
  <conditionalFormatting sqref="J47">
    <cfRule type="cellIs" dxfId="0" priority="2" operator="equal">
      <formula>$B$4</formula>
    </cfRule>
  </conditionalFormatting>
  <conditionalFormatting sqref="C48:I48">
    <cfRule type="cellIs" dxfId="0" priority="11" operator="equal">
      <formula>$B$4</formula>
    </cfRule>
  </conditionalFormatting>
  <conditionalFormatting sqref="J48">
    <cfRule type="cellIs" dxfId="0" priority="1" operator="equal">
      <formula>$B$4</formula>
    </cfRule>
  </conditionalFormatting>
  <conditionalFormatting sqref="J4:J38">
    <cfRule type="cellIs" dxfId="0" priority="21" operator="equal">
      <formula>$B$4</formula>
    </cfRule>
  </conditionalFormatting>
  <conditionalFormatting sqref="C4:I31">
    <cfRule type="cellIs" dxfId="0" priority="29" operator="equal">
      <formula>$B$4</formula>
    </cfRule>
  </conditionalFormatting>
  <hyperlinks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47"/>
  <sheetViews>
    <sheetView workbookViewId="0">
      <selection activeCell="M11" sqref="M11"/>
    </sheetView>
  </sheetViews>
  <sheetFormatPr defaultColWidth="8.35185185185185" defaultRowHeight="14.4"/>
  <cols>
    <col min="1" max="1" width="1.62962962962963" style="99" customWidth="1"/>
    <col min="2" max="12" width="7.77777777777778" style="99" customWidth="1"/>
    <col min="13" max="13" width="22.5462962962963" style="99" customWidth="1"/>
    <col min="14" max="24" width="7.77777777777778" style="99" customWidth="1"/>
    <col min="25" max="16384" width="8.35185185185185" style="99"/>
  </cols>
  <sheetData>
    <row r="1" ht="10" customHeight="1"/>
    <row r="2" s="99" customFormat="1" ht="32.4" spans="2:24">
      <c r="B2" s="202" t="s">
        <v>3347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N2" s="202" t="s">
        <v>3348</v>
      </c>
      <c r="O2" s="202"/>
      <c r="P2" s="202"/>
      <c r="Q2" s="202"/>
      <c r="R2" s="202"/>
      <c r="S2" s="202"/>
      <c r="T2" s="202"/>
      <c r="U2" s="202"/>
      <c r="V2" s="202"/>
      <c r="W2" s="202"/>
      <c r="X2" s="202"/>
    </row>
    <row r="3" s="99" customFormat="1" ht="15.6" spans="2:24">
      <c r="B3" s="203" t="s">
        <v>3349</v>
      </c>
      <c r="C3" s="203"/>
      <c r="D3" s="203"/>
      <c r="E3" s="203"/>
      <c r="F3" s="203"/>
      <c r="G3" s="203"/>
      <c r="H3" s="203"/>
      <c r="I3" s="203"/>
      <c r="J3" s="203"/>
      <c r="K3" s="203"/>
      <c r="L3" s="203"/>
      <c r="N3" s="203" t="s">
        <v>3350</v>
      </c>
      <c r="O3" s="203"/>
      <c r="P3" s="203"/>
      <c r="Q3" s="203"/>
      <c r="R3" s="203"/>
      <c r="S3" s="203"/>
      <c r="T3" s="203"/>
      <c r="U3" s="203"/>
      <c r="V3" s="203"/>
      <c r="W3" s="203"/>
      <c r="X3" s="203"/>
    </row>
    <row r="4" s="99" customFormat="1" ht="46.8" spans="2:24">
      <c r="B4" s="204" t="s">
        <v>3351</v>
      </c>
      <c r="C4" s="204" t="s">
        <v>3352</v>
      </c>
      <c r="D4" s="204" t="s">
        <v>297</v>
      </c>
      <c r="E4" s="204" t="s">
        <v>298</v>
      </c>
      <c r="F4" s="204" t="s">
        <v>299</v>
      </c>
      <c r="G4" s="204" t="s">
        <v>300</v>
      </c>
      <c r="H4" s="204" t="s">
        <v>301</v>
      </c>
      <c r="I4" s="204" t="s">
        <v>302</v>
      </c>
      <c r="J4" s="204" t="s">
        <v>303</v>
      </c>
      <c r="K4" s="204" t="s">
        <v>304</v>
      </c>
      <c r="L4" s="204" t="s">
        <v>3353</v>
      </c>
      <c r="M4" s="9" t="s">
        <v>305</v>
      </c>
      <c r="N4" s="204" t="s">
        <v>3351</v>
      </c>
      <c r="O4" s="204" t="s">
        <v>3352</v>
      </c>
      <c r="P4" s="204" t="s">
        <v>297</v>
      </c>
      <c r="Q4" s="204" t="s">
        <v>298</v>
      </c>
      <c r="R4" s="204" t="s">
        <v>299</v>
      </c>
      <c r="S4" s="204" t="s">
        <v>300</v>
      </c>
      <c r="T4" s="204" t="s">
        <v>301</v>
      </c>
      <c r="U4" s="204" t="s">
        <v>302</v>
      </c>
      <c r="V4" s="204" t="s">
        <v>303</v>
      </c>
      <c r="W4" s="204" t="s">
        <v>304</v>
      </c>
      <c r="X4" s="204" t="s">
        <v>3353</v>
      </c>
    </row>
    <row r="5" s="99" customFormat="1" ht="16.2" spans="2:24">
      <c r="B5" s="205">
        <v>0.25</v>
      </c>
      <c r="C5" s="206">
        <v>0.1134</v>
      </c>
      <c r="D5" s="207">
        <v>4.094</v>
      </c>
      <c r="E5" s="208">
        <v>4.14</v>
      </c>
      <c r="F5" s="208">
        <v>4.1745</v>
      </c>
      <c r="G5" s="208">
        <v>4.301</v>
      </c>
      <c r="H5" s="208">
        <v>4.4045</v>
      </c>
      <c r="I5" s="208">
        <v>4.577</v>
      </c>
      <c r="J5" s="208">
        <v>4.669</v>
      </c>
      <c r="K5" s="208">
        <v>4.8875</v>
      </c>
      <c r="L5" s="208">
        <v>5.5775</v>
      </c>
      <c r="M5" s="13" t="s">
        <v>2</v>
      </c>
      <c r="N5" s="205">
        <v>0.25</v>
      </c>
      <c r="O5" s="206">
        <v>0.1134</v>
      </c>
      <c r="P5" s="207">
        <v>0.345</v>
      </c>
      <c r="Q5" s="208">
        <v>0.345</v>
      </c>
      <c r="R5" s="208">
        <v>0.345</v>
      </c>
      <c r="S5" s="208">
        <v>0.345000000000001</v>
      </c>
      <c r="T5" s="208">
        <v>0.4025</v>
      </c>
      <c r="U5" s="208">
        <v>0.4025</v>
      </c>
      <c r="V5" s="208">
        <v>0.4025</v>
      </c>
      <c r="W5" s="208">
        <v>0.4025</v>
      </c>
      <c r="X5" s="208">
        <v>0.4025</v>
      </c>
    </row>
    <row r="6" s="99" customFormat="1" ht="16.2" spans="2:24">
      <c r="B6" s="205">
        <v>0.5</v>
      </c>
      <c r="C6" s="206">
        <v>0.2268</v>
      </c>
      <c r="D6" s="207">
        <v>4.1285</v>
      </c>
      <c r="E6" s="208">
        <v>4.1745</v>
      </c>
      <c r="F6" s="208">
        <v>4.209</v>
      </c>
      <c r="G6" s="208">
        <v>4.3355</v>
      </c>
      <c r="H6" s="208">
        <v>4.508</v>
      </c>
      <c r="I6" s="208">
        <v>4.807</v>
      </c>
      <c r="J6" s="208">
        <v>4.922</v>
      </c>
      <c r="K6" s="208">
        <v>5.221</v>
      </c>
      <c r="L6" s="208">
        <v>5.98</v>
      </c>
      <c r="M6" s="13" t="s">
        <v>3</v>
      </c>
      <c r="N6" s="205">
        <v>0.5</v>
      </c>
      <c r="O6" s="206">
        <v>0.2268</v>
      </c>
      <c r="P6" s="207">
        <v>0.345</v>
      </c>
      <c r="Q6" s="208">
        <v>0.345</v>
      </c>
      <c r="R6" s="208">
        <v>0.345</v>
      </c>
      <c r="S6" s="208">
        <v>0.345000000000001</v>
      </c>
      <c r="T6" s="208">
        <v>0.4025</v>
      </c>
      <c r="U6" s="208">
        <v>0.4025</v>
      </c>
      <c r="V6" s="208">
        <v>0.4025</v>
      </c>
      <c r="W6" s="208">
        <v>0.4025</v>
      </c>
      <c r="X6" s="208">
        <v>0.4025</v>
      </c>
    </row>
    <row r="7" s="99" customFormat="1" ht="16.2" spans="2:24">
      <c r="B7" s="205">
        <v>0.75</v>
      </c>
      <c r="C7" s="206">
        <v>0.3402</v>
      </c>
      <c r="D7" s="207">
        <v>4.508</v>
      </c>
      <c r="E7" s="208">
        <v>4.554</v>
      </c>
      <c r="F7" s="208">
        <v>4.646</v>
      </c>
      <c r="G7" s="208">
        <v>4.8185</v>
      </c>
      <c r="H7" s="208">
        <v>5.0945</v>
      </c>
      <c r="I7" s="208">
        <v>5.5545</v>
      </c>
      <c r="J7" s="208">
        <v>5.727</v>
      </c>
      <c r="K7" s="208">
        <v>6.1295</v>
      </c>
      <c r="L7" s="208">
        <v>7.176</v>
      </c>
      <c r="M7" s="13" t="s">
        <v>4</v>
      </c>
      <c r="N7" s="205">
        <v>0.75</v>
      </c>
      <c r="O7" s="206">
        <v>0.3402</v>
      </c>
      <c r="P7" s="207">
        <v>0.345</v>
      </c>
      <c r="Q7" s="208">
        <v>0.345</v>
      </c>
      <c r="R7" s="208">
        <v>0.345</v>
      </c>
      <c r="S7" s="208">
        <v>0.345000000000001</v>
      </c>
      <c r="T7" s="208">
        <v>0.4025</v>
      </c>
      <c r="U7" s="208">
        <v>0.4025</v>
      </c>
      <c r="V7" s="208">
        <v>0.4025</v>
      </c>
      <c r="W7" s="208">
        <v>0.4025</v>
      </c>
      <c r="X7" s="208">
        <v>0.4025</v>
      </c>
    </row>
    <row r="8" s="99" customFormat="1" ht="16.2" spans="2:24">
      <c r="B8" s="205">
        <v>0.99</v>
      </c>
      <c r="C8" s="206">
        <v>0.453</v>
      </c>
      <c r="D8" s="207">
        <v>4.7495</v>
      </c>
      <c r="E8" s="208">
        <v>4.7955</v>
      </c>
      <c r="F8" s="208">
        <v>4.899</v>
      </c>
      <c r="G8" s="208">
        <v>5.106</v>
      </c>
      <c r="H8" s="208">
        <v>5.4625</v>
      </c>
      <c r="I8" s="208">
        <v>6.0145</v>
      </c>
      <c r="J8" s="208">
        <v>6.2215</v>
      </c>
      <c r="K8" s="208">
        <v>6.6585</v>
      </c>
      <c r="L8" s="208">
        <v>8.4525</v>
      </c>
      <c r="M8" s="13" t="s">
        <v>5</v>
      </c>
      <c r="N8" s="205">
        <v>0.99</v>
      </c>
      <c r="O8" s="206">
        <v>0.453</v>
      </c>
      <c r="P8" s="207">
        <v>0.345</v>
      </c>
      <c r="Q8" s="208">
        <v>0.345</v>
      </c>
      <c r="R8" s="208">
        <v>0.345</v>
      </c>
      <c r="S8" s="208">
        <v>0.345000000000001</v>
      </c>
      <c r="T8" s="208">
        <v>0.4025</v>
      </c>
      <c r="U8" s="208">
        <v>0.4025</v>
      </c>
      <c r="V8" s="208">
        <v>0.4025</v>
      </c>
      <c r="W8" s="208">
        <v>0.4025</v>
      </c>
      <c r="X8" s="208">
        <v>0.4025</v>
      </c>
    </row>
    <row r="9" s="99" customFormat="1" ht="16.2" spans="2:24">
      <c r="B9" s="205">
        <v>1</v>
      </c>
      <c r="C9" s="206">
        <v>0.45359</v>
      </c>
      <c r="D9" s="207">
        <v>5.9225</v>
      </c>
      <c r="E9" s="208">
        <v>5.9455</v>
      </c>
      <c r="F9" s="208">
        <v>6.118</v>
      </c>
      <c r="G9" s="208">
        <v>6.4975</v>
      </c>
      <c r="H9" s="208">
        <v>7.3255</v>
      </c>
      <c r="I9" s="208">
        <v>8.3835</v>
      </c>
      <c r="J9" s="208">
        <v>8.6595</v>
      </c>
      <c r="K9" s="208">
        <v>9.384</v>
      </c>
      <c r="L9" s="208">
        <v>11.523</v>
      </c>
      <c r="M9" s="13" t="s">
        <v>6</v>
      </c>
      <c r="N9" s="205">
        <v>1</v>
      </c>
      <c r="O9" s="206">
        <v>0.45359</v>
      </c>
      <c r="P9" s="207">
        <v>0.345</v>
      </c>
      <c r="Q9" s="208">
        <v>0.345</v>
      </c>
      <c r="R9" s="208">
        <v>0.345</v>
      </c>
      <c r="S9" s="208">
        <v>0.345000000000001</v>
      </c>
      <c r="T9" s="208">
        <v>0.4025</v>
      </c>
      <c r="U9" s="208">
        <v>0.4025</v>
      </c>
      <c r="V9" s="208">
        <v>0.4025</v>
      </c>
      <c r="W9" s="208">
        <v>0.4025</v>
      </c>
      <c r="X9" s="208">
        <v>0.4025</v>
      </c>
    </row>
    <row r="10" s="99" customFormat="1" ht="16.2" spans="2:24">
      <c r="B10" s="205">
        <v>2</v>
      </c>
      <c r="C10" s="209">
        <f t="shared" ref="C10:C24" si="0">B10/2.2</f>
        <v>0.909090909090909</v>
      </c>
      <c r="D10" s="207">
        <v>6.0375</v>
      </c>
      <c r="E10" s="208">
        <v>6.1295</v>
      </c>
      <c r="F10" s="208">
        <v>6.233</v>
      </c>
      <c r="G10" s="208">
        <v>6.7735</v>
      </c>
      <c r="H10" s="208">
        <v>7.3485</v>
      </c>
      <c r="I10" s="208">
        <v>8.579</v>
      </c>
      <c r="J10" s="208">
        <v>8.9815</v>
      </c>
      <c r="K10" s="208">
        <v>10.005</v>
      </c>
      <c r="L10" s="208">
        <v>13.225</v>
      </c>
      <c r="M10" s="13" t="s">
        <v>7</v>
      </c>
      <c r="N10" s="205">
        <v>2</v>
      </c>
      <c r="O10" s="209">
        <f t="shared" ref="O10:O24" si="1">N10/2.2</f>
        <v>0.909090909090909</v>
      </c>
      <c r="P10" s="207">
        <v>0.345000000000001</v>
      </c>
      <c r="Q10" s="208">
        <v>0.345000000000001</v>
      </c>
      <c r="R10" s="208">
        <v>0.345</v>
      </c>
      <c r="S10" s="208">
        <v>0.345</v>
      </c>
      <c r="T10" s="208">
        <v>0.4025</v>
      </c>
      <c r="U10" s="208">
        <v>0.4025</v>
      </c>
      <c r="V10" s="208">
        <v>0.4025</v>
      </c>
      <c r="W10" s="208">
        <v>0.4025</v>
      </c>
      <c r="X10" s="208">
        <v>0.4025</v>
      </c>
    </row>
    <row r="11" s="99" customFormat="1" ht="16.2" spans="2:24">
      <c r="B11" s="205">
        <v>3</v>
      </c>
      <c r="C11" s="209">
        <f t="shared" si="0"/>
        <v>1.36363636363636</v>
      </c>
      <c r="D11" s="207">
        <v>6.532</v>
      </c>
      <c r="E11" s="208">
        <v>6.532</v>
      </c>
      <c r="F11" s="208">
        <v>6.8655</v>
      </c>
      <c r="G11" s="208">
        <v>7.3485</v>
      </c>
      <c r="H11" s="208">
        <v>8.671</v>
      </c>
      <c r="I11" s="208">
        <v>10.3615</v>
      </c>
      <c r="J11" s="208">
        <v>10.925</v>
      </c>
      <c r="K11" s="208">
        <v>12.19</v>
      </c>
      <c r="L11" s="208">
        <v>15.4905</v>
      </c>
      <c r="M11" s="44" t="s">
        <v>8</v>
      </c>
      <c r="N11" s="205">
        <v>3</v>
      </c>
      <c r="O11" s="209">
        <f t="shared" si="1"/>
        <v>1.36363636363636</v>
      </c>
      <c r="P11" s="207">
        <v>0.345</v>
      </c>
      <c r="Q11" s="208">
        <v>0.345</v>
      </c>
      <c r="R11" s="208">
        <v>0.345</v>
      </c>
      <c r="S11" s="208">
        <v>0.344999999999999</v>
      </c>
      <c r="T11" s="208">
        <v>0.402500000000001</v>
      </c>
      <c r="U11" s="208">
        <v>0.4025</v>
      </c>
      <c r="V11" s="208">
        <v>0.4025</v>
      </c>
      <c r="W11" s="208">
        <v>0.4025</v>
      </c>
      <c r="X11" s="208">
        <v>0.4025</v>
      </c>
    </row>
    <row r="12" s="99" customFormat="1" ht="16.2" spans="2:24">
      <c r="B12" s="205">
        <v>4</v>
      </c>
      <c r="C12" s="209">
        <f t="shared" si="0"/>
        <v>1.81818181818182</v>
      </c>
      <c r="D12" s="207">
        <v>6.854</v>
      </c>
      <c r="E12" s="208">
        <v>6.9</v>
      </c>
      <c r="F12" s="208">
        <v>7.3025</v>
      </c>
      <c r="G12" s="208">
        <v>8.1305</v>
      </c>
      <c r="H12" s="208">
        <v>9.7175</v>
      </c>
      <c r="I12" s="208">
        <v>11.7875</v>
      </c>
      <c r="J12" s="208">
        <v>12.5005</v>
      </c>
      <c r="K12" s="208">
        <v>14.1335</v>
      </c>
      <c r="L12" s="208">
        <v>17.5605</v>
      </c>
      <c r="M12" s="13" t="s">
        <v>9</v>
      </c>
      <c r="N12" s="205">
        <v>4</v>
      </c>
      <c r="O12" s="209">
        <f t="shared" si="1"/>
        <v>1.81818181818182</v>
      </c>
      <c r="P12" s="207">
        <v>0.517500000000001</v>
      </c>
      <c r="Q12" s="208">
        <v>0.517499999999999</v>
      </c>
      <c r="R12" s="208">
        <v>0.517499999999999</v>
      </c>
      <c r="S12" s="208">
        <v>0.517500000000001</v>
      </c>
      <c r="T12" s="208">
        <v>0.8625</v>
      </c>
      <c r="U12" s="208">
        <v>0.8625</v>
      </c>
      <c r="V12" s="208">
        <v>0.8625</v>
      </c>
      <c r="W12" s="208">
        <v>0.8625</v>
      </c>
      <c r="X12" s="208">
        <v>0.8625</v>
      </c>
    </row>
    <row r="13" s="99" customFormat="1" ht="16.2" spans="2:24">
      <c r="B13" s="205">
        <v>5</v>
      </c>
      <c r="C13" s="209">
        <f t="shared" si="0"/>
        <v>2.27272727272727</v>
      </c>
      <c r="D13" s="207">
        <v>7.0035</v>
      </c>
      <c r="E13" s="208">
        <v>7.0495</v>
      </c>
      <c r="F13" s="208">
        <v>7.498</v>
      </c>
      <c r="G13" s="208">
        <v>8.395</v>
      </c>
      <c r="H13" s="208">
        <v>10.143</v>
      </c>
      <c r="I13" s="208">
        <v>12.351</v>
      </c>
      <c r="J13" s="208">
        <v>13.156</v>
      </c>
      <c r="K13" s="208">
        <v>14.9615</v>
      </c>
      <c r="L13" s="208">
        <v>18.4115</v>
      </c>
      <c r="M13" s="13" t="s">
        <v>13</v>
      </c>
      <c r="N13" s="205">
        <v>5</v>
      </c>
      <c r="O13" s="209">
        <f t="shared" si="1"/>
        <v>2.27272727272727</v>
      </c>
      <c r="P13" s="207">
        <v>0.517500000000001</v>
      </c>
      <c r="Q13" s="208">
        <v>0.517499999999999</v>
      </c>
      <c r="R13" s="208">
        <v>0.517500000000001</v>
      </c>
      <c r="S13" s="208">
        <v>0.517500000000001</v>
      </c>
      <c r="T13" s="208">
        <v>0.8625</v>
      </c>
      <c r="U13" s="208">
        <v>0.8625</v>
      </c>
      <c r="V13" s="208">
        <v>0.8625</v>
      </c>
      <c r="W13" s="208">
        <v>0.8625</v>
      </c>
      <c r="X13" s="208">
        <v>0.8625</v>
      </c>
    </row>
    <row r="14" s="99" customFormat="1" ht="16.2" spans="2:24">
      <c r="B14" s="205">
        <v>6</v>
      </c>
      <c r="C14" s="209">
        <f t="shared" si="0"/>
        <v>2.72727272727273</v>
      </c>
      <c r="D14" s="207">
        <v>7.245</v>
      </c>
      <c r="E14" s="208">
        <v>7.3025</v>
      </c>
      <c r="F14" s="208">
        <v>7.797</v>
      </c>
      <c r="G14" s="208">
        <v>8.809</v>
      </c>
      <c r="H14" s="208">
        <v>10.7755</v>
      </c>
      <c r="I14" s="208">
        <v>13.2365</v>
      </c>
      <c r="J14" s="208">
        <v>14.145</v>
      </c>
      <c r="K14" s="208">
        <v>16.2035</v>
      </c>
      <c r="L14" s="208">
        <v>19.8605</v>
      </c>
      <c r="M14" s="41" t="s">
        <v>12</v>
      </c>
      <c r="N14" s="205">
        <v>6</v>
      </c>
      <c r="O14" s="209">
        <f t="shared" si="1"/>
        <v>2.72727272727273</v>
      </c>
      <c r="P14" s="207">
        <v>0.517499999999999</v>
      </c>
      <c r="Q14" s="208">
        <v>0.517499999999999</v>
      </c>
      <c r="R14" s="208">
        <v>0.517500000000001</v>
      </c>
      <c r="S14" s="208">
        <v>0.517499999999999</v>
      </c>
      <c r="T14" s="208">
        <v>0.8625</v>
      </c>
      <c r="U14" s="208">
        <v>0.8625</v>
      </c>
      <c r="V14" s="208">
        <v>0.8625</v>
      </c>
      <c r="W14" s="208">
        <v>0.8625</v>
      </c>
      <c r="X14" s="208">
        <v>0.8625</v>
      </c>
    </row>
    <row r="15" s="99" customFormat="1" ht="16.2" spans="2:24">
      <c r="B15" s="205">
        <v>7</v>
      </c>
      <c r="C15" s="209">
        <f t="shared" si="0"/>
        <v>3.18181818181818</v>
      </c>
      <c r="D15" s="207">
        <v>7.3715</v>
      </c>
      <c r="E15" s="208">
        <v>7.4175</v>
      </c>
      <c r="F15" s="208">
        <v>7.958</v>
      </c>
      <c r="G15" s="208">
        <v>9.0275</v>
      </c>
      <c r="H15" s="208">
        <v>11.132</v>
      </c>
      <c r="I15" s="208">
        <v>13.7195</v>
      </c>
      <c r="J15" s="208">
        <v>14.7085</v>
      </c>
      <c r="K15" s="208">
        <v>16.905</v>
      </c>
      <c r="L15" s="208">
        <v>20.884</v>
      </c>
      <c r="M15" s="13" t="s">
        <v>11</v>
      </c>
      <c r="N15" s="205">
        <v>7</v>
      </c>
      <c r="O15" s="209">
        <f t="shared" si="1"/>
        <v>3.18181818181818</v>
      </c>
      <c r="P15" s="207">
        <v>0.517500000000001</v>
      </c>
      <c r="Q15" s="208">
        <v>0.517500000000001</v>
      </c>
      <c r="R15" s="208">
        <v>0.517499999999999</v>
      </c>
      <c r="S15" s="208">
        <v>0.517499999999999</v>
      </c>
      <c r="T15" s="208">
        <v>0.8625</v>
      </c>
      <c r="U15" s="208">
        <v>0.8625</v>
      </c>
      <c r="V15" s="208">
        <v>0.8625</v>
      </c>
      <c r="W15" s="208">
        <v>0.8625</v>
      </c>
      <c r="X15" s="208">
        <v>0.8625</v>
      </c>
    </row>
    <row r="16" s="99" customFormat="1" ht="16.2" spans="2:24">
      <c r="B16" s="205">
        <v>8</v>
      </c>
      <c r="C16" s="209">
        <f t="shared" si="0"/>
        <v>3.63636363636364</v>
      </c>
      <c r="D16" s="207">
        <v>7.475</v>
      </c>
      <c r="E16" s="208">
        <v>7.5325</v>
      </c>
      <c r="F16" s="208">
        <v>8.096</v>
      </c>
      <c r="G16" s="208">
        <v>9.2115</v>
      </c>
      <c r="H16" s="208">
        <v>11.454</v>
      </c>
      <c r="I16" s="208">
        <v>14.1335</v>
      </c>
      <c r="J16" s="208">
        <v>15.203</v>
      </c>
      <c r="K16" s="208">
        <v>17.503</v>
      </c>
      <c r="L16" s="208">
        <v>22.379</v>
      </c>
      <c r="M16" s="13" t="s">
        <v>10</v>
      </c>
      <c r="N16" s="205">
        <v>8</v>
      </c>
      <c r="O16" s="209">
        <f t="shared" si="1"/>
        <v>3.63636363636364</v>
      </c>
      <c r="P16" s="207">
        <v>0.517500000000001</v>
      </c>
      <c r="Q16" s="208">
        <v>0.517500000000001</v>
      </c>
      <c r="R16" s="208">
        <v>0.517499999999999</v>
      </c>
      <c r="S16" s="208">
        <v>0.517500000000001</v>
      </c>
      <c r="T16" s="208">
        <v>0.8625</v>
      </c>
      <c r="U16" s="208">
        <v>0.862500000000002</v>
      </c>
      <c r="V16" s="208">
        <v>0.8625</v>
      </c>
      <c r="W16" s="208">
        <v>0.8625</v>
      </c>
      <c r="X16" s="208">
        <v>0.8625</v>
      </c>
    </row>
    <row r="17" s="99" customFormat="1" ht="15.6" spans="2:24">
      <c r="B17" s="205">
        <v>9</v>
      </c>
      <c r="C17" s="209">
        <f t="shared" si="0"/>
        <v>4.09090909090909</v>
      </c>
      <c r="D17" s="207">
        <v>7.6245</v>
      </c>
      <c r="E17" s="208">
        <v>7.682</v>
      </c>
      <c r="F17" s="208">
        <v>8.2685</v>
      </c>
      <c r="G17" s="208">
        <v>9.4415</v>
      </c>
      <c r="H17" s="208">
        <v>11.8335</v>
      </c>
      <c r="I17" s="208">
        <v>14.651</v>
      </c>
      <c r="J17" s="208">
        <v>15.7895</v>
      </c>
      <c r="K17" s="208">
        <v>18.2505</v>
      </c>
      <c r="L17" s="208">
        <v>23.92</v>
      </c>
      <c r="N17" s="205">
        <v>9</v>
      </c>
      <c r="O17" s="209">
        <f t="shared" si="1"/>
        <v>4.09090909090909</v>
      </c>
      <c r="P17" s="207">
        <v>0.517500000000001</v>
      </c>
      <c r="Q17" s="208">
        <v>0.517499999999999</v>
      </c>
      <c r="R17" s="208">
        <v>0.517499999999999</v>
      </c>
      <c r="S17" s="208">
        <v>0.517499999999999</v>
      </c>
      <c r="T17" s="208">
        <v>0.8625</v>
      </c>
      <c r="U17" s="208">
        <v>0.8625</v>
      </c>
      <c r="V17" s="208">
        <v>0.8625</v>
      </c>
      <c r="W17" s="208">
        <v>0.8625</v>
      </c>
      <c r="X17" s="208">
        <v>0.8625</v>
      </c>
    </row>
    <row r="18" s="99" customFormat="1" ht="15.6" spans="2:24">
      <c r="B18" s="205">
        <v>10</v>
      </c>
      <c r="C18" s="209">
        <f t="shared" si="0"/>
        <v>4.54545454545454</v>
      </c>
      <c r="D18" s="207">
        <v>7.797</v>
      </c>
      <c r="E18" s="208">
        <v>7.866</v>
      </c>
      <c r="F18" s="208">
        <v>8.464</v>
      </c>
      <c r="G18" s="208">
        <v>9.706</v>
      </c>
      <c r="H18" s="208">
        <v>12.236</v>
      </c>
      <c r="I18" s="208">
        <v>15.203</v>
      </c>
      <c r="J18" s="208">
        <v>16.422</v>
      </c>
      <c r="K18" s="208">
        <v>19.044</v>
      </c>
      <c r="L18" s="208">
        <v>25.7715</v>
      </c>
      <c r="N18" s="205">
        <v>10</v>
      </c>
      <c r="O18" s="209">
        <f t="shared" si="1"/>
        <v>4.54545454545454</v>
      </c>
      <c r="P18" s="207">
        <v>0.517500000000001</v>
      </c>
      <c r="Q18" s="208">
        <v>0.517500000000001</v>
      </c>
      <c r="R18" s="208">
        <v>0.517500000000001</v>
      </c>
      <c r="S18" s="208">
        <v>0.517500000000001</v>
      </c>
      <c r="T18" s="208">
        <v>0.8625</v>
      </c>
      <c r="U18" s="208">
        <v>0.8625</v>
      </c>
      <c r="V18" s="208">
        <v>0.8625</v>
      </c>
      <c r="W18" s="208">
        <v>0.8625</v>
      </c>
      <c r="X18" s="208">
        <v>0.8625</v>
      </c>
    </row>
    <row r="19" s="99" customFormat="1" ht="15.6" spans="2:24">
      <c r="B19" s="205">
        <v>11</v>
      </c>
      <c r="C19" s="209">
        <f t="shared" si="0"/>
        <v>5</v>
      </c>
      <c r="D19" s="207">
        <v>8.2685</v>
      </c>
      <c r="E19" s="208">
        <v>8.326</v>
      </c>
      <c r="F19" s="208">
        <v>8.947</v>
      </c>
      <c r="G19" s="208">
        <v>10.2465</v>
      </c>
      <c r="H19" s="208">
        <v>12.88</v>
      </c>
      <c r="I19" s="208">
        <v>15.9505</v>
      </c>
      <c r="J19" s="208">
        <v>17.319</v>
      </c>
      <c r="K19" s="208">
        <v>20.1365</v>
      </c>
      <c r="L19" s="208">
        <v>27.048</v>
      </c>
      <c r="N19" s="205">
        <v>11</v>
      </c>
      <c r="O19" s="209">
        <f t="shared" si="1"/>
        <v>5</v>
      </c>
      <c r="P19" s="207">
        <v>0.8625</v>
      </c>
      <c r="Q19" s="208">
        <v>0.8625</v>
      </c>
      <c r="R19" s="208">
        <v>0.8625</v>
      </c>
      <c r="S19" s="208">
        <v>0.8625</v>
      </c>
      <c r="T19" s="208">
        <v>1.4375</v>
      </c>
      <c r="U19" s="208">
        <v>1.4375</v>
      </c>
      <c r="V19" s="208">
        <v>1.4375</v>
      </c>
      <c r="W19" s="208">
        <v>1.4375</v>
      </c>
      <c r="X19" s="208">
        <v>1.4375</v>
      </c>
    </row>
    <row r="20" s="99" customFormat="1" ht="15.6" spans="2:24">
      <c r="B20" s="205">
        <v>12</v>
      </c>
      <c r="C20" s="209">
        <f t="shared" si="0"/>
        <v>5.45454545454545</v>
      </c>
      <c r="D20" s="207">
        <v>8.4755</v>
      </c>
      <c r="E20" s="208">
        <v>8.5445</v>
      </c>
      <c r="F20" s="208">
        <v>9.1885</v>
      </c>
      <c r="G20" s="208">
        <v>10.557</v>
      </c>
      <c r="H20" s="208">
        <v>13.34</v>
      </c>
      <c r="I20" s="208">
        <v>16.583</v>
      </c>
      <c r="J20" s="208">
        <v>18.032</v>
      </c>
      <c r="K20" s="208">
        <v>21.0335</v>
      </c>
      <c r="L20" s="208">
        <v>28.543</v>
      </c>
      <c r="N20" s="205">
        <v>12</v>
      </c>
      <c r="O20" s="209">
        <f t="shared" si="1"/>
        <v>5.45454545454545</v>
      </c>
      <c r="P20" s="207">
        <v>0.8625</v>
      </c>
      <c r="Q20" s="208">
        <v>0.8625</v>
      </c>
      <c r="R20" s="208">
        <v>0.8625</v>
      </c>
      <c r="S20" s="208">
        <v>0.8625</v>
      </c>
      <c r="T20" s="208">
        <v>1.4375</v>
      </c>
      <c r="U20" s="208">
        <v>1.4375</v>
      </c>
      <c r="V20" s="208">
        <v>1.4375</v>
      </c>
      <c r="W20" s="208">
        <v>1.4375</v>
      </c>
      <c r="X20" s="208">
        <v>1.4375</v>
      </c>
    </row>
    <row r="21" s="99" customFormat="1" ht="15.6" spans="2:24">
      <c r="B21" s="205">
        <v>13</v>
      </c>
      <c r="C21" s="209">
        <f t="shared" si="0"/>
        <v>5.90909090909091</v>
      </c>
      <c r="D21" s="207">
        <v>8.6825</v>
      </c>
      <c r="E21" s="208">
        <v>8.763</v>
      </c>
      <c r="F21" s="208">
        <v>9.43</v>
      </c>
      <c r="G21" s="208">
        <v>10.8675</v>
      </c>
      <c r="H21" s="208">
        <v>13.823</v>
      </c>
      <c r="I21" s="208">
        <v>17.2385</v>
      </c>
      <c r="J21" s="208">
        <v>18.768</v>
      </c>
      <c r="K21" s="208">
        <v>21.942</v>
      </c>
      <c r="L21" s="208">
        <v>30.038</v>
      </c>
      <c r="N21" s="205">
        <v>13</v>
      </c>
      <c r="O21" s="209">
        <f t="shared" si="1"/>
        <v>5.90909090909091</v>
      </c>
      <c r="P21" s="207">
        <v>0.8625</v>
      </c>
      <c r="Q21" s="208">
        <v>0.8625</v>
      </c>
      <c r="R21" s="208">
        <v>0.8625</v>
      </c>
      <c r="S21" s="208">
        <v>0.862499999999998</v>
      </c>
      <c r="T21" s="208">
        <v>1.4375</v>
      </c>
      <c r="U21" s="208">
        <v>1.4375</v>
      </c>
      <c r="V21" s="208">
        <v>1.4375</v>
      </c>
      <c r="W21" s="208">
        <v>1.4375</v>
      </c>
      <c r="X21" s="208">
        <v>1.4375</v>
      </c>
    </row>
    <row r="22" s="99" customFormat="1" ht="15.6" spans="2:24">
      <c r="B22" s="205">
        <v>14</v>
      </c>
      <c r="C22" s="209">
        <f t="shared" si="0"/>
        <v>6.36363636363636</v>
      </c>
      <c r="D22" s="207">
        <v>8.8895</v>
      </c>
      <c r="E22" s="208">
        <v>8.97</v>
      </c>
      <c r="F22" s="208">
        <v>9.66</v>
      </c>
      <c r="G22" s="208">
        <v>11.1895</v>
      </c>
      <c r="H22" s="208">
        <v>14.306</v>
      </c>
      <c r="I22" s="208">
        <v>17.9055</v>
      </c>
      <c r="J22" s="208">
        <v>19.5155</v>
      </c>
      <c r="K22" s="208">
        <v>22.885</v>
      </c>
      <c r="L22" s="208">
        <v>31.5445</v>
      </c>
      <c r="N22" s="205">
        <v>14</v>
      </c>
      <c r="O22" s="209">
        <f t="shared" si="1"/>
        <v>6.36363636363636</v>
      </c>
      <c r="P22" s="207">
        <v>0.8625</v>
      </c>
      <c r="Q22" s="208">
        <v>0.8625</v>
      </c>
      <c r="R22" s="208">
        <v>0.8625</v>
      </c>
      <c r="S22" s="208">
        <v>0.8625</v>
      </c>
      <c r="T22" s="208">
        <v>1.4375</v>
      </c>
      <c r="U22" s="208">
        <v>1.4375</v>
      </c>
      <c r="V22" s="208">
        <v>1.4375</v>
      </c>
      <c r="W22" s="208">
        <v>1.4375</v>
      </c>
      <c r="X22" s="208">
        <v>1.4375</v>
      </c>
    </row>
    <row r="23" s="99" customFormat="1" ht="15.6" spans="2:24">
      <c r="B23" s="205">
        <v>15</v>
      </c>
      <c r="C23" s="209">
        <f t="shared" si="0"/>
        <v>6.81818181818182</v>
      </c>
      <c r="D23" s="207">
        <v>9.085</v>
      </c>
      <c r="E23" s="208">
        <v>9.1655</v>
      </c>
      <c r="F23" s="208">
        <v>9.9015</v>
      </c>
      <c r="G23" s="208">
        <v>11.5</v>
      </c>
      <c r="H23" s="208">
        <v>14.789</v>
      </c>
      <c r="I23" s="208">
        <v>18.584</v>
      </c>
      <c r="J23" s="208">
        <v>20.2745</v>
      </c>
      <c r="K23" s="208">
        <v>23.828</v>
      </c>
      <c r="L23" s="208">
        <v>33.005</v>
      </c>
      <c r="N23" s="205">
        <v>15</v>
      </c>
      <c r="O23" s="209">
        <f t="shared" si="1"/>
        <v>6.81818181818182</v>
      </c>
      <c r="P23" s="207">
        <v>0.8625</v>
      </c>
      <c r="Q23" s="208">
        <v>0.8625</v>
      </c>
      <c r="R23" s="208">
        <v>0.8625</v>
      </c>
      <c r="S23" s="208">
        <v>0.8625</v>
      </c>
      <c r="T23" s="208">
        <v>1.4375</v>
      </c>
      <c r="U23" s="208">
        <v>1.4375</v>
      </c>
      <c r="V23" s="208">
        <v>1.4375</v>
      </c>
      <c r="W23" s="208">
        <v>1.4375</v>
      </c>
      <c r="X23" s="208">
        <v>1.4375</v>
      </c>
    </row>
    <row r="24" s="99" customFormat="1" ht="15.6" spans="2:24">
      <c r="B24" s="210">
        <v>16</v>
      </c>
      <c r="C24" s="211">
        <f t="shared" si="0"/>
        <v>7.27272727272727</v>
      </c>
      <c r="D24" s="212">
        <v>9.269</v>
      </c>
      <c r="E24" s="213">
        <v>9.361</v>
      </c>
      <c r="F24" s="213">
        <v>10.12</v>
      </c>
      <c r="G24" s="213">
        <v>11.799</v>
      </c>
      <c r="H24" s="213">
        <v>15.2835</v>
      </c>
      <c r="I24" s="213">
        <v>19.274</v>
      </c>
      <c r="J24" s="213">
        <v>21.045</v>
      </c>
      <c r="K24" s="213">
        <v>24.771</v>
      </c>
      <c r="L24" s="213">
        <v>34.454</v>
      </c>
      <c r="N24" s="205">
        <v>16</v>
      </c>
      <c r="O24" s="209">
        <f t="shared" si="1"/>
        <v>7.27272727272727</v>
      </c>
      <c r="P24" s="207">
        <v>0.8625</v>
      </c>
      <c r="Q24" s="208">
        <v>0.8625</v>
      </c>
      <c r="R24" s="208">
        <v>0.862499999999998</v>
      </c>
      <c r="S24" s="208">
        <v>0.8625</v>
      </c>
      <c r="T24" s="208">
        <v>1.4375</v>
      </c>
      <c r="U24" s="208">
        <v>1.4375</v>
      </c>
      <c r="V24" s="208">
        <v>1.4375</v>
      </c>
      <c r="W24" s="208">
        <v>1.4375</v>
      </c>
      <c r="X24" s="208">
        <v>1.4375</v>
      </c>
    </row>
    <row r="25" s="99" customFormat="1" ht="15.6" spans="2:24">
      <c r="B25" s="214" t="s">
        <v>3354</v>
      </c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N25" s="214" t="s">
        <v>3354</v>
      </c>
      <c r="O25" s="215"/>
      <c r="P25" s="215"/>
      <c r="Q25" s="215"/>
      <c r="R25" s="215"/>
      <c r="S25" s="215"/>
      <c r="T25" s="215"/>
      <c r="U25" s="215"/>
      <c r="V25" s="215"/>
      <c r="W25" s="215"/>
      <c r="X25" s="215"/>
    </row>
    <row r="26" s="99" customFormat="1" spans="2:24">
      <c r="B26" s="216"/>
      <c r="C26" s="216"/>
      <c r="D26" s="216"/>
      <c r="E26" s="216"/>
      <c r="F26" s="216"/>
      <c r="G26" s="216"/>
      <c r="H26" s="216"/>
      <c r="I26" s="216"/>
      <c r="J26" s="216"/>
      <c r="K26" s="216"/>
      <c r="L26" s="216"/>
    </row>
    <row r="27" s="99" customFormat="1" spans="2:24">
      <c r="B27" s="217" t="s">
        <v>3355</v>
      </c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N27" s="218" t="s">
        <v>3356</v>
      </c>
      <c r="O27" s="219"/>
      <c r="P27" s="219"/>
      <c r="Q27" s="219"/>
      <c r="R27" s="219"/>
      <c r="S27" s="219"/>
      <c r="T27" s="219"/>
      <c r="U27" s="219"/>
      <c r="V27" s="219"/>
      <c r="W27" s="219"/>
      <c r="X27" s="219"/>
    </row>
    <row r="28" s="99" customFormat="1" spans="2:24"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N28" s="218"/>
      <c r="O28" s="219"/>
      <c r="P28" s="219"/>
      <c r="Q28" s="219"/>
      <c r="R28" s="219"/>
      <c r="S28" s="219"/>
      <c r="T28" s="219"/>
      <c r="U28" s="219"/>
      <c r="V28" s="219"/>
      <c r="W28" s="219"/>
      <c r="X28" s="219"/>
    </row>
    <row r="29" s="99" customFormat="1" ht="16.2" spans="2:24">
      <c r="B29" s="220" t="s">
        <v>3357</v>
      </c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N29" s="221" t="s">
        <v>3358</v>
      </c>
      <c r="O29" s="221"/>
      <c r="P29" s="221" t="s">
        <v>267</v>
      </c>
      <c r="Q29" s="221" t="s">
        <v>3359</v>
      </c>
      <c r="R29" s="221" t="s">
        <v>366</v>
      </c>
      <c r="S29" s="221" t="s">
        <v>3360</v>
      </c>
      <c r="T29" s="221"/>
      <c r="U29" s="221"/>
      <c r="V29" s="221"/>
      <c r="W29" s="221"/>
      <c r="X29" s="221"/>
    </row>
    <row r="30" s="99" customFormat="1" ht="15.6" spans="2:24"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N30" s="82" t="s">
        <v>3361</v>
      </c>
      <c r="O30" s="82"/>
      <c r="P30" s="116">
        <v>0.290375</v>
      </c>
      <c r="Q30" s="82" t="s">
        <v>205</v>
      </c>
      <c r="R30" s="82" t="s">
        <v>3362</v>
      </c>
      <c r="S30" s="222" t="s">
        <v>3363</v>
      </c>
      <c r="T30" s="222"/>
      <c r="U30" s="222"/>
      <c r="V30" s="222"/>
      <c r="W30" s="222"/>
      <c r="X30" s="222"/>
    </row>
    <row r="31" s="99" customFormat="1" ht="15.6" spans="2:24">
      <c r="B31" s="220"/>
      <c r="C31" s="220"/>
      <c r="D31" s="220"/>
      <c r="E31" s="220"/>
      <c r="F31" s="220"/>
      <c r="G31" s="220"/>
      <c r="H31" s="220"/>
      <c r="I31" s="220"/>
      <c r="J31" s="220"/>
      <c r="K31" s="220"/>
      <c r="L31" s="220"/>
      <c r="N31" s="82" t="s">
        <v>3364</v>
      </c>
      <c r="O31" s="82"/>
      <c r="P31" s="116">
        <v>0.290375</v>
      </c>
      <c r="Q31" s="82" t="s">
        <v>205</v>
      </c>
      <c r="R31" s="82" t="s">
        <v>3362</v>
      </c>
      <c r="S31" s="222" t="s">
        <v>3365</v>
      </c>
      <c r="T31" s="222"/>
      <c r="U31" s="222"/>
      <c r="V31" s="222"/>
      <c r="W31" s="222"/>
      <c r="X31" s="222"/>
    </row>
    <row r="32" s="99" customFormat="1" ht="15.6" spans="2:24"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N32" s="82" t="s">
        <v>3366</v>
      </c>
      <c r="O32" s="82"/>
      <c r="P32" s="116">
        <v>4.646</v>
      </c>
      <c r="Q32" s="82" t="s">
        <v>205</v>
      </c>
      <c r="R32" s="82" t="s">
        <v>3362</v>
      </c>
      <c r="S32" s="222" t="s">
        <v>3367</v>
      </c>
      <c r="T32" s="222"/>
      <c r="U32" s="222"/>
      <c r="V32" s="222"/>
      <c r="W32" s="222"/>
      <c r="X32" s="222"/>
    </row>
    <row r="33" s="99" customFormat="1" ht="15.6" spans="2:24"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N33" s="82" t="s">
        <v>3368</v>
      </c>
      <c r="O33" s="82"/>
      <c r="P33" s="116">
        <v>1.74225</v>
      </c>
      <c r="Q33" s="82" t="s">
        <v>205</v>
      </c>
      <c r="R33" s="82" t="s">
        <v>3362</v>
      </c>
      <c r="S33" s="222" t="s">
        <v>3369</v>
      </c>
      <c r="T33" s="222"/>
      <c r="U33" s="222"/>
      <c r="V33" s="222"/>
      <c r="W33" s="222"/>
      <c r="X33" s="222"/>
    </row>
    <row r="34" s="99" customFormat="1" ht="15.6" spans="2:24"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N34" s="82" t="s">
        <v>3370</v>
      </c>
      <c r="O34" s="82"/>
      <c r="P34" s="116">
        <v>9.7566</v>
      </c>
      <c r="Q34" s="82" t="s">
        <v>205</v>
      </c>
      <c r="R34" s="82" t="s">
        <v>3362</v>
      </c>
      <c r="S34" s="222" t="s">
        <v>3371</v>
      </c>
      <c r="T34" s="222"/>
      <c r="U34" s="222"/>
      <c r="V34" s="222"/>
      <c r="W34" s="222"/>
      <c r="X34" s="222"/>
    </row>
    <row r="35" s="99" customFormat="1" ht="15.6" spans="2:24">
      <c r="B35" s="220"/>
      <c r="C35" s="220"/>
      <c r="D35" s="220"/>
      <c r="E35" s="220"/>
      <c r="F35" s="220"/>
      <c r="G35" s="220"/>
      <c r="H35" s="220"/>
      <c r="I35" s="220"/>
      <c r="J35" s="220"/>
      <c r="K35" s="220"/>
      <c r="L35" s="220"/>
      <c r="N35" s="82" t="s">
        <v>3372</v>
      </c>
      <c r="O35" s="82"/>
      <c r="P35" s="116">
        <v>20.907</v>
      </c>
      <c r="Q35" s="82" t="s">
        <v>205</v>
      </c>
      <c r="R35" s="82" t="s">
        <v>3362</v>
      </c>
      <c r="S35" s="222" t="s">
        <v>3373</v>
      </c>
      <c r="T35" s="222"/>
      <c r="U35" s="222"/>
      <c r="V35" s="222"/>
      <c r="W35" s="222"/>
      <c r="X35" s="222"/>
    </row>
    <row r="36" s="99" customFormat="1" ht="15.6" spans="2:24"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0"/>
      <c r="N36" s="82" t="s">
        <v>3374</v>
      </c>
      <c r="O36" s="82"/>
      <c r="P36" s="223">
        <v>0.1</v>
      </c>
      <c r="Q36" s="82" t="s">
        <v>205</v>
      </c>
      <c r="R36" s="82" t="s">
        <v>3362</v>
      </c>
      <c r="S36" s="222" t="s">
        <v>3375</v>
      </c>
      <c r="T36" s="222"/>
      <c r="U36" s="222"/>
      <c r="V36" s="222"/>
      <c r="W36" s="222"/>
      <c r="X36" s="222"/>
    </row>
    <row r="37" s="99" customFormat="1" ht="62.4" spans="2:24">
      <c r="B37" s="220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N37" s="82" t="s">
        <v>3376</v>
      </c>
      <c r="O37" s="82"/>
      <c r="P37" s="222" t="s">
        <v>3377</v>
      </c>
      <c r="Q37" s="82" t="s">
        <v>205</v>
      </c>
      <c r="R37" s="82" t="s">
        <v>3362</v>
      </c>
      <c r="S37" s="222" t="s">
        <v>3378</v>
      </c>
      <c r="T37" s="222"/>
      <c r="U37" s="222"/>
      <c r="V37" s="222"/>
      <c r="W37" s="222"/>
      <c r="X37" s="222"/>
    </row>
    <row r="38" s="99" customFormat="1" ht="15.6" spans="2:24"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N38" s="82" t="s">
        <v>3379</v>
      </c>
      <c r="O38" s="82"/>
      <c r="P38" s="116">
        <v>4.646</v>
      </c>
      <c r="Q38" s="82" t="s">
        <v>205</v>
      </c>
      <c r="R38" s="82" t="s">
        <v>3362</v>
      </c>
      <c r="S38" s="222" t="s">
        <v>3380</v>
      </c>
      <c r="T38" s="222"/>
      <c r="U38" s="222"/>
      <c r="V38" s="222"/>
      <c r="W38" s="222"/>
      <c r="X38" s="222"/>
    </row>
    <row r="39" s="99" customFormat="1" ht="15.6" spans="2:24">
      <c r="B39" s="220"/>
      <c r="C39" s="220"/>
      <c r="D39" s="220"/>
      <c r="E39" s="220"/>
      <c r="F39" s="220"/>
      <c r="G39" s="220"/>
      <c r="H39" s="220"/>
      <c r="I39" s="220"/>
      <c r="J39" s="220"/>
      <c r="K39" s="220"/>
      <c r="L39" s="220"/>
      <c r="N39" s="222" t="s">
        <v>3381</v>
      </c>
      <c r="O39" s="222"/>
      <c r="P39" s="116">
        <v>8.71125</v>
      </c>
      <c r="Q39" s="82" t="s">
        <v>205</v>
      </c>
      <c r="R39" s="82" t="s">
        <v>3362</v>
      </c>
      <c r="S39" s="222"/>
      <c r="T39" s="222"/>
      <c r="U39" s="222"/>
      <c r="V39" s="222"/>
      <c r="W39" s="222"/>
      <c r="X39" s="222"/>
    </row>
    <row r="40" s="99" customFormat="1" ht="16.2" spans="2:24"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N40" s="224" t="s">
        <v>3382</v>
      </c>
      <c r="O40" s="224"/>
      <c r="P40" s="224"/>
      <c r="Q40" s="224"/>
      <c r="R40" s="224"/>
      <c r="S40" s="224"/>
      <c r="T40" s="224"/>
      <c r="U40" s="224"/>
      <c r="V40" s="224"/>
      <c r="W40" s="224"/>
      <c r="X40" s="224"/>
    </row>
    <row r="41" s="99" customFormat="1" spans="2:24">
      <c r="B41" s="220"/>
      <c r="C41" s="220"/>
      <c r="D41" s="220"/>
      <c r="E41" s="220"/>
      <c r="F41" s="220"/>
      <c r="G41" s="220"/>
      <c r="H41" s="220"/>
      <c r="I41" s="220"/>
      <c r="J41" s="220"/>
      <c r="K41" s="220"/>
      <c r="L41" s="220"/>
    </row>
    <row r="42" s="99" customFormat="1" spans="2:24">
      <c r="B42" s="220"/>
      <c r="C42" s="220"/>
      <c r="D42" s="220"/>
      <c r="E42" s="220"/>
      <c r="F42" s="220"/>
      <c r="G42" s="220"/>
      <c r="H42" s="220"/>
      <c r="I42" s="220"/>
      <c r="J42" s="220"/>
      <c r="K42" s="220"/>
      <c r="L42" s="220"/>
    </row>
    <row r="43" s="99" customFormat="1" spans="2:24">
      <c r="B43" s="220"/>
      <c r="C43" s="220"/>
      <c r="D43" s="220"/>
      <c r="E43" s="220"/>
      <c r="F43" s="220"/>
      <c r="G43" s="220"/>
      <c r="H43" s="220"/>
      <c r="I43" s="220"/>
      <c r="J43" s="220"/>
      <c r="K43" s="220"/>
      <c r="L43" s="220"/>
    </row>
    <row r="44" s="99" customFormat="1" spans="2:24">
      <c r="B44" s="220"/>
      <c r="C44" s="220"/>
      <c r="D44" s="220"/>
      <c r="E44" s="220"/>
      <c r="F44" s="220"/>
      <c r="G44" s="220"/>
      <c r="H44" s="220"/>
      <c r="I44" s="220"/>
      <c r="J44" s="220"/>
      <c r="K44" s="220"/>
      <c r="L44" s="220"/>
    </row>
    <row r="45" s="99" customFormat="1" ht="21" customHeight="1" spans="2:24">
      <c r="B45" s="220"/>
      <c r="C45" s="220"/>
      <c r="D45" s="220"/>
      <c r="E45" s="220"/>
      <c r="F45" s="220"/>
      <c r="G45" s="220"/>
      <c r="H45" s="220"/>
      <c r="I45" s="220"/>
      <c r="J45" s="220"/>
      <c r="K45" s="220"/>
      <c r="L45" s="220"/>
    </row>
    <row r="46" s="99" customFormat="1" spans="2:24">
      <c r="B46" s="220"/>
      <c r="C46" s="220"/>
      <c r="D46" s="220"/>
      <c r="E46" s="220"/>
      <c r="F46" s="220"/>
      <c r="G46" s="220"/>
      <c r="H46" s="220"/>
      <c r="I46" s="220"/>
      <c r="J46" s="220"/>
      <c r="K46" s="220"/>
      <c r="L46" s="220"/>
    </row>
    <row r="47" s="99" customFormat="1" ht="15" customHeight="1" spans="2:24"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</row>
  </sheetData>
  <mergeCells count="33">
    <mergeCell ref="B2:L2"/>
    <mergeCell ref="N2:X2"/>
    <mergeCell ref="B3:L3"/>
    <mergeCell ref="N3:X3"/>
    <mergeCell ref="B25:L25"/>
    <mergeCell ref="N25:X25"/>
    <mergeCell ref="B26:L26"/>
    <mergeCell ref="N29:O29"/>
    <mergeCell ref="S29:X29"/>
    <mergeCell ref="N30:O30"/>
    <mergeCell ref="S30:X30"/>
    <mergeCell ref="N31:O31"/>
    <mergeCell ref="S31:X31"/>
    <mergeCell ref="N32:O32"/>
    <mergeCell ref="S32:X32"/>
    <mergeCell ref="N33:O33"/>
    <mergeCell ref="S33:X33"/>
    <mergeCell ref="N34:O34"/>
    <mergeCell ref="S34:X34"/>
    <mergeCell ref="N35:O35"/>
    <mergeCell ref="S35:X35"/>
    <mergeCell ref="N36:O36"/>
    <mergeCell ref="S36:X36"/>
    <mergeCell ref="N37:O37"/>
    <mergeCell ref="S37:X37"/>
    <mergeCell ref="N38:O38"/>
    <mergeCell ref="S38:X38"/>
    <mergeCell ref="N39:O39"/>
    <mergeCell ref="S39:X39"/>
    <mergeCell ref="N40:X40"/>
    <mergeCell ref="B27:L28"/>
    <mergeCell ref="N27:X28"/>
    <mergeCell ref="B29:L47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13" location="'FedEx-YSD-报价'!A1" display="FedEx-YSD-报价"/>
    <hyperlink ref="M11" location="'USPS-YSD-报价'!A1" display="USPS-YSD-报价"/>
    <hyperlink ref="M12" location="'FedEx-ECO-MT报价'!A1" display="FedEx-ECO-MT报价"/>
    <hyperlink ref="M8" location="'GOFO-报价'!A1" display="GOFO-报价"/>
    <hyperlink ref="M10" location="'UNIUNI-MT-报价'!A1" display="UNIUNI-MT-报价"/>
    <hyperlink ref="M15" location="'GOFO大件-GRO-报价'!A1" display="GOFO大件-GRO-报价"/>
    <hyperlink ref="M14" location="'FedEx-632-MT-报价'!A1" display="FedEx-632-MT-报价"/>
    <hyperlink ref="M9" location="'GOFO-MT-报价'!A1" display="GOFO-MT-报价"/>
    <hyperlink ref="M16" location="'XLmiles-报价'!A1" display="XLmiles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J11" sqref="J11"/>
    </sheetView>
  </sheetViews>
  <sheetFormatPr defaultColWidth="8.73148148148148" defaultRowHeight="14.4"/>
  <cols>
    <col min="1" max="9" width="15.7777777777778" style="198" customWidth="1"/>
    <col min="10" max="10" width="22.5462962962963" customWidth="1"/>
  </cols>
  <sheetData>
    <row r="1" ht="32.4" spans="1:10">
      <c r="A1" s="52" t="s">
        <v>3383</v>
      </c>
      <c r="B1" s="52"/>
      <c r="C1" s="52"/>
      <c r="D1" s="52"/>
      <c r="E1" s="52"/>
      <c r="F1" s="52"/>
      <c r="G1" s="52"/>
      <c r="H1" s="52"/>
      <c r="I1" s="52"/>
    </row>
    <row r="2" ht="15.6" spans="1:10">
      <c r="A2" s="58" t="s">
        <v>3384</v>
      </c>
      <c r="B2" s="58"/>
      <c r="C2" s="58"/>
      <c r="D2" s="58"/>
      <c r="E2" s="58"/>
      <c r="F2" s="58"/>
      <c r="G2" s="58"/>
      <c r="H2" s="58"/>
      <c r="I2" s="58"/>
    </row>
    <row r="3" ht="31.2" spans="1:10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</row>
    <row r="4" ht="16.2" spans="1:10">
      <c r="A4" s="71">
        <v>1</v>
      </c>
      <c r="B4" s="71">
        <v>0.45</v>
      </c>
      <c r="C4" s="72">
        <v>8.23385784047749</v>
      </c>
      <c r="D4" s="72">
        <v>8.23385784047749</v>
      </c>
      <c r="E4" s="72">
        <v>8.23385784047749</v>
      </c>
      <c r="F4" s="72">
        <v>8.23385784047749</v>
      </c>
      <c r="G4" s="72">
        <v>8.23385784047749</v>
      </c>
      <c r="H4" s="72">
        <v>8.23385784047749</v>
      </c>
      <c r="I4" s="73">
        <v>8.23385784047749</v>
      </c>
      <c r="J4" s="13" t="s">
        <v>2</v>
      </c>
    </row>
    <row r="5" ht="16.2" spans="1:10">
      <c r="A5" s="71">
        <v>2</v>
      </c>
      <c r="B5" s="71">
        <v>0.9</v>
      </c>
      <c r="C5" s="72">
        <v>8.31524688008681</v>
      </c>
      <c r="D5" s="72">
        <v>8.31524688008681</v>
      </c>
      <c r="E5" s="72">
        <v>8.31524688008681</v>
      </c>
      <c r="F5" s="72">
        <v>8.31524688008681</v>
      </c>
      <c r="G5" s="72">
        <v>8.31524688008681</v>
      </c>
      <c r="H5" s="72">
        <v>8.31524688008681</v>
      </c>
      <c r="I5" s="72">
        <v>8.31524688008681</v>
      </c>
      <c r="J5" s="13" t="s">
        <v>3</v>
      </c>
    </row>
    <row r="6" ht="16.2" spans="1:10">
      <c r="A6" s="71">
        <v>3</v>
      </c>
      <c r="B6" s="71">
        <v>1.36</v>
      </c>
      <c r="C6" s="72">
        <v>8.31524688008681</v>
      </c>
      <c r="D6" s="72">
        <v>8.31524688008681</v>
      </c>
      <c r="E6" s="72">
        <v>8.31524688008681</v>
      </c>
      <c r="F6" s="72">
        <v>8.31524688008681</v>
      </c>
      <c r="G6" s="72">
        <v>8.31524688008681</v>
      </c>
      <c r="H6" s="72">
        <v>8.31524688008681</v>
      </c>
      <c r="I6" s="72">
        <v>8.61367335865437</v>
      </c>
      <c r="J6" s="13" t="s">
        <v>4</v>
      </c>
    </row>
    <row r="7" ht="16.2" spans="1:10">
      <c r="A7" s="71">
        <v>4</v>
      </c>
      <c r="B7" s="71">
        <v>1.81</v>
      </c>
      <c r="C7" s="72">
        <v>8.31524688008681</v>
      </c>
      <c r="D7" s="72">
        <v>8.31524688008681</v>
      </c>
      <c r="E7" s="72">
        <v>8.31524688008681</v>
      </c>
      <c r="F7" s="72">
        <v>8.31524688008681</v>
      </c>
      <c r="G7" s="72">
        <v>8.31524688008681</v>
      </c>
      <c r="H7" s="72">
        <v>8.8171459576777</v>
      </c>
      <c r="I7" s="72">
        <v>9.23765599565925</v>
      </c>
      <c r="J7" s="13" t="s">
        <v>5</v>
      </c>
    </row>
    <row r="8" ht="16.2" spans="1:10">
      <c r="A8" s="71">
        <v>5</v>
      </c>
      <c r="B8" s="71">
        <v>2.26</v>
      </c>
      <c r="C8" s="72">
        <v>8.31524688008681</v>
      </c>
      <c r="D8" s="72">
        <v>8.31524688008681</v>
      </c>
      <c r="E8" s="72">
        <v>8.31524688008681</v>
      </c>
      <c r="F8" s="72">
        <v>8.41020075963104</v>
      </c>
      <c r="G8" s="72">
        <v>8.74932175800325</v>
      </c>
      <c r="H8" s="72">
        <v>9.22409115572438</v>
      </c>
      <c r="I8" s="72">
        <v>9.87520347259902</v>
      </c>
      <c r="J8" s="13" t="s">
        <v>6</v>
      </c>
    </row>
    <row r="9" ht="16.2" spans="1:10">
      <c r="A9" s="71">
        <v>6</v>
      </c>
      <c r="B9" s="71">
        <v>2.72</v>
      </c>
      <c r="C9" s="72">
        <v>8.31524688008681</v>
      </c>
      <c r="D9" s="72">
        <v>8.31524688008681</v>
      </c>
      <c r="E9" s="72">
        <v>8.31524688008681</v>
      </c>
      <c r="F9" s="72">
        <v>8.53228431904504</v>
      </c>
      <c r="G9" s="72">
        <v>8.85784047748236</v>
      </c>
      <c r="H9" s="72">
        <v>9.23765599565925</v>
      </c>
      <c r="I9" s="72">
        <v>9.87520347259902</v>
      </c>
      <c r="J9" s="13" t="s">
        <v>7</v>
      </c>
    </row>
    <row r="10" ht="16.2" spans="1:10">
      <c r="A10" s="71">
        <v>7</v>
      </c>
      <c r="B10" s="71">
        <v>3.17</v>
      </c>
      <c r="C10" s="72">
        <v>8.31524688008681</v>
      </c>
      <c r="D10" s="72">
        <v>8.31524688008681</v>
      </c>
      <c r="E10" s="72">
        <v>8.31524688008681</v>
      </c>
      <c r="F10" s="72">
        <v>8.80358111774281</v>
      </c>
      <c r="G10" s="72">
        <v>9.00705371676615</v>
      </c>
      <c r="H10" s="72">
        <v>9.48182311448725</v>
      </c>
      <c r="I10" s="72">
        <v>10.2550189907759</v>
      </c>
      <c r="J10" s="13" t="s">
        <v>8</v>
      </c>
    </row>
    <row r="11" ht="16.2" spans="1:10">
      <c r="A11" s="71">
        <v>8</v>
      </c>
      <c r="B11" s="71">
        <v>3.62</v>
      </c>
      <c r="C11" s="72">
        <v>8.31524688008681</v>
      </c>
      <c r="D11" s="72">
        <v>8.31524688008681</v>
      </c>
      <c r="E11" s="72">
        <v>8.34237655995659</v>
      </c>
      <c r="F11" s="72">
        <v>9.0477482365708</v>
      </c>
      <c r="G11" s="72">
        <v>9.26478567552902</v>
      </c>
      <c r="H11" s="72">
        <v>9.95659251220836</v>
      </c>
      <c r="I11" s="72">
        <v>10.6890938686924</v>
      </c>
      <c r="J11" s="44" t="s">
        <v>9</v>
      </c>
    </row>
    <row r="12" ht="16.2" spans="1:10">
      <c r="A12" s="71">
        <v>9</v>
      </c>
      <c r="B12" s="71">
        <v>4.08</v>
      </c>
      <c r="C12" s="72">
        <v>8.31524688008681</v>
      </c>
      <c r="D12" s="72">
        <v>8.31524688008681</v>
      </c>
      <c r="E12" s="72">
        <v>8.34237655995659</v>
      </c>
      <c r="F12" s="72">
        <v>9.0477482365708</v>
      </c>
      <c r="G12" s="72">
        <v>9.48182311448725</v>
      </c>
      <c r="H12" s="72">
        <v>10.2821486706457</v>
      </c>
      <c r="I12" s="72">
        <v>11.1638632664135</v>
      </c>
      <c r="J12" s="13" t="s">
        <v>13</v>
      </c>
    </row>
    <row r="13" ht="16.2" spans="1:10">
      <c r="A13" s="71">
        <v>10</v>
      </c>
      <c r="B13" s="71">
        <v>4.53</v>
      </c>
      <c r="C13" s="72">
        <v>14.3109061313076</v>
      </c>
      <c r="D13" s="72">
        <v>15.368963646229</v>
      </c>
      <c r="E13" s="72">
        <v>16.833966359197</v>
      </c>
      <c r="F13" s="72">
        <v>18.5702658708627</v>
      </c>
      <c r="G13" s="72">
        <v>19.1671188279979</v>
      </c>
      <c r="H13" s="72">
        <v>21.3103635377102</v>
      </c>
      <c r="I13" s="72">
        <v>23.7520347259903</v>
      </c>
      <c r="J13" s="41" t="s">
        <v>12</v>
      </c>
    </row>
    <row r="14" ht="16.2" spans="1:10">
      <c r="A14" s="71">
        <v>11</v>
      </c>
      <c r="B14" s="71">
        <v>4.98</v>
      </c>
      <c r="C14" s="72">
        <v>15.111231687466</v>
      </c>
      <c r="D14" s="72">
        <v>15.7080846446011</v>
      </c>
      <c r="E14" s="72">
        <v>17.2137818773739</v>
      </c>
      <c r="F14" s="72">
        <v>18.6516549104721</v>
      </c>
      <c r="G14" s="72">
        <v>19.641888225719</v>
      </c>
      <c r="H14" s="72">
        <v>23.1144872490504</v>
      </c>
      <c r="I14" s="72">
        <v>25.3391209983723</v>
      </c>
      <c r="J14" s="13" t="s">
        <v>11</v>
      </c>
    </row>
    <row r="15" ht="16.2" spans="1:10">
      <c r="A15" s="71">
        <v>12</v>
      </c>
      <c r="B15" s="71">
        <v>5.44</v>
      </c>
      <c r="C15" s="72">
        <v>15.2333152468801</v>
      </c>
      <c r="D15" s="72">
        <v>16.3863266413456</v>
      </c>
      <c r="E15" s="72">
        <v>17.3765599565925</v>
      </c>
      <c r="F15" s="72">
        <v>18.9229517091699</v>
      </c>
      <c r="G15" s="72">
        <v>20.3336950623983</v>
      </c>
      <c r="H15" s="72">
        <v>24.253933803581</v>
      </c>
      <c r="I15" s="72">
        <v>26.3022246337494</v>
      </c>
      <c r="J15" s="13" t="s">
        <v>10</v>
      </c>
    </row>
    <row r="16" ht="15" spans="1:10">
      <c r="A16" s="71">
        <v>13</v>
      </c>
      <c r="B16" s="71">
        <v>5.89</v>
      </c>
      <c r="C16" s="72">
        <v>15.2333152468801</v>
      </c>
      <c r="D16" s="72">
        <v>16.3863266413456</v>
      </c>
      <c r="E16" s="72">
        <v>17.444384156267</v>
      </c>
      <c r="F16" s="72">
        <v>19.1535539880629</v>
      </c>
      <c r="G16" s="72">
        <v>20.9576776994031</v>
      </c>
      <c r="H16" s="72">
        <v>25.5290287574606</v>
      </c>
      <c r="I16" s="72">
        <v>27.5094953879545</v>
      </c>
    </row>
    <row r="17" ht="15" spans="1:9">
      <c r="A17" s="71">
        <v>14</v>
      </c>
      <c r="B17" s="71">
        <v>6.35</v>
      </c>
      <c r="C17" s="72">
        <v>15.9929462832339</v>
      </c>
      <c r="D17" s="72">
        <v>16.9017905588715</v>
      </c>
      <c r="E17" s="72">
        <v>17.7563754747694</v>
      </c>
      <c r="F17" s="72">
        <v>19.7775366250678</v>
      </c>
      <c r="G17" s="72">
        <v>22.192078133478</v>
      </c>
      <c r="H17" s="72">
        <v>27.5773195876289</v>
      </c>
      <c r="I17" s="72">
        <v>29.8969072164949</v>
      </c>
    </row>
    <row r="18" ht="15" spans="1:9">
      <c r="A18" s="71">
        <v>15</v>
      </c>
      <c r="B18" s="71">
        <v>6.8</v>
      </c>
      <c r="C18" s="72">
        <v>15.9929462832339</v>
      </c>
      <c r="D18" s="72">
        <v>17.1459576776994</v>
      </c>
      <c r="E18" s="72">
        <v>18.0005425935974</v>
      </c>
      <c r="F18" s="72">
        <v>20.3065653825284</v>
      </c>
      <c r="G18" s="72">
        <v>23.4264785675529</v>
      </c>
      <c r="H18" s="72">
        <v>28.2148670645686</v>
      </c>
      <c r="I18" s="72">
        <v>31.1313076505698</v>
      </c>
    </row>
    <row r="19" ht="15" spans="1:9">
      <c r="A19" s="71">
        <v>16</v>
      </c>
      <c r="B19" s="71">
        <v>7.25</v>
      </c>
      <c r="C19" s="72">
        <v>16.9017905588715</v>
      </c>
      <c r="D19" s="72">
        <v>18.298969072165</v>
      </c>
      <c r="E19" s="72">
        <v>18.8958220293</v>
      </c>
      <c r="F19" s="72">
        <v>21.4595767769941</v>
      </c>
      <c r="G19" s="72">
        <v>25.0949538795442</v>
      </c>
      <c r="H19" s="72">
        <v>30.8328811720023</v>
      </c>
      <c r="I19" s="72">
        <v>33.667932718394</v>
      </c>
    </row>
    <row r="20" ht="15" spans="1:9">
      <c r="A20" s="71">
        <v>17</v>
      </c>
      <c r="B20" s="71">
        <v>7.71</v>
      </c>
      <c r="C20" s="72">
        <v>17.0510037981551</v>
      </c>
      <c r="D20" s="72">
        <v>18.6923494302767</v>
      </c>
      <c r="E20" s="72">
        <v>19.0992946283234</v>
      </c>
      <c r="F20" s="72">
        <v>22.0564297341291</v>
      </c>
      <c r="G20" s="72">
        <v>25.976668475312</v>
      </c>
      <c r="H20" s="72">
        <v>32.1486706456864</v>
      </c>
      <c r="I20" s="72">
        <v>33.667932718394</v>
      </c>
    </row>
    <row r="21" ht="15" spans="1:9">
      <c r="A21" s="71">
        <v>18</v>
      </c>
      <c r="B21" s="71">
        <v>8.16</v>
      </c>
      <c r="C21" s="72">
        <v>17.2137818773739</v>
      </c>
      <c r="D21" s="72">
        <v>18.9229517091699</v>
      </c>
      <c r="E21" s="72">
        <v>19.3027672273468</v>
      </c>
      <c r="F21" s="72">
        <v>23.1009224091155</v>
      </c>
      <c r="G21" s="72">
        <v>27.3467173087358</v>
      </c>
      <c r="H21" s="72">
        <v>33.3830710797614</v>
      </c>
      <c r="I21" s="72">
        <v>36.2859468258275</v>
      </c>
    </row>
    <row r="22" ht="15" spans="1:9">
      <c r="A22" s="71">
        <v>19</v>
      </c>
      <c r="B22" s="71">
        <v>8.61</v>
      </c>
      <c r="C22" s="72">
        <v>17.67498643516</v>
      </c>
      <c r="D22" s="72">
        <v>19.8724905046121</v>
      </c>
      <c r="E22" s="72">
        <v>20.2930005425935</v>
      </c>
      <c r="F22" s="72">
        <v>24.1996744438416</v>
      </c>
      <c r="G22" s="72">
        <v>28.1334780249594</v>
      </c>
      <c r="H22" s="72">
        <v>34.1155724362453</v>
      </c>
      <c r="I22" s="72">
        <v>38.3342376559956</v>
      </c>
    </row>
    <row r="23" ht="15" spans="1:9">
      <c r="A23" s="71">
        <v>20</v>
      </c>
      <c r="B23" s="71">
        <v>9.07</v>
      </c>
      <c r="C23" s="72">
        <v>17.67498643516</v>
      </c>
      <c r="D23" s="72">
        <v>19.8724905046121</v>
      </c>
      <c r="E23" s="72">
        <v>20.2930005425935</v>
      </c>
      <c r="F23" s="72">
        <v>24.9728703201303</v>
      </c>
      <c r="G23" s="72">
        <v>29.0830168204016</v>
      </c>
      <c r="H23" s="72">
        <v>35.3906673901247</v>
      </c>
      <c r="I23" s="72">
        <v>39.4329896907217</v>
      </c>
    </row>
    <row r="24" ht="15" spans="1:9">
      <c r="A24" s="71">
        <v>21</v>
      </c>
      <c r="B24" s="71">
        <v>9.52</v>
      </c>
      <c r="C24" s="72">
        <v>18.4074877916441</v>
      </c>
      <c r="D24" s="72">
        <v>20.6456863809006</v>
      </c>
      <c r="E24" s="72">
        <v>21.3917525773196</v>
      </c>
      <c r="F24" s="72">
        <v>25.4612045577861</v>
      </c>
      <c r="G24" s="72">
        <v>29.9918610960391</v>
      </c>
      <c r="H24" s="72">
        <v>36.3809007053718</v>
      </c>
      <c r="I24" s="72">
        <v>40.6266956049919</v>
      </c>
    </row>
    <row r="25" ht="15" spans="1:9">
      <c r="A25" s="71">
        <v>22</v>
      </c>
      <c r="B25" s="71">
        <v>9.97</v>
      </c>
      <c r="C25" s="72">
        <v>18.421052631579</v>
      </c>
      <c r="D25" s="72">
        <v>20.9983722192078</v>
      </c>
      <c r="E25" s="72">
        <v>22.1242539338035</v>
      </c>
      <c r="F25" s="72">
        <v>26.1530113944655</v>
      </c>
      <c r="G25" s="72">
        <v>31.2126966901791</v>
      </c>
      <c r="H25" s="72">
        <v>37.7238198589256</v>
      </c>
      <c r="I25" s="72">
        <v>42.4036896364623</v>
      </c>
    </row>
    <row r="26" ht="15" spans="1:9">
      <c r="A26" s="71">
        <v>23</v>
      </c>
      <c r="B26" s="71">
        <v>10.43</v>
      </c>
      <c r="C26" s="72">
        <v>18.421052631579</v>
      </c>
      <c r="D26" s="72">
        <v>21.2561041779706</v>
      </c>
      <c r="E26" s="72">
        <v>22.436245252306</v>
      </c>
      <c r="F26" s="72">
        <v>26.4378730330981</v>
      </c>
      <c r="G26" s="72">
        <v>32.4064026044493</v>
      </c>
      <c r="H26" s="72">
        <v>38.6190992946282</v>
      </c>
      <c r="I26" s="72">
        <v>44.0992946283234</v>
      </c>
    </row>
    <row r="27" ht="15" spans="1:9">
      <c r="A27" s="71">
        <v>24</v>
      </c>
      <c r="B27" s="71">
        <v>10.88</v>
      </c>
      <c r="C27" s="72">
        <v>19.0857297883885</v>
      </c>
      <c r="D27" s="72">
        <v>22.2734671730874</v>
      </c>
      <c r="E27" s="72">
        <v>23.77916440586</v>
      </c>
      <c r="F27" s="72">
        <v>28.0656538252849</v>
      </c>
      <c r="G27" s="72">
        <v>34.1833966359197</v>
      </c>
      <c r="H27" s="72">
        <v>39.9213239283776</v>
      </c>
      <c r="I27" s="72">
        <v>46.6223548562126</v>
      </c>
    </row>
    <row r="28" ht="15" spans="1:9">
      <c r="A28" s="71">
        <v>25</v>
      </c>
      <c r="B28" s="71">
        <v>11.33</v>
      </c>
      <c r="C28" s="72">
        <v>19.0992946283234</v>
      </c>
      <c r="D28" s="72">
        <v>22.3548562126967</v>
      </c>
      <c r="E28" s="72">
        <v>23.8876831253391</v>
      </c>
      <c r="F28" s="72">
        <v>28.5946825827455</v>
      </c>
      <c r="G28" s="72">
        <v>34.9430276722734</v>
      </c>
      <c r="H28" s="72">
        <v>42.1323928377645</v>
      </c>
      <c r="I28" s="72">
        <v>48.046663049376</v>
      </c>
    </row>
    <row r="29" ht="15" spans="1:9">
      <c r="A29" s="71">
        <v>26</v>
      </c>
      <c r="B29" s="71">
        <v>11.79</v>
      </c>
      <c r="C29" s="72">
        <v>20.0759631036354</v>
      </c>
      <c r="D29" s="72">
        <v>23.1144872490504</v>
      </c>
      <c r="E29" s="72">
        <v>24.877916440586</v>
      </c>
      <c r="F29" s="72">
        <v>29.7748236570808</v>
      </c>
      <c r="G29" s="72">
        <v>36.1909929462833</v>
      </c>
      <c r="H29" s="72">
        <v>43.8415626695605</v>
      </c>
      <c r="I29" s="72">
        <v>50.0406945198046</v>
      </c>
    </row>
    <row r="30" ht="15" spans="1:9">
      <c r="A30" s="71">
        <v>27</v>
      </c>
      <c r="B30" s="71">
        <v>12.24</v>
      </c>
      <c r="C30" s="72">
        <v>20.6321215409658</v>
      </c>
      <c r="D30" s="72">
        <v>23.6706456863809</v>
      </c>
      <c r="E30" s="72">
        <v>25.3798155181769</v>
      </c>
      <c r="F30" s="72">
        <v>30.2631578947369</v>
      </c>
      <c r="G30" s="72">
        <v>37.6559956592511</v>
      </c>
      <c r="H30" s="72">
        <v>44.6554530656539</v>
      </c>
      <c r="I30" s="72">
        <v>50.8817145957677</v>
      </c>
    </row>
    <row r="31" ht="15" spans="1:9">
      <c r="A31" s="71">
        <v>28</v>
      </c>
      <c r="B31" s="71">
        <v>12.7</v>
      </c>
      <c r="C31" s="72">
        <v>21.106890938687</v>
      </c>
      <c r="D31" s="72">
        <v>24.253933803581</v>
      </c>
      <c r="E31" s="72">
        <v>26.3564839934889</v>
      </c>
      <c r="F31" s="72">
        <v>31.7959848073794</v>
      </c>
      <c r="G31" s="72">
        <v>39.500813890396</v>
      </c>
      <c r="H31" s="72">
        <v>46.6494845360825</v>
      </c>
      <c r="I31" s="72">
        <v>52.8214867064569</v>
      </c>
    </row>
    <row r="32" ht="15" spans="1:9">
      <c r="A32" s="71">
        <v>29</v>
      </c>
      <c r="B32" s="71">
        <v>13.15</v>
      </c>
      <c r="C32" s="72">
        <v>21.1204557786219</v>
      </c>
      <c r="D32" s="72">
        <v>24.7151383613674</v>
      </c>
      <c r="E32" s="72">
        <v>26.587086272382</v>
      </c>
      <c r="F32" s="72">
        <v>31.8095496473142</v>
      </c>
      <c r="G32" s="72">
        <v>40.6266956049919</v>
      </c>
      <c r="H32" s="72">
        <v>47.7211068909386</v>
      </c>
      <c r="I32" s="72">
        <v>54.2322300596853</v>
      </c>
    </row>
    <row r="33" ht="15" spans="1:9">
      <c r="A33" s="71">
        <v>30</v>
      </c>
      <c r="B33" s="71">
        <v>13.6</v>
      </c>
      <c r="C33" s="72">
        <v>25.9088442756375</v>
      </c>
      <c r="D33" s="72">
        <v>30.9278350515465</v>
      </c>
      <c r="E33" s="72">
        <v>33.7357569180684</v>
      </c>
      <c r="F33" s="72">
        <v>40.4232230059685</v>
      </c>
      <c r="G33" s="72">
        <v>50.4476397178514</v>
      </c>
      <c r="H33" s="72">
        <v>58.6272381985892</v>
      </c>
      <c r="I33" s="72">
        <v>69.031470428649</v>
      </c>
    </row>
    <row r="34" ht="15.6" spans="1:9">
      <c r="A34" s="137" t="s">
        <v>3386</v>
      </c>
      <c r="B34" s="137"/>
      <c r="C34" s="137"/>
      <c r="D34" s="137"/>
      <c r="E34" s="137"/>
      <c r="F34" s="137"/>
      <c r="G34" s="137"/>
      <c r="H34" s="137"/>
      <c r="I34" s="138"/>
    </row>
    <row r="35" ht="15.6" spans="1:9">
      <c r="A35" s="139" t="s">
        <v>343</v>
      </c>
      <c r="B35" s="139"/>
      <c r="C35" s="139"/>
      <c r="D35" s="139"/>
      <c r="E35" s="139"/>
      <c r="F35" s="139"/>
      <c r="G35" s="139"/>
      <c r="H35" s="140" t="s">
        <v>267</v>
      </c>
      <c r="I35" s="141"/>
    </row>
    <row r="36" spans="1:9">
      <c r="A36" s="170" t="s">
        <v>3387</v>
      </c>
      <c r="B36" s="171"/>
      <c r="C36" s="171"/>
      <c r="D36" s="171"/>
      <c r="E36" s="171"/>
      <c r="F36" s="171"/>
      <c r="G36" s="171"/>
      <c r="H36" s="171"/>
      <c r="I36" s="172"/>
    </row>
    <row r="37" ht="60" customHeight="1" spans="1:9">
      <c r="A37" s="175" t="s">
        <v>3388</v>
      </c>
      <c r="B37" s="176"/>
      <c r="C37" s="176"/>
      <c r="D37" s="176"/>
      <c r="E37" s="176"/>
      <c r="F37" s="177"/>
      <c r="G37" s="199" t="s">
        <v>3389</v>
      </c>
      <c r="H37" s="200"/>
      <c r="I37" s="201">
        <v>5.74742268041238</v>
      </c>
    </row>
    <row r="38" spans="1:9">
      <c r="A38" s="142" t="s">
        <v>3390</v>
      </c>
      <c r="B38" s="143"/>
      <c r="C38" s="143"/>
      <c r="D38" s="143"/>
      <c r="E38" s="195" t="s">
        <v>3391</v>
      </c>
      <c r="F38" s="196"/>
      <c r="G38" s="196"/>
      <c r="H38" s="196"/>
      <c r="I38" s="197"/>
    </row>
    <row r="39" ht="15" spans="1:9">
      <c r="A39" s="175" t="s">
        <v>3392</v>
      </c>
      <c r="B39" s="176"/>
      <c r="C39" s="176"/>
      <c r="D39" s="176"/>
      <c r="E39" s="176"/>
      <c r="F39" s="177"/>
      <c r="G39" s="178" t="s">
        <v>3393</v>
      </c>
      <c r="H39" s="178"/>
      <c r="I39" s="178"/>
    </row>
    <row r="40" ht="15" spans="1:9">
      <c r="A40" s="175" t="s">
        <v>3394</v>
      </c>
      <c r="B40" s="176"/>
      <c r="C40" s="176"/>
      <c r="D40" s="176"/>
      <c r="E40" s="176"/>
      <c r="F40" s="177"/>
      <c r="G40" s="179" t="s">
        <v>3395</v>
      </c>
      <c r="H40" s="180"/>
      <c r="I40" s="201" t="s">
        <v>77</v>
      </c>
    </row>
    <row r="41" ht="15.6" spans="1:9">
      <c r="A41" s="147" t="s">
        <v>3396</v>
      </c>
      <c r="B41" s="148"/>
      <c r="C41" s="148"/>
      <c r="D41" s="148"/>
      <c r="E41" s="148"/>
      <c r="F41" s="149"/>
      <c r="G41" s="150" t="s">
        <v>3397</v>
      </c>
      <c r="H41" s="150"/>
      <c r="I41" s="151">
        <v>6.2940857297884</v>
      </c>
    </row>
    <row r="42" ht="15.6" spans="1:9">
      <c r="A42" s="153"/>
      <c r="B42" s="154"/>
      <c r="C42" s="154"/>
      <c r="D42" s="154"/>
      <c r="E42" s="154"/>
      <c r="F42" s="155"/>
      <c r="G42" s="150" t="s">
        <v>3398</v>
      </c>
      <c r="H42" s="150"/>
      <c r="I42" s="151">
        <v>6.9994574064026</v>
      </c>
    </row>
    <row r="43" ht="15.6" spans="1:9">
      <c r="A43" s="153"/>
      <c r="B43" s="154"/>
      <c r="C43" s="154"/>
      <c r="D43" s="154"/>
      <c r="E43" s="154"/>
      <c r="F43" s="155"/>
      <c r="G43" s="150" t="s">
        <v>3399</v>
      </c>
      <c r="H43" s="150"/>
      <c r="I43" s="151">
        <v>7.71839392295171</v>
      </c>
    </row>
    <row r="44" ht="15.6" spans="1:9">
      <c r="A44" s="156"/>
      <c r="B44" s="157"/>
      <c r="C44" s="157"/>
      <c r="D44" s="157"/>
      <c r="E44" s="157"/>
      <c r="F44" s="158"/>
      <c r="G44" s="150" t="s">
        <v>3400</v>
      </c>
      <c r="H44" s="150"/>
      <c r="I44" s="151">
        <v>8.5729788388497</v>
      </c>
    </row>
    <row r="45" ht="15.6" spans="1:9">
      <c r="A45" s="159" t="s">
        <v>3401</v>
      </c>
      <c r="B45" s="160"/>
      <c r="C45" s="160"/>
      <c r="D45" s="160"/>
      <c r="E45" s="160"/>
      <c r="F45" s="161"/>
      <c r="G45" s="150" t="s">
        <v>3397</v>
      </c>
      <c r="H45" s="150"/>
      <c r="I45" s="151">
        <v>9.86163863266414</v>
      </c>
    </row>
    <row r="46" ht="15.6" spans="1:9">
      <c r="A46" s="162"/>
      <c r="B46" s="163"/>
      <c r="C46" s="163"/>
      <c r="D46" s="163"/>
      <c r="E46" s="163"/>
      <c r="F46" s="164"/>
      <c r="G46" s="150" t="s">
        <v>3398</v>
      </c>
      <c r="H46" s="150"/>
      <c r="I46" s="165">
        <v>10.7162235485621</v>
      </c>
    </row>
    <row r="47" ht="15.6" spans="1:9">
      <c r="A47" s="162"/>
      <c r="B47" s="163"/>
      <c r="C47" s="163"/>
      <c r="D47" s="163"/>
      <c r="E47" s="163"/>
      <c r="F47" s="164"/>
      <c r="G47" s="150" t="s">
        <v>3399</v>
      </c>
      <c r="H47" s="150"/>
      <c r="I47" s="151">
        <v>11.4351600651112</v>
      </c>
    </row>
    <row r="48" ht="15.6" spans="1:9">
      <c r="A48" s="167"/>
      <c r="B48" s="168"/>
      <c r="C48" s="168"/>
      <c r="D48" s="168"/>
      <c r="E48" s="168"/>
      <c r="F48" s="169"/>
      <c r="G48" s="150" t="s">
        <v>3400</v>
      </c>
      <c r="H48" s="150"/>
      <c r="I48" s="151">
        <v>12.4253933803581</v>
      </c>
    </row>
    <row r="49" ht="15.6" spans="1:9">
      <c r="A49" s="159" t="s">
        <v>3402</v>
      </c>
      <c r="B49" s="160"/>
      <c r="C49" s="160"/>
      <c r="D49" s="160"/>
      <c r="E49" s="160"/>
      <c r="F49" s="161"/>
      <c r="G49" s="150" t="s">
        <v>3397</v>
      </c>
      <c r="H49" s="150"/>
      <c r="I49" s="151">
        <v>68.5431361909929</v>
      </c>
    </row>
    <row r="50" ht="15.6" spans="1:9">
      <c r="A50" s="162"/>
      <c r="B50" s="163"/>
      <c r="C50" s="163"/>
      <c r="D50" s="163"/>
      <c r="E50" s="163"/>
      <c r="F50" s="164"/>
      <c r="G50" s="150" t="s">
        <v>3398</v>
      </c>
      <c r="H50" s="150"/>
      <c r="I50" s="151">
        <v>74.9728703201303</v>
      </c>
    </row>
    <row r="51" ht="15.6" spans="1:9">
      <c r="A51" s="162"/>
      <c r="B51" s="163"/>
      <c r="C51" s="163"/>
      <c r="D51" s="163"/>
      <c r="E51" s="163"/>
      <c r="F51" s="164"/>
      <c r="G51" s="150" t="s">
        <v>3399</v>
      </c>
      <c r="H51" s="150"/>
      <c r="I51" s="151">
        <v>81.3890396093326</v>
      </c>
    </row>
    <row r="52" ht="15.6" spans="1:9">
      <c r="A52" s="167"/>
      <c r="B52" s="168"/>
      <c r="C52" s="168"/>
      <c r="D52" s="168"/>
      <c r="E52" s="168"/>
      <c r="F52" s="169"/>
      <c r="G52" s="150" t="s">
        <v>3400</v>
      </c>
      <c r="H52" s="150"/>
      <c r="I52" s="151">
        <v>87.8187737384699</v>
      </c>
    </row>
    <row r="53" spans="1:9">
      <c r="A53" s="170" t="s">
        <v>3403</v>
      </c>
      <c r="B53" s="171"/>
      <c r="C53" s="171"/>
      <c r="D53" s="171"/>
      <c r="E53" s="171"/>
      <c r="F53" s="171"/>
      <c r="G53" s="171"/>
      <c r="H53" s="171"/>
      <c r="I53" s="172"/>
    </row>
    <row r="54" ht="30" customHeight="1" spans="1:9">
      <c r="A54" s="159" t="s">
        <v>3404</v>
      </c>
      <c r="B54" s="160"/>
      <c r="C54" s="160"/>
      <c r="D54" s="160"/>
      <c r="E54" s="160"/>
      <c r="F54" s="161"/>
      <c r="G54" s="150" t="s">
        <v>3397</v>
      </c>
      <c r="H54" s="150"/>
      <c r="I54" s="165">
        <v>5.57514921323929</v>
      </c>
    </row>
    <row r="55" ht="30" customHeight="1" spans="1:9">
      <c r="A55" s="162"/>
      <c r="B55" s="163"/>
      <c r="C55" s="163"/>
      <c r="D55" s="163"/>
      <c r="E55" s="163"/>
      <c r="F55" s="164"/>
      <c r="G55" s="150" t="s">
        <v>3398</v>
      </c>
      <c r="H55" s="150"/>
      <c r="I55" s="165">
        <v>6.57894736842105</v>
      </c>
    </row>
    <row r="56" ht="30" customHeight="1" spans="1:9">
      <c r="A56" s="162"/>
      <c r="B56" s="163"/>
      <c r="C56" s="163"/>
      <c r="D56" s="163"/>
      <c r="E56" s="163"/>
      <c r="F56" s="164"/>
      <c r="G56" s="150" t="s">
        <v>3399</v>
      </c>
      <c r="H56" s="150"/>
      <c r="I56" s="165">
        <v>6.86380900705371</v>
      </c>
    </row>
    <row r="57" ht="30" customHeight="1" spans="1:9">
      <c r="A57" s="167"/>
      <c r="B57" s="168"/>
      <c r="C57" s="168"/>
      <c r="D57" s="168"/>
      <c r="E57" s="168"/>
      <c r="F57" s="169"/>
      <c r="G57" s="150" t="s">
        <v>3400</v>
      </c>
      <c r="H57" s="150"/>
      <c r="I57" s="165">
        <v>7.14867064568639</v>
      </c>
    </row>
    <row r="58" ht="15" spans="1:9">
      <c r="A58" s="159" t="s">
        <v>3405</v>
      </c>
      <c r="B58" s="160"/>
      <c r="C58" s="160"/>
      <c r="D58" s="160"/>
      <c r="E58" s="160"/>
      <c r="F58" s="161"/>
      <c r="G58" s="173" t="s">
        <v>3406</v>
      </c>
      <c r="H58" s="174"/>
      <c r="I58" s="178">
        <v>0</v>
      </c>
    </row>
    <row r="59" ht="15" spans="1:9">
      <c r="A59" s="159" t="s">
        <v>3407</v>
      </c>
      <c r="B59" s="160"/>
      <c r="C59" s="160"/>
      <c r="D59" s="160"/>
      <c r="E59" s="160"/>
      <c r="F59" s="161"/>
      <c r="G59" s="173" t="s">
        <v>3406</v>
      </c>
      <c r="H59" s="174"/>
      <c r="I59" s="151">
        <v>0</v>
      </c>
    </row>
    <row r="60" ht="15" spans="1:9">
      <c r="A60" s="175" t="s">
        <v>3408</v>
      </c>
      <c r="B60" s="176"/>
      <c r="C60" s="176"/>
      <c r="D60" s="176"/>
      <c r="E60" s="176"/>
      <c r="F60" s="177"/>
      <c r="G60" s="181">
        <v>0.966494845360825</v>
      </c>
      <c r="H60" s="182"/>
      <c r="I60" s="183"/>
    </row>
    <row r="61" ht="15" spans="1:9">
      <c r="A61" s="175" t="s">
        <v>3409</v>
      </c>
      <c r="B61" s="176"/>
      <c r="C61" s="176"/>
      <c r="D61" s="176"/>
      <c r="E61" s="176"/>
      <c r="F61" s="177"/>
      <c r="G61" s="181">
        <v>2.725</v>
      </c>
      <c r="H61" s="182"/>
      <c r="I61" s="183"/>
    </row>
  </sheetData>
  <mergeCells count="43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F39"/>
    <mergeCell ref="G39:I39"/>
    <mergeCell ref="A40:F40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A53:I53"/>
    <mergeCell ref="G54:H54"/>
    <mergeCell ref="G55:H55"/>
    <mergeCell ref="G56:H56"/>
    <mergeCell ref="G57:H57"/>
    <mergeCell ref="A58:F58"/>
    <mergeCell ref="G58:H58"/>
    <mergeCell ref="A59:F59"/>
    <mergeCell ref="G59:H59"/>
    <mergeCell ref="A60:F60"/>
    <mergeCell ref="G60:I60"/>
    <mergeCell ref="A61:F61"/>
    <mergeCell ref="G61:I61"/>
    <mergeCell ref="A41:F44"/>
    <mergeCell ref="A45:F48"/>
    <mergeCell ref="A49:F52"/>
    <mergeCell ref="A54:F57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2" sqref="J12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3410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3411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3419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3419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3420</v>
      </c>
      <c r="Y2" s="63">
        <f>S174</f>
        <v>5.1625</v>
      </c>
      <c r="Z2" s="64" t="s">
        <v>3421</v>
      </c>
      <c r="AA2" s="65">
        <f>S175</f>
        <v>56.25</v>
      </c>
      <c r="AB2" s="66"/>
      <c r="AC2" s="60" t="s">
        <v>3422</v>
      </c>
      <c r="AD2" s="65">
        <f>S157</f>
        <v>5.73195</v>
      </c>
      <c r="AE2" s="65">
        <f>I157</f>
        <v>5.73195</v>
      </c>
      <c r="AF2" s="66"/>
      <c r="AG2" s="60" t="s">
        <v>3422</v>
      </c>
      <c r="AH2" s="65">
        <f>S161</f>
        <v>8.9093137254902</v>
      </c>
      <c r="AI2" s="65">
        <f>I161</f>
        <v>8.9093137254902</v>
      </c>
      <c r="AJ2" s="66"/>
      <c r="AK2" s="60" t="s">
        <v>3422</v>
      </c>
      <c r="AL2" s="65">
        <f>S165</f>
        <v>49.131</v>
      </c>
      <c r="AM2" s="65">
        <f>I165</f>
        <v>49.131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>
        <f>Q178</f>
        <v>8.9375</v>
      </c>
      <c r="X3" s="62"/>
      <c r="Y3" s="65"/>
      <c r="Z3" s="64"/>
      <c r="AA3" s="65"/>
      <c r="AB3" s="66"/>
      <c r="AC3" s="70" t="s">
        <v>3424</v>
      </c>
      <c r="AD3" s="65">
        <f>S158</f>
        <v>6.3460875</v>
      </c>
      <c r="AE3" s="65">
        <f>I158</f>
        <v>6.3460875</v>
      </c>
      <c r="AF3" s="66"/>
      <c r="AG3" s="70" t="s">
        <v>3424</v>
      </c>
      <c r="AH3" s="65">
        <f>S162</f>
        <v>9.7306675</v>
      </c>
      <c r="AI3" s="65">
        <f>I162</f>
        <v>9.7306675</v>
      </c>
      <c r="AJ3" s="66"/>
      <c r="AK3" s="70" t="s">
        <v>3424</v>
      </c>
      <c r="AL3" s="65">
        <f>S166</f>
        <v>53.22525</v>
      </c>
      <c r="AM3" s="65">
        <f>I166</f>
        <v>53.22525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8.62522</v>
      </c>
      <c r="D4" s="72">
        <v>8.6934575</v>
      </c>
      <c r="E4" s="72">
        <v>8.761695</v>
      </c>
      <c r="F4" s="72">
        <v>8.8299325</v>
      </c>
      <c r="G4" s="72">
        <v>8.9118175</v>
      </c>
      <c r="H4" s="72">
        <v>8.980055</v>
      </c>
      <c r="I4" s="73">
        <v>9.0482925</v>
      </c>
      <c r="J4" s="13" t="s">
        <v>2</v>
      </c>
      <c r="K4" s="74">
        <v>1</v>
      </c>
      <c r="L4" s="75">
        <v>0.45</v>
      </c>
      <c r="M4" s="72">
        <v>8.62522</v>
      </c>
      <c r="N4" s="72">
        <v>8.6934575</v>
      </c>
      <c r="O4" s="72">
        <v>8.761695</v>
      </c>
      <c r="P4" s="72">
        <v>8.8299325</v>
      </c>
      <c r="Q4" s="72">
        <v>8.9118175</v>
      </c>
      <c r="R4" s="72">
        <v>8.980055</v>
      </c>
      <c r="S4" s="73">
        <v>9.0482925</v>
      </c>
      <c r="U4" s="54"/>
      <c r="V4" s="60" t="s">
        <v>3425</v>
      </c>
      <c r="W4" s="65">
        <v>0</v>
      </c>
      <c r="X4" s="76" t="s">
        <v>3426</v>
      </c>
      <c r="Y4" s="63">
        <f>I174</f>
        <v>5.1625</v>
      </c>
      <c r="Z4" s="77" t="s">
        <v>3427</v>
      </c>
      <c r="AA4" s="65">
        <f>I175</f>
        <v>56.25</v>
      </c>
      <c r="AB4" s="66"/>
      <c r="AC4" s="70" t="s">
        <v>3428</v>
      </c>
      <c r="AD4" s="65">
        <f>S159</f>
        <v>7.375</v>
      </c>
      <c r="AE4" s="65">
        <f>I159</f>
        <v>7.375</v>
      </c>
      <c r="AF4" s="66"/>
      <c r="AG4" s="70" t="s">
        <v>3428</v>
      </c>
      <c r="AH4" s="65">
        <f>S163</f>
        <v>10.8</v>
      </c>
      <c r="AI4" s="65">
        <f>I163</f>
        <v>10.8</v>
      </c>
      <c r="AJ4" s="66"/>
      <c r="AK4" s="70" t="s">
        <v>3428</v>
      </c>
      <c r="AL4" s="65">
        <f>S167</f>
        <v>60.9</v>
      </c>
      <c r="AM4" s="65">
        <f>I167</f>
        <v>60.9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8.62522</v>
      </c>
      <c r="D5" s="72">
        <v>8.6934575</v>
      </c>
      <c r="E5" s="72">
        <v>8.761695</v>
      </c>
      <c r="F5" s="72">
        <v>8.8299325</v>
      </c>
      <c r="G5" s="72">
        <v>8.9118175</v>
      </c>
      <c r="H5" s="72">
        <v>8.980055</v>
      </c>
      <c r="I5" s="72">
        <v>9.0482925</v>
      </c>
      <c r="J5" s="13" t="s">
        <v>3</v>
      </c>
      <c r="K5" s="78">
        <v>2</v>
      </c>
      <c r="L5" s="71">
        <v>0.9</v>
      </c>
      <c r="M5" s="72">
        <v>8.62522</v>
      </c>
      <c r="N5" s="72">
        <v>8.6934575</v>
      </c>
      <c r="O5" s="72">
        <v>8.761695</v>
      </c>
      <c r="P5" s="72">
        <v>8.8299325</v>
      </c>
      <c r="Q5" s="72">
        <v>8.9118175</v>
      </c>
      <c r="R5" s="72">
        <v>8.980055</v>
      </c>
      <c r="S5" s="72">
        <v>9.0482925</v>
      </c>
      <c r="U5" s="54"/>
      <c r="V5" s="60" t="s">
        <v>3429</v>
      </c>
      <c r="W5" s="65">
        <f>G180</f>
        <v>3.65196078431372</v>
      </c>
      <c r="X5" s="76"/>
      <c r="Y5" s="65"/>
      <c r="Z5" s="77"/>
      <c r="AA5" s="65"/>
      <c r="AB5" s="79"/>
      <c r="AC5" s="70" t="s">
        <v>3430</v>
      </c>
      <c r="AD5" s="65">
        <f>S160</f>
        <v>7.779075</v>
      </c>
      <c r="AE5" s="65">
        <f>I160</f>
        <v>7.779075</v>
      </c>
      <c r="AF5" s="79"/>
      <c r="AG5" s="70" t="s">
        <v>3430</v>
      </c>
      <c r="AH5" s="65">
        <f>S164</f>
        <v>11.2591875</v>
      </c>
      <c r="AI5" s="65">
        <f>I164</f>
        <v>11.2591875</v>
      </c>
      <c r="AJ5" s="79"/>
      <c r="AK5" s="70" t="s">
        <v>3430</v>
      </c>
      <c r="AL5" s="65">
        <f>S168</f>
        <v>62.4373125</v>
      </c>
      <c r="AM5" s="65">
        <f>I168</f>
        <v>62.4373125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8.62522</v>
      </c>
      <c r="D6" s="72">
        <v>8.6934575</v>
      </c>
      <c r="E6" s="72">
        <v>8.761695</v>
      </c>
      <c r="F6" s="72">
        <v>8.8299325</v>
      </c>
      <c r="G6" s="72">
        <v>8.9118175</v>
      </c>
      <c r="H6" s="72">
        <v>8.980055</v>
      </c>
      <c r="I6" s="72">
        <v>9.0482925</v>
      </c>
      <c r="J6" s="13" t="s">
        <v>4</v>
      </c>
      <c r="K6" s="71">
        <v>3</v>
      </c>
      <c r="L6" s="71">
        <v>1.36</v>
      </c>
      <c r="M6" s="72">
        <v>8.62522</v>
      </c>
      <c r="N6" s="72">
        <v>8.6934575</v>
      </c>
      <c r="O6" s="72">
        <v>8.761695</v>
      </c>
      <c r="P6" s="72">
        <v>8.8299325</v>
      </c>
      <c r="Q6" s="72">
        <v>8.9118175</v>
      </c>
      <c r="R6" s="72">
        <v>8.980055</v>
      </c>
      <c r="S6" s="72">
        <v>9.0482925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8.62522</v>
      </c>
      <c r="D7" s="72">
        <v>8.6934575</v>
      </c>
      <c r="E7" s="72">
        <v>8.761695</v>
      </c>
      <c r="F7" s="72">
        <v>8.8299325</v>
      </c>
      <c r="G7" s="72">
        <v>8.9118175</v>
      </c>
      <c r="H7" s="72">
        <v>8.980055</v>
      </c>
      <c r="I7" s="72">
        <v>9.0482925</v>
      </c>
      <c r="J7" s="13" t="s">
        <v>5</v>
      </c>
      <c r="K7" s="71">
        <v>4</v>
      </c>
      <c r="L7" s="71">
        <v>1.81</v>
      </c>
      <c r="M7" s="72">
        <v>8.62522</v>
      </c>
      <c r="N7" s="72">
        <v>8.6934575</v>
      </c>
      <c r="O7" s="72">
        <v>8.761695</v>
      </c>
      <c r="P7" s="72">
        <v>8.8299325</v>
      </c>
      <c r="Q7" s="72">
        <v>8.9118175</v>
      </c>
      <c r="R7" s="72">
        <v>8.980055</v>
      </c>
      <c r="S7" s="72">
        <v>9.0482925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8.62522</v>
      </c>
      <c r="D8" s="72">
        <v>8.6934575</v>
      </c>
      <c r="E8" s="72">
        <v>8.761695</v>
      </c>
      <c r="F8" s="72">
        <v>8.8299325</v>
      </c>
      <c r="G8" s="72">
        <v>8.9118175</v>
      </c>
      <c r="H8" s="72">
        <v>8.980055</v>
      </c>
      <c r="I8" s="72">
        <v>9.0482925</v>
      </c>
      <c r="J8" s="13" t="s">
        <v>6</v>
      </c>
      <c r="K8" s="71">
        <v>5</v>
      </c>
      <c r="L8" s="71">
        <v>2.26</v>
      </c>
      <c r="M8" s="72">
        <v>8.62522</v>
      </c>
      <c r="N8" s="72">
        <v>8.6934575</v>
      </c>
      <c r="O8" s="72">
        <v>8.761695</v>
      </c>
      <c r="P8" s="72">
        <v>8.8299325</v>
      </c>
      <c r="Q8" s="72">
        <v>8.9118175</v>
      </c>
      <c r="R8" s="72">
        <v>8.980055</v>
      </c>
      <c r="S8" s="72">
        <v>9.0482925</v>
      </c>
      <c r="U8" s="89"/>
      <c r="V8" s="92" t="s">
        <v>3458</v>
      </c>
      <c r="W8" s="92">
        <v>50</v>
      </c>
      <c r="X8" s="92">
        <v>50</v>
      </c>
      <c r="Y8" s="92">
        <v>40</v>
      </c>
      <c r="Z8" s="92">
        <v>20</v>
      </c>
      <c r="AA8" s="93">
        <f>IF(AND(W8&lt;274,X8&lt;274,Y8&lt;274,W8+(X8+Y8)*2&lt;419),Z8*2.2,"不可发快递")</f>
        <v>44</v>
      </c>
      <c r="AB8" s="94">
        <f t="shared" ref="AB8:AB17" si="0">W8*X8*Y8/8000</f>
        <v>12.5</v>
      </c>
      <c r="AC8" s="95">
        <f t="shared" ref="AC8:AC17" si="1">AB8*2.2</f>
        <v>27.5</v>
      </c>
      <c r="AD8" s="95">
        <f>IF(OR(AA8&gt;150,AC8&gt;150),"不可发快递",IF(AA8&gt;AC8,CEILING(AA8,1),CEILING(AC8,1)))</f>
        <v>44</v>
      </c>
      <c r="AE8" s="81" t="str">
        <f t="shared" ref="AE8:AE17" si="2">IF(MAX(W8:Y8)&gt;122,"是","否")</f>
        <v>否</v>
      </c>
      <c r="AF8" s="81" t="str">
        <f>IF(LARGE(W8:Y8,{2})&gt;75,"是","否")</f>
        <v>否</v>
      </c>
      <c r="AG8" s="81" t="str">
        <f t="shared" ref="AG8:AG17" si="3">IF(MAX(W8:Y8)&gt;244,"是","否")</f>
        <v>否</v>
      </c>
      <c r="AH8" s="81">
        <f t="shared" ref="AH8:AH17" si="4">(W8+X8+Y8)*2-MAX(W8:Y8)</f>
        <v>230</v>
      </c>
      <c r="AI8" s="81" t="str">
        <f t="shared" ref="AI8:AI17" si="5">IF(AH8&gt;266,"是","否")</f>
        <v>否</v>
      </c>
      <c r="AJ8" s="81" t="str">
        <f t="shared" ref="AJ8:AJ17" si="6">IF(AH8&gt;330.2,"是","否")</f>
        <v>否</v>
      </c>
      <c r="AK8" s="81" t="str">
        <f t="shared" ref="AK8:AK17" si="7">IF(AD8&gt;50,"是","否")</f>
        <v>否</v>
      </c>
      <c r="AL8" s="96">
        <f t="shared" ref="AL8:AL17" si="8">VLOOKUP(ROUNDUP($AD8,0),K:S,3,TRUE)</f>
        <v>8.62522</v>
      </c>
      <c r="AM8" s="96">
        <f t="shared" ref="AM8:AM17" si="9">VLOOKUP(ROUNDUP($AD8,0),K:S,4,TRUE)</f>
        <v>10.31751</v>
      </c>
      <c r="AN8" s="96">
        <f t="shared" ref="AN8:AN17" si="10">VLOOKUP(ROUNDUP($AD8,0),K:S,5,TRUE)</f>
        <v>12.037095</v>
      </c>
      <c r="AO8" s="96">
        <f t="shared" ref="AO8:AO17" si="11">VLOOKUP(ROUNDUP($AD8,0),K:S,6,TRUE)</f>
        <v>14.548235</v>
      </c>
      <c r="AP8" s="96">
        <f t="shared" ref="AP8:AP17" si="12">VLOOKUP(ROUNDUP($AD8,0),K:S,7,TRUE)</f>
        <v>18.1921175</v>
      </c>
      <c r="AQ8" s="96">
        <f t="shared" ref="AQ8:AQ17" si="13">VLOOKUP(ROUNDUP($AD8,0),K:S,8,TRUE)</f>
        <v>21.61764</v>
      </c>
      <c r="AR8" s="96">
        <f t="shared" ref="AR8:AR17" si="14">VLOOKUP(ROUNDUP($AD8,0),K:S,9,TRUE)</f>
        <v>24.0878375</v>
      </c>
      <c r="AS8" s="97">
        <f t="shared" ref="AS8:AS17" si="15">VLOOKUP(ROUNDUP($AD8,0),A:I,3,TRUE)</f>
        <v>8.62522</v>
      </c>
      <c r="AT8" s="97">
        <f t="shared" ref="AT8:AT17" si="16">VLOOKUP(ROUNDUP($AD8,0),A:I,4,TRUE)</f>
        <v>10.31751</v>
      </c>
      <c r="AU8" s="97">
        <f t="shared" ref="AU8:AU17" si="17">VLOOKUP(ROUNDUP($AD8,0),A:I,5,TRUE)</f>
        <v>12.037095</v>
      </c>
      <c r="AV8" s="97">
        <f t="shared" ref="AV8:AV17" si="18">VLOOKUP(ROUNDUP($AD8,0),A:I,6,TRUE)</f>
        <v>14.548235</v>
      </c>
      <c r="AW8" s="97">
        <f t="shared" ref="AW8:AW17" si="19">VLOOKUP(ROUNDUP($AD8,0),A:I,7,TRUE)</f>
        <v>18.1921175</v>
      </c>
      <c r="AX8" s="97">
        <f t="shared" ref="AX8:AX17" si="20">VLOOKUP(ROUNDUP($AD8,0),A:I,8,TRUE)</f>
        <v>21.61764</v>
      </c>
      <c r="AY8" s="97">
        <f t="shared" ref="AY8:AY17" si="21">VLOOKUP(ROUNDUP($AD8,0),A:I,9,TRUE)</f>
        <v>24.0878375</v>
      </c>
    </row>
    <row r="9" s="51" customFormat="1" ht="16.2" spans="1:51">
      <c r="A9" s="71">
        <v>6</v>
      </c>
      <c r="B9" s="71">
        <v>2.72</v>
      </c>
      <c r="C9" s="72">
        <v>8.62522</v>
      </c>
      <c r="D9" s="72">
        <v>8.6934575</v>
      </c>
      <c r="E9" s="72">
        <v>8.761695</v>
      </c>
      <c r="F9" s="72">
        <v>8.8299325</v>
      </c>
      <c r="G9" s="72">
        <v>8.9118175</v>
      </c>
      <c r="H9" s="72">
        <v>8.980055</v>
      </c>
      <c r="I9" s="72">
        <v>9.0482925</v>
      </c>
      <c r="J9" s="13" t="s">
        <v>7</v>
      </c>
      <c r="K9" s="71">
        <v>6</v>
      </c>
      <c r="L9" s="71">
        <v>2.72</v>
      </c>
      <c r="M9" s="72">
        <v>8.62522</v>
      </c>
      <c r="N9" s="72">
        <v>8.6934575</v>
      </c>
      <c r="O9" s="72">
        <v>8.761695</v>
      </c>
      <c r="P9" s="72">
        <v>8.8299325</v>
      </c>
      <c r="Q9" s="72">
        <v>8.9118175</v>
      </c>
      <c r="R9" s="72">
        <v>8.980055</v>
      </c>
      <c r="S9" s="72">
        <v>9.0482925</v>
      </c>
      <c r="U9" s="89"/>
      <c r="V9" s="92"/>
      <c r="W9" s="92"/>
      <c r="X9" s="92"/>
      <c r="Y9" s="92"/>
      <c r="Z9" s="92"/>
      <c r="AA9" s="93">
        <f t="shared" ref="AA9:AA17" si="22">IF(AND(W9&lt;274,X9&lt;274,Y9&lt;274,W9+(X9+Y9)*2&lt;419),Z9*2.2,"不可发快递")</f>
        <v>0</v>
      </c>
      <c r="AB9" s="94">
        <f t="shared" si="0"/>
        <v>0</v>
      </c>
      <c r="AC9" s="95">
        <f t="shared" si="1"/>
        <v>0</v>
      </c>
      <c r="AD9" s="95">
        <f t="shared" ref="AD9:AD17" si="23">IF(OR(AA9&gt;150,AC9&gt;150),"不可发快递",IF(AA9&gt;AC9,CEILING(AA9,1),CEILING(AC9,1)))</f>
        <v>0</v>
      </c>
      <c r="AE9" s="81" t="str">
        <f t="shared" si="2"/>
        <v>否</v>
      </c>
      <c r="AF9" s="81" t="e">
        <f>IF(LARGE(W9:Y9,{2})&gt;75,"是","否")</f>
        <v>#NUM!</v>
      </c>
      <c r="AG9" s="81" t="str">
        <f t="shared" si="3"/>
        <v>否</v>
      </c>
      <c r="AH9" s="81">
        <f t="shared" si="4"/>
        <v>0</v>
      </c>
      <c r="AI9" s="81" t="str">
        <f t="shared" si="5"/>
        <v>否</v>
      </c>
      <c r="AJ9" s="81" t="str">
        <f t="shared" si="6"/>
        <v>否</v>
      </c>
      <c r="AK9" s="81" t="str">
        <f t="shared" si="7"/>
        <v>否</v>
      </c>
      <c r="AL9" s="96" t="e">
        <f t="shared" si="8"/>
        <v>#N/A</v>
      </c>
      <c r="AM9" s="96" t="e">
        <f t="shared" si="9"/>
        <v>#N/A</v>
      </c>
      <c r="AN9" s="96" t="e">
        <f t="shared" si="10"/>
        <v>#N/A</v>
      </c>
      <c r="AO9" s="96" t="e">
        <f t="shared" si="11"/>
        <v>#N/A</v>
      </c>
      <c r="AP9" s="96" t="e">
        <f t="shared" si="12"/>
        <v>#N/A</v>
      </c>
      <c r="AQ9" s="96" t="e">
        <f t="shared" si="13"/>
        <v>#N/A</v>
      </c>
      <c r="AR9" s="96" t="e">
        <f t="shared" si="14"/>
        <v>#N/A</v>
      </c>
      <c r="AS9" s="97" t="e">
        <f t="shared" si="15"/>
        <v>#N/A</v>
      </c>
      <c r="AT9" s="97" t="e">
        <f t="shared" si="16"/>
        <v>#N/A</v>
      </c>
      <c r="AU9" s="97" t="e">
        <f t="shared" si="17"/>
        <v>#N/A</v>
      </c>
      <c r="AV9" s="97" t="e">
        <f t="shared" si="18"/>
        <v>#N/A</v>
      </c>
      <c r="AW9" s="97" t="e">
        <f t="shared" si="19"/>
        <v>#N/A</v>
      </c>
      <c r="AX9" s="97" t="e">
        <f t="shared" si="20"/>
        <v>#N/A</v>
      </c>
      <c r="AY9" s="97" t="e">
        <f t="shared" si="21"/>
        <v>#N/A</v>
      </c>
    </row>
    <row r="10" s="51" customFormat="1" ht="16.2" spans="1:51">
      <c r="A10" s="71">
        <v>7</v>
      </c>
      <c r="B10" s="71">
        <v>3.17</v>
      </c>
      <c r="C10" s="72">
        <v>8.62522</v>
      </c>
      <c r="D10" s="72">
        <v>8.6934575</v>
      </c>
      <c r="E10" s="72">
        <v>8.761695</v>
      </c>
      <c r="F10" s="72">
        <v>8.8299325</v>
      </c>
      <c r="G10" s="72">
        <v>8.9118175</v>
      </c>
      <c r="H10" s="72">
        <v>8.980055</v>
      </c>
      <c r="I10" s="72">
        <v>9.0482925</v>
      </c>
      <c r="J10" s="13" t="s">
        <v>8</v>
      </c>
      <c r="K10" s="71">
        <v>7</v>
      </c>
      <c r="L10" s="71">
        <v>3.17</v>
      </c>
      <c r="M10" s="72">
        <v>8.62522</v>
      </c>
      <c r="N10" s="72">
        <v>8.6934575</v>
      </c>
      <c r="O10" s="72">
        <v>8.761695</v>
      </c>
      <c r="P10" s="72">
        <v>8.8299325</v>
      </c>
      <c r="Q10" s="72">
        <v>8.9118175</v>
      </c>
      <c r="R10" s="72">
        <v>8.980055</v>
      </c>
      <c r="S10" s="72">
        <v>9.0482925</v>
      </c>
      <c r="U10" s="89"/>
      <c r="V10" s="92"/>
      <c r="W10" s="92"/>
      <c r="X10" s="92"/>
      <c r="Y10" s="92"/>
      <c r="Z10" s="92"/>
      <c r="AA10" s="93">
        <f t="shared" si="22"/>
        <v>0</v>
      </c>
      <c r="AB10" s="94">
        <f t="shared" si="0"/>
        <v>0</v>
      </c>
      <c r="AC10" s="95">
        <f t="shared" si="1"/>
        <v>0</v>
      </c>
      <c r="AD10" s="95">
        <f t="shared" si="23"/>
        <v>0</v>
      </c>
      <c r="AE10" s="81" t="str">
        <f t="shared" si="2"/>
        <v>否</v>
      </c>
      <c r="AF10" s="81" t="e">
        <f>IF(LARGE(W10:Y10,{2})&gt;75,"是","否")</f>
        <v>#NUM!</v>
      </c>
      <c r="AG10" s="81" t="str">
        <f t="shared" si="3"/>
        <v>否</v>
      </c>
      <c r="AH10" s="81">
        <f t="shared" si="4"/>
        <v>0</v>
      </c>
      <c r="AI10" s="81" t="str">
        <f t="shared" si="5"/>
        <v>否</v>
      </c>
      <c r="AJ10" s="81" t="str">
        <f t="shared" si="6"/>
        <v>否</v>
      </c>
      <c r="AK10" s="81" t="str">
        <f t="shared" si="7"/>
        <v>否</v>
      </c>
      <c r="AL10" s="96" t="e">
        <f t="shared" si="8"/>
        <v>#N/A</v>
      </c>
      <c r="AM10" s="96" t="e">
        <f t="shared" si="9"/>
        <v>#N/A</v>
      </c>
      <c r="AN10" s="96" t="e">
        <f t="shared" si="10"/>
        <v>#N/A</v>
      </c>
      <c r="AO10" s="96" t="e">
        <f t="shared" si="11"/>
        <v>#N/A</v>
      </c>
      <c r="AP10" s="96" t="e">
        <f t="shared" si="12"/>
        <v>#N/A</v>
      </c>
      <c r="AQ10" s="96" t="e">
        <f t="shared" si="13"/>
        <v>#N/A</v>
      </c>
      <c r="AR10" s="96" t="e">
        <f t="shared" si="14"/>
        <v>#N/A</v>
      </c>
      <c r="AS10" s="97" t="e">
        <f t="shared" si="15"/>
        <v>#N/A</v>
      </c>
      <c r="AT10" s="97" t="e">
        <f t="shared" si="16"/>
        <v>#N/A</v>
      </c>
      <c r="AU10" s="97" t="e">
        <f t="shared" si="17"/>
        <v>#N/A</v>
      </c>
      <c r="AV10" s="97" t="e">
        <f t="shared" si="18"/>
        <v>#N/A</v>
      </c>
      <c r="AW10" s="97" t="e">
        <f t="shared" si="19"/>
        <v>#N/A</v>
      </c>
      <c r="AX10" s="97" t="e">
        <f t="shared" si="20"/>
        <v>#N/A</v>
      </c>
      <c r="AY10" s="97" t="e">
        <f t="shared" si="21"/>
        <v>#N/A</v>
      </c>
    </row>
    <row r="11" s="51" customFormat="1" ht="16.2" spans="1:51">
      <c r="A11" s="71">
        <v>8</v>
      </c>
      <c r="B11" s="71">
        <v>3.62</v>
      </c>
      <c r="C11" s="72">
        <v>8.62522</v>
      </c>
      <c r="D11" s="72">
        <v>8.6934575</v>
      </c>
      <c r="E11" s="72">
        <v>8.761695</v>
      </c>
      <c r="F11" s="72">
        <v>8.8299325</v>
      </c>
      <c r="G11" s="72">
        <v>8.9118175</v>
      </c>
      <c r="H11" s="72">
        <v>8.980055</v>
      </c>
      <c r="I11" s="72">
        <v>9.0482925</v>
      </c>
      <c r="J11" s="13" t="s">
        <v>9</v>
      </c>
      <c r="K11" s="71">
        <v>8</v>
      </c>
      <c r="L11" s="71">
        <v>3.62</v>
      </c>
      <c r="M11" s="72">
        <v>8.62522</v>
      </c>
      <c r="N11" s="72">
        <v>8.6934575</v>
      </c>
      <c r="O11" s="72">
        <v>8.761695</v>
      </c>
      <c r="P11" s="72">
        <v>8.8299325</v>
      </c>
      <c r="Q11" s="72">
        <v>8.9118175</v>
      </c>
      <c r="R11" s="72">
        <v>8.980055</v>
      </c>
      <c r="S11" s="72">
        <v>9.0482925</v>
      </c>
      <c r="U11" s="89"/>
      <c r="V11" s="92"/>
      <c r="W11" s="92"/>
      <c r="X11" s="92"/>
      <c r="Y11" s="92"/>
      <c r="Z11" s="92"/>
      <c r="AA11" s="93">
        <f t="shared" si="22"/>
        <v>0</v>
      </c>
      <c r="AB11" s="94">
        <f t="shared" si="0"/>
        <v>0</v>
      </c>
      <c r="AC11" s="95">
        <f t="shared" si="1"/>
        <v>0</v>
      </c>
      <c r="AD11" s="95">
        <f t="shared" si="23"/>
        <v>0</v>
      </c>
      <c r="AE11" s="81" t="str">
        <f t="shared" si="2"/>
        <v>否</v>
      </c>
      <c r="AF11" s="81" t="e">
        <f>IF(LARGE(W11:Y11,{2})&gt;75,"是","否")</f>
        <v>#NUM!</v>
      </c>
      <c r="AG11" s="81" t="str">
        <f t="shared" si="3"/>
        <v>否</v>
      </c>
      <c r="AH11" s="81">
        <f t="shared" si="4"/>
        <v>0</v>
      </c>
      <c r="AI11" s="81" t="str">
        <f t="shared" si="5"/>
        <v>否</v>
      </c>
      <c r="AJ11" s="81" t="str">
        <f t="shared" si="6"/>
        <v>否</v>
      </c>
      <c r="AK11" s="81" t="str">
        <f t="shared" si="7"/>
        <v>否</v>
      </c>
      <c r="AL11" s="96" t="e">
        <f t="shared" si="8"/>
        <v>#N/A</v>
      </c>
      <c r="AM11" s="96" t="e">
        <f t="shared" si="9"/>
        <v>#N/A</v>
      </c>
      <c r="AN11" s="96" t="e">
        <f t="shared" si="10"/>
        <v>#N/A</v>
      </c>
      <c r="AO11" s="96" t="e">
        <f t="shared" si="11"/>
        <v>#N/A</v>
      </c>
      <c r="AP11" s="96" t="e">
        <f t="shared" si="12"/>
        <v>#N/A</v>
      </c>
      <c r="AQ11" s="96" t="e">
        <f t="shared" si="13"/>
        <v>#N/A</v>
      </c>
      <c r="AR11" s="96" t="e">
        <f t="shared" si="14"/>
        <v>#N/A</v>
      </c>
      <c r="AS11" s="97" t="e">
        <f t="shared" si="15"/>
        <v>#N/A</v>
      </c>
      <c r="AT11" s="97" t="e">
        <f t="shared" si="16"/>
        <v>#N/A</v>
      </c>
      <c r="AU11" s="97" t="e">
        <f t="shared" si="17"/>
        <v>#N/A</v>
      </c>
      <c r="AV11" s="97" t="e">
        <f t="shared" si="18"/>
        <v>#N/A</v>
      </c>
      <c r="AW11" s="97" t="e">
        <f t="shared" si="19"/>
        <v>#N/A</v>
      </c>
      <c r="AX11" s="97" t="e">
        <f t="shared" si="20"/>
        <v>#N/A</v>
      </c>
      <c r="AY11" s="97" t="e">
        <f t="shared" si="21"/>
        <v>#N/A</v>
      </c>
    </row>
    <row r="12" s="51" customFormat="1" ht="16.2" spans="1:51">
      <c r="A12" s="71">
        <v>9</v>
      </c>
      <c r="B12" s="71">
        <v>4.08</v>
      </c>
      <c r="C12" s="72">
        <v>8.62522</v>
      </c>
      <c r="D12" s="72">
        <v>8.6934575</v>
      </c>
      <c r="E12" s="72">
        <v>8.761695</v>
      </c>
      <c r="F12" s="72">
        <v>8.8299325</v>
      </c>
      <c r="G12" s="72">
        <v>8.9118175</v>
      </c>
      <c r="H12" s="72">
        <v>8.980055</v>
      </c>
      <c r="I12" s="72">
        <v>9.0482925</v>
      </c>
      <c r="J12" s="44" t="s">
        <v>13</v>
      </c>
      <c r="K12" s="71">
        <v>9</v>
      </c>
      <c r="L12" s="71">
        <v>4.08</v>
      </c>
      <c r="M12" s="72">
        <v>8.62522</v>
      </c>
      <c r="N12" s="72">
        <v>8.6934575</v>
      </c>
      <c r="O12" s="72">
        <v>8.761695</v>
      </c>
      <c r="P12" s="72">
        <v>8.8299325</v>
      </c>
      <c r="Q12" s="72">
        <v>8.9118175</v>
      </c>
      <c r="R12" s="72">
        <v>8.980055</v>
      </c>
      <c r="S12" s="72">
        <v>9.0482925</v>
      </c>
      <c r="U12" s="54"/>
      <c r="V12" s="92"/>
      <c r="W12" s="92"/>
      <c r="X12" s="92"/>
      <c r="Y12" s="92"/>
      <c r="Z12" s="92"/>
      <c r="AA12" s="93">
        <f t="shared" si="22"/>
        <v>0</v>
      </c>
      <c r="AB12" s="94">
        <f t="shared" si="0"/>
        <v>0</v>
      </c>
      <c r="AC12" s="95">
        <f t="shared" si="1"/>
        <v>0</v>
      </c>
      <c r="AD12" s="95">
        <f t="shared" si="23"/>
        <v>0</v>
      </c>
      <c r="AE12" s="81" t="str">
        <f t="shared" si="2"/>
        <v>否</v>
      </c>
      <c r="AF12" s="81" t="e">
        <f>IF(LARGE(W12:Y12,{2})&gt;75,"是","否")</f>
        <v>#NUM!</v>
      </c>
      <c r="AG12" s="81" t="str">
        <f t="shared" si="3"/>
        <v>否</v>
      </c>
      <c r="AH12" s="81">
        <f t="shared" si="4"/>
        <v>0</v>
      </c>
      <c r="AI12" s="81" t="str">
        <f t="shared" si="5"/>
        <v>否</v>
      </c>
      <c r="AJ12" s="81" t="str">
        <f t="shared" si="6"/>
        <v>否</v>
      </c>
      <c r="AK12" s="81" t="str">
        <f t="shared" si="7"/>
        <v>否</v>
      </c>
      <c r="AL12" s="96" t="e">
        <f t="shared" si="8"/>
        <v>#N/A</v>
      </c>
      <c r="AM12" s="96" t="e">
        <f t="shared" si="9"/>
        <v>#N/A</v>
      </c>
      <c r="AN12" s="96" t="e">
        <f t="shared" si="10"/>
        <v>#N/A</v>
      </c>
      <c r="AO12" s="96" t="e">
        <f t="shared" si="11"/>
        <v>#N/A</v>
      </c>
      <c r="AP12" s="96" t="e">
        <f t="shared" si="12"/>
        <v>#N/A</v>
      </c>
      <c r="AQ12" s="96" t="e">
        <f t="shared" si="13"/>
        <v>#N/A</v>
      </c>
      <c r="AR12" s="96" t="e">
        <f t="shared" si="14"/>
        <v>#N/A</v>
      </c>
      <c r="AS12" s="97" t="e">
        <f t="shared" si="15"/>
        <v>#N/A</v>
      </c>
      <c r="AT12" s="97" t="e">
        <f t="shared" si="16"/>
        <v>#N/A</v>
      </c>
      <c r="AU12" s="97" t="e">
        <f t="shared" si="17"/>
        <v>#N/A</v>
      </c>
      <c r="AV12" s="97" t="e">
        <f t="shared" si="18"/>
        <v>#N/A</v>
      </c>
      <c r="AW12" s="97" t="e">
        <f t="shared" si="19"/>
        <v>#N/A</v>
      </c>
      <c r="AX12" s="97" t="e">
        <f t="shared" si="20"/>
        <v>#N/A</v>
      </c>
      <c r="AY12" s="97" t="e">
        <f t="shared" si="21"/>
        <v>#N/A</v>
      </c>
    </row>
    <row r="13" s="51" customFormat="1" ht="16.2" spans="1:51">
      <c r="A13" s="71">
        <v>10</v>
      </c>
      <c r="B13" s="71">
        <v>4.53</v>
      </c>
      <c r="C13" s="72">
        <v>8.62522</v>
      </c>
      <c r="D13" s="72">
        <v>8.6934575</v>
      </c>
      <c r="E13" s="72">
        <v>8.761695</v>
      </c>
      <c r="F13" s="72">
        <v>8.8299325</v>
      </c>
      <c r="G13" s="72">
        <v>8.9118175</v>
      </c>
      <c r="H13" s="72">
        <v>8.980055</v>
      </c>
      <c r="I13" s="72">
        <v>9.38948</v>
      </c>
      <c r="J13" s="41" t="s">
        <v>12</v>
      </c>
      <c r="K13" s="71">
        <v>10</v>
      </c>
      <c r="L13" s="71">
        <v>4.53</v>
      </c>
      <c r="M13" s="72">
        <v>8.62522</v>
      </c>
      <c r="N13" s="72">
        <v>8.6934575</v>
      </c>
      <c r="O13" s="72">
        <v>8.761695</v>
      </c>
      <c r="P13" s="72">
        <v>8.8299325</v>
      </c>
      <c r="Q13" s="72">
        <v>8.9118175</v>
      </c>
      <c r="R13" s="72">
        <v>8.980055</v>
      </c>
      <c r="S13" s="72">
        <v>9.38948</v>
      </c>
      <c r="U13" s="54"/>
      <c r="V13" s="92"/>
      <c r="W13" s="92"/>
      <c r="X13" s="92"/>
      <c r="Y13" s="92"/>
      <c r="Z13" s="92"/>
      <c r="AA13" s="93">
        <f t="shared" si="22"/>
        <v>0</v>
      </c>
      <c r="AB13" s="94">
        <f t="shared" si="0"/>
        <v>0</v>
      </c>
      <c r="AC13" s="95">
        <f t="shared" si="1"/>
        <v>0</v>
      </c>
      <c r="AD13" s="95">
        <f t="shared" si="23"/>
        <v>0</v>
      </c>
      <c r="AE13" s="81" t="str">
        <f t="shared" si="2"/>
        <v>否</v>
      </c>
      <c r="AF13" s="81" t="e">
        <f>IF(LARGE(W13:Y13,{2})&gt;75,"是","否")</f>
        <v>#NUM!</v>
      </c>
      <c r="AG13" s="81" t="str">
        <f t="shared" si="3"/>
        <v>否</v>
      </c>
      <c r="AH13" s="81">
        <f t="shared" si="4"/>
        <v>0</v>
      </c>
      <c r="AI13" s="81" t="str">
        <f t="shared" si="5"/>
        <v>否</v>
      </c>
      <c r="AJ13" s="81" t="str">
        <f t="shared" si="6"/>
        <v>否</v>
      </c>
      <c r="AK13" s="81" t="str">
        <f t="shared" si="7"/>
        <v>否</v>
      </c>
      <c r="AL13" s="96" t="e">
        <f t="shared" si="8"/>
        <v>#N/A</v>
      </c>
      <c r="AM13" s="96" t="e">
        <f t="shared" si="9"/>
        <v>#N/A</v>
      </c>
      <c r="AN13" s="96" t="e">
        <f t="shared" si="10"/>
        <v>#N/A</v>
      </c>
      <c r="AO13" s="96" t="e">
        <f t="shared" si="11"/>
        <v>#N/A</v>
      </c>
      <c r="AP13" s="96" t="e">
        <f t="shared" si="12"/>
        <v>#N/A</v>
      </c>
      <c r="AQ13" s="96" t="e">
        <f t="shared" si="13"/>
        <v>#N/A</v>
      </c>
      <c r="AR13" s="96" t="e">
        <f t="shared" si="14"/>
        <v>#N/A</v>
      </c>
      <c r="AS13" s="97" t="e">
        <f t="shared" si="15"/>
        <v>#N/A</v>
      </c>
      <c r="AT13" s="97" t="e">
        <f t="shared" si="16"/>
        <v>#N/A</v>
      </c>
      <c r="AU13" s="97" t="e">
        <f t="shared" si="17"/>
        <v>#N/A</v>
      </c>
      <c r="AV13" s="97" t="e">
        <f t="shared" si="18"/>
        <v>#N/A</v>
      </c>
      <c r="AW13" s="97" t="e">
        <f t="shared" si="19"/>
        <v>#N/A</v>
      </c>
      <c r="AX13" s="97" t="e">
        <f t="shared" si="20"/>
        <v>#N/A</v>
      </c>
      <c r="AY13" s="97" t="e">
        <f t="shared" si="21"/>
        <v>#N/A</v>
      </c>
    </row>
    <row r="14" s="51" customFormat="1" ht="16.2" spans="1:51">
      <c r="A14" s="71">
        <v>11</v>
      </c>
      <c r="B14" s="71">
        <v>4.98</v>
      </c>
      <c r="C14" s="72">
        <v>8.62522</v>
      </c>
      <c r="D14" s="72">
        <v>8.6934575</v>
      </c>
      <c r="E14" s="72">
        <v>8.761695</v>
      </c>
      <c r="F14" s="72">
        <v>8.8299325</v>
      </c>
      <c r="G14" s="72">
        <v>8.9118175</v>
      </c>
      <c r="H14" s="72">
        <v>8.980055</v>
      </c>
      <c r="I14" s="72">
        <v>9.0482925</v>
      </c>
      <c r="J14" s="13" t="s">
        <v>11</v>
      </c>
      <c r="K14" s="71">
        <v>11</v>
      </c>
      <c r="L14" s="71">
        <v>4.98</v>
      </c>
      <c r="M14" s="72">
        <v>8.62522</v>
      </c>
      <c r="N14" s="72">
        <v>8.6934575</v>
      </c>
      <c r="O14" s="72">
        <v>8.761695</v>
      </c>
      <c r="P14" s="72">
        <v>8.8299325</v>
      </c>
      <c r="Q14" s="72">
        <v>8.9118175</v>
      </c>
      <c r="R14" s="72">
        <v>8.980055</v>
      </c>
      <c r="S14" s="72">
        <v>9.0482925</v>
      </c>
      <c r="U14" s="54"/>
      <c r="V14" s="92"/>
      <c r="W14" s="92"/>
      <c r="X14" s="92"/>
      <c r="Y14" s="92"/>
      <c r="Z14" s="92"/>
      <c r="AA14" s="93">
        <f t="shared" si="22"/>
        <v>0</v>
      </c>
      <c r="AB14" s="94">
        <f t="shared" si="0"/>
        <v>0</v>
      </c>
      <c r="AC14" s="95">
        <f t="shared" si="1"/>
        <v>0</v>
      </c>
      <c r="AD14" s="95">
        <f t="shared" si="23"/>
        <v>0</v>
      </c>
      <c r="AE14" s="81" t="str">
        <f t="shared" si="2"/>
        <v>否</v>
      </c>
      <c r="AF14" s="81" t="e">
        <f>IF(LARGE(W14:Y14,{2})&gt;75,"是","否")</f>
        <v>#NUM!</v>
      </c>
      <c r="AG14" s="81" t="str">
        <f t="shared" si="3"/>
        <v>否</v>
      </c>
      <c r="AH14" s="81">
        <f t="shared" si="4"/>
        <v>0</v>
      </c>
      <c r="AI14" s="81" t="str">
        <f t="shared" si="5"/>
        <v>否</v>
      </c>
      <c r="AJ14" s="81" t="str">
        <f t="shared" si="6"/>
        <v>否</v>
      </c>
      <c r="AK14" s="81" t="str">
        <f t="shared" si="7"/>
        <v>否</v>
      </c>
      <c r="AL14" s="96" t="e">
        <f t="shared" si="8"/>
        <v>#N/A</v>
      </c>
      <c r="AM14" s="96" t="e">
        <f t="shared" si="9"/>
        <v>#N/A</v>
      </c>
      <c r="AN14" s="96" t="e">
        <f t="shared" si="10"/>
        <v>#N/A</v>
      </c>
      <c r="AO14" s="96" t="e">
        <f t="shared" si="11"/>
        <v>#N/A</v>
      </c>
      <c r="AP14" s="96" t="e">
        <f t="shared" si="12"/>
        <v>#N/A</v>
      </c>
      <c r="AQ14" s="96" t="e">
        <f t="shared" si="13"/>
        <v>#N/A</v>
      </c>
      <c r="AR14" s="96" t="e">
        <f t="shared" si="14"/>
        <v>#N/A</v>
      </c>
      <c r="AS14" s="97" t="e">
        <f t="shared" si="15"/>
        <v>#N/A</v>
      </c>
      <c r="AT14" s="97" t="e">
        <f t="shared" si="16"/>
        <v>#N/A</v>
      </c>
      <c r="AU14" s="97" t="e">
        <f t="shared" si="17"/>
        <v>#N/A</v>
      </c>
      <c r="AV14" s="97" t="e">
        <f t="shared" si="18"/>
        <v>#N/A</v>
      </c>
      <c r="AW14" s="97" t="e">
        <f t="shared" si="19"/>
        <v>#N/A</v>
      </c>
      <c r="AX14" s="97" t="e">
        <f t="shared" si="20"/>
        <v>#N/A</v>
      </c>
      <c r="AY14" s="97" t="e">
        <f t="shared" si="21"/>
        <v>#N/A</v>
      </c>
    </row>
    <row r="15" s="51" customFormat="1" ht="16.2" spans="1:51">
      <c r="A15" s="71">
        <v>12</v>
      </c>
      <c r="B15" s="71">
        <v>5.44</v>
      </c>
      <c r="C15" s="72">
        <v>8.62522</v>
      </c>
      <c r="D15" s="72">
        <v>8.6934575</v>
      </c>
      <c r="E15" s="72">
        <v>8.761695</v>
      </c>
      <c r="F15" s="72">
        <v>8.8299325</v>
      </c>
      <c r="G15" s="72">
        <v>8.9118175</v>
      </c>
      <c r="H15" s="72">
        <v>8.980055</v>
      </c>
      <c r="I15" s="72">
        <v>9.0482925</v>
      </c>
      <c r="J15" s="13" t="s">
        <v>10</v>
      </c>
      <c r="K15" s="71">
        <v>12</v>
      </c>
      <c r="L15" s="71">
        <v>5.44</v>
      </c>
      <c r="M15" s="72">
        <v>8.62522</v>
      </c>
      <c r="N15" s="72">
        <v>8.6934575</v>
      </c>
      <c r="O15" s="72">
        <v>8.761695</v>
      </c>
      <c r="P15" s="72">
        <v>8.8299325</v>
      </c>
      <c r="Q15" s="72">
        <v>8.9118175</v>
      </c>
      <c r="R15" s="72">
        <v>8.980055</v>
      </c>
      <c r="S15" s="72">
        <v>9.0482925</v>
      </c>
      <c r="U15" s="98"/>
      <c r="V15" s="92"/>
      <c r="W15" s="92"/>
      <c r="X15" s="92"/>
      <c r="Y15" s="92"/>
      <c r="Z15" s="92"/>
      <c r="AA15" s="93">
        <f t="shared" si="22"/>
        <v>0</v>
      </c>
      <c r="AB15" s="94">
        <f t="shared" si="0"/>
        <v>0</v>
      </c>
      <c r="AC15" s="95">
        <f t="shared" si="1"/>
        <v>0</v>
      </c>
      <c r="AD15" s="95">
        <f t="shared" si="23"/>
        <v>0</v>
      </c>
      <c r="AE15" s="81" t="str">
        <f t="shared" si="2"/>
        <v>否</v>
      </c>
      <c r="AF15" s="81" t="e">
        <f>IF(LARGE(W15:Y15,{2})&gt;75,"是","否")</f>
        <v>#NUM!</v>
      </c>
      <c r="AG15" s="81" t="str">
        <f t="shared" si="3"/>
        <v>否</v>
      </c>
      <c r="AH15" s="81">
        <f t="shared" si="4"/>
        <v>0</v>
      </c>
      <c r="AI15" s="81" t="str">
        <f t="shared" si="5"/>
        <v>否</v>
      </c>
      <c r="AJ15" s="81" t="str">
        <f t="shared" si="6"/>
        <v>否</v>
      </c>
      <c r="AK15" s="81" t="str">
        <f t="shared" si="7"/>
        <v>否</v>
      </c>
      <c r="AL15" s="96" t="e">
        <f t="shared" si="8"/>
        <v>#N/A</v>
      </c>
      <c r="AM15" s="96" t="e">
        <f t="shared" si="9"/>
        <v>#N/A</v>
      </c>
      <c r="AN15" s="96" t="e">
        <f t="shared" si="10"/>
        <v>#N/A</v>
      </c>
      <c r="AO15" s="96" t="e">
        <f t="shared" si="11"/>
        <v>#N/A</v>
      </c>
      <c r="AP15" s="96" t="e">
        <f t="shared" si="12"/>
        <v>#N/A</v>
      </c>
      <c r="AQ15" s="96" t="e">
        <f t="shared" si="13"/>
        <v>#N/A</v>
      </c>
      <c r="AR15" s="96" t="e">
        <f t="shared" si="14"/>
        <v>#N/A</v>
      </c>
      <c r="AS15" s="97" t="e">
        <f t="shared" si="15"/>
        <v>#N/A</v>
      </c>
      <c r="AT15" s="97" t="e">
        <f t="shared" si="16"/>
        <v>#N/A</v>
      </c>
      <c r="AU15" s="97" t="e">
        <f t="shared" si="17"/>
        <v>#N/A</v>
      </c>
      <c r="AV15" s="97" t="e">
        <f t="shared" si="18"/>
        <v>#N/A</v>
      </c>
      <c r="AW15" s="97" t="e">
        <f t="shared" si="19"/>
        <v>#N/A</v>
      </c>
      <c r="AX15" s="97" t="e">
        <f t="shared" si="20"/>
        <v>#N/A</v>
      </c>
      <c r="AY15" s="97" t="e">
        <f t="shared" si="21"/>
        <v>#N/A</v>
      </c>
    </row>
    <row r="16" s="51" customFormat="1" ht="15.6" spans="1:51">
      <c r="A16" s="71">
        <v>13</v>
      </c>
      <c r="B16" s="71">
        <v>5.89</v>
      </c>
      <c r="C16" s="72">
        <v>8.62522</v>
      </c>
      <c r="D16" s="72">
        <v>8.6934575</v>
      </c>
      <c r="E16" s="72">
        <v>8.761695</v>
      </c>
      <c r="F16" s="72">
        <v>8.8299325</v>
      </c>
      <c r="G16" s="72">
        <v>8.9118175</v>
      </c>
      <c r="H16" s="72">
        <v>8.980055</v>
      </c>
      <c r="I16" s="72">
        <v>9.44407</v>
      </c>
      <c r="J16" s="99"/>
      <c r="K16" s="71">
        <v>13</v>
      </c>
      <c r="L16" s="71">
        <v>5.89</v>
      </c>
      <c r="M16" s="72">
        <v>8.62522</v>
      </c>
      <c r="N16" s="72">
        <v>8.6934575</v>
      </c>
      <c r="O16" s="72">
        <v>8.761695</v>
      </c>
      <c r="P16" s="72">
        <v>8.8299325</v>
      </c>
      <c r="Q16" s="72">
        <v>8.9118175</v>
      </c>
      <c r="R16" s="72">
        <v>8.980055</v>
      </c>
      <c r="S16" s="72">
        <v>9.44407</v>
      </c>
      <c r="U16" s="98"/>
      <c r="V16" s="92"/>
      <c r="W16" s="92"/>
      <c r="X16" s="92"/>
      <c r="Y16" s="92"/>
      <c r="Z16" s="92"/>
      <c r="AA16" s="93">
        <f t="shared" si="22"/>
        <v>0</v>
      </c>
      <c r="AB16" s="94">
        <f t="shared" si="0"/>
        <v>0</v>
      </c>
      <c r="AC16" s="95">
        <f t="shared" si="1"/>
        <v>0</v>
      </c>
      <c r="AD16" s="95">
        <f t="shared" si="23"/>
        <v>0</v>
      </c>
      <c r="AE16" s="81" t="str">
        <f t="shared" si="2"/>
        <v>否</v>
      </c>
      <c r="AF16" s="81" t="e">
        <f>IF(LARGE(W16:Y16,{2})&gt;75,"是","否")</f>
        <v>#NUM!</v>
      </c>
      <c r="AG16" s="81" t="str">
        <f t="shared" si="3"/>
        <v>否</v>
      </c>
      <c r="AH16" s="81">
        <f t="shared" si="4"/>
        <v>0</v>
      </c>
      <c r="AI16" s="81" t="str">
        <f t="shared" si="5"/>
        <v>否</v>
      </c>
      <c r="AJ16" s="81" t="str">
        <f t="shared" si="6"/>
        <v>否</v>
      </c>
      <c r="AK16" s="81" t="str">
        <f t="shared" si="7"/>
        <v>否</v>
      </c>
      <c r="AL16" s="96" t="e">
        <f t="shared" si="8"/>
        <v>#N/A</v>
      </c>
      <c r="AM16" s="96" t="e">
        <f t="shared" si="9"/>
        <v>#N/A</v>
      </c>
      <c r="AN16" s="96" t="e">
        <f t="shared" si="10"/>
        <v>#N/A</v>
      </c>
      <c r="AO16" s="96" t="e">
        <f t="shared" si="11"/>
        <v>#N/A</v>
      </c>
      <c r="AP16" s="96" t="e">
        <f t="shared" si="12"/>
        <v>#N/A</v>
      </c>
      <c r="AQ16" s="96" t="e">
        <f t="shared" si="13"/>
        <v>#N/A</v>
      </c>
      <c r="AR16" s="96" t="e">
        <f t="shared" si="14"/>
        <v>#N/A</v>
      </c>
      <c r="AS16" s="97" t="e">
        <f t="shared" si="15"/>
        <v>#N/A</v>
      </c>
      <c r="AT16" s="97" t="e">
        <f t="shared" si="16"/>
        <v>#N/A</v>
      </c>
      <c r="AU16" s="97" t="e">
        <f t="shared" si="17"/>
        <v>#N/A</v>
      </c>
      <c r="AV16" s="97" t="e">
        <f t="shared" si="18"/>
        <v>#N/A</v>
      </c>
      <c r="AW16" s="97" t="e">
        <f t="shared" si="19"/>
        <v>#N/A</v>
      </c>
      <c r="AX16" s="97" t="e">
        <f t="shared" si="20"/>
        <v>#N/A</v>
      </c>
      <c r="AY16" s="97" t="e">
        <f t="shared" si="21"/>
        <v>#N/A</v>
      </c>
    </row>
    <row r="17" s="51" customFormat="1" ht="15.6" spans="1:51">
      <c r="A17" s="71">
        <v>14</v>
      </c>
      <c r="B17" s="71">
        <v>6.35</v>
      </c>
      <c r="C17" s="72">
        <v>8.62522</v>
      </c>
      <c r="D17" s="72">
        <v>8.6934575</v>
      </c>
      <c r="E17" s="72">
        <v>8.761695</v>
      </c>
      <c r="F17" s="72">
        <v>8.8299325</v>
      </c>
      <c r="G17" s="72">
        <v>8.9118175</v>
      </c>
      <c r="H17" s="72">
        <v>9.38948</v>
      </c>
      <c r="I17" s="72">
        <v>10.26292</v>
      </c>
      <c r="J17" s="99"/>
      <c r="K17" s="71">
        <v>14</v>
      </c>
      <c r="L17" s="71">
        <v>6.35</v>
      </c>
      <c r="M17" s="72">
        <v>8.62522</v>
      </c>
      <c r="N17" s="72">
        <v>8.6934575</v>
      </c>
      <c r="O17" s="72">
        <v>8.761695</v>
      </c>
      <c r="P17" s="72">
        <v>8.8299325</v>
      </c>
      <c r="Q17" s="72">
        <v>8.9118175</v>
      </c>
      <c r="R17" s="72">
        <v>9.38948</v>
      </c>
      <c r="S17" s="72">
        <v>10.26292</v>
      </c>
      <c r="U17" s="98"/>
      <c r="V17" s="92"/>
      <c r="W17" s="92"/>
      <c r="X17" s="92"/>
      <c r="Y17" s="92"/>
      <c r="Z17" s="92"/>
      <c r="AA17" s="93">
        <f t="shared" si="22"/>
        <v>0</v>
      </c>
      <c r="AB17" s="94">
        <f t="shared" si="0"/>
        <v>0</v>
      </c>
      <c r="AC17" s="95">
        <f t="shared" si="1"/>
        <v>0</v>
      </c>
      <c r="AD17" s="95">
        <f t="shared" si="23"/>
        <v>0</v>
      </c>
      <c r="AE17" s="81" t="str">
        <f t="shared" si="2"/>
        <v>否</v>
      </c>
      <c r="AF17" s="81" t="e">
        <f>IF(LARGE(W17:Y17,{2})&gt;75,"是","否")</f>
        <v>#NUM!</v>
      </c>
      <c r="AG17" s="81" t="str">
        <f t="shared" si="3"/>
        <v>否</v>
      </c>
      <c r="AH17" s="81">
        <f t="shared" si="4"/>
        <v>0</v>
      </c>
      <c r="AI17" s="81" t="str">
        <f t="shared" si="5"/>
        <v>否</v>
      </c>
      <c r="AJ17" s="81" t="str">
        <f t="shared" si="6"/>
        <v>否</v>
      </c>
      <c r="AK17" s="81" t="str">
        <f t="shared" si="7"/>
        <v>否</v>
      </c>
      <c r="AL17" s="96" t="e">
        <f t="shared" si="8"/>
        <v>#N/A</v>
      </c>
      <c r="AM17" s="96" t="e">
        <f t="shared" si="9"/>
        <v>#N/A</v>
      </c>
      <c r="AN17" s="96" t="e">
        <f t="shared" si="10"/>
        <v>#N/A</v>
      </c>
      <c r="AO17" s="96" t="e">
        <f t="shared" si="11"/>
        <v>#N/A</v>
      </c>
      <c r="AP17" s="96" t="e">
        <f t="shared" si="12"/>
        <v>#N/A</v>
      </c>
      <c r="AQ17" s="96" t="e">
        <f t="shared" si="13"/>
        <v>#N/A</v>
      </c>
      <c r="AR17" s="96" t="e">
        <f t="shared" si="14"/>
        <v>#N/A</v>
      </c>
      <c r="AS17" s="97" t="e">
        <f t="shared" si="15"/>
        <v>#N/A</v>
      </c>
      <c r="AT17" s="97" t="e">
        <f t="shared" si="16"/>
        <v>#N/A</v>
      </c>
      <c r="AU17" s="97" t="e">
        <f t="shared" si="17"/>
        <v>#N/A</v>
      </c>
      <c r="AV17" s="97" t="e">
        <f t="shared" si="18"/>
        <v>#N/A</v>
      </c>
      <c r="AW17" s="97" t="e">
        <f t="shared" si="19"/>
        <v>#N/A</v>
      </c>
      <c r="AX17" s="97" t="e">
        <f t="shared" si="20"/>
        <v>#N/A</v>
      </c>
      <c r="AY17" s="97" t="e">
        <f t="shared" si="21"/>
        <v>#N/A</v>
      </c>
    </row>
    <row r="18" s="51" customFormat="1" ht="15.6" spans="1:51">
      <c r="A18" s="71">
        <v>15</v>
      </c>
      <c r="B18" s="71">
        <v>6.8</v>
      </c>
      <c r="C18" s="72">
        <v>8.62522</v>
      </c>
      <c r="D18" s="72">
        <v>8.6934575</v>
      </c>
      <c r="E18" s="72">
        <v>8.761695</v>
      </c>
      <c r="F18" s="72">
        <v>8.8299325</v>
      </c>
      <c r="G18" s="72">
        <v>8.9118175</v>
      </c>
      <c r="H18" s="72">
        <v>9.689725</v>
      </c>
      <c r="I18" s="72">
        <v>10.6859925</v>
      </c>
      <c r="J18" s="99"/>
      <c r="K18" s="71">
        <v>15</v>
      </c>
      <c r="L18" s="71">
        <v>6.8</v>
      </c>
      <c r="M18" s="72">
        <v>8.62522</v>
      </c>
      <c r="N18" s="72">
        <v>8.6934575</v>
      </c>
      <c r="O18" s="72">
        <v>8.761695</v>
      </c>
      <c r="P18" s="72">
        <v>8.8299325</v>
      </c>
      <c r="Q18" s="72">
        <v>8.9118175</v>
      </c>
      <c r="R18" s="72">
        <v>9.689725</v>
      </c>
      <c r="S18" s="72">
        <v>10.6859925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8.62522</v>
      </c>
      <c r="D19" s="72">
        <v>8.6934575</v>
      </c>
      <c r="E19" s="72">
        <v>8.761695</v>
      </c>
      <c r="F19" s="72">
        <v>8.8299325</v>
      </c>
      <c r="G19" s="72">
        <v>8.9118175</v>
      </c>
      <c r="H19" s="72">
        <v>10.1946825</v>
      </c>
      <c r="I19" s="72">
        <v>11.218245</v>
      </c>
      <c r="J19" s="99"/>
      <c r="K19" s="71">
        <v>16</v>
      </c>
      <c r="L19" s="71">
        <v>7.25</v>
      </c>
      <c r="M19" s="72">
        <v>8.62522</v>
      </c>
      <c r="N19" s="72">
        <v>8.6934575</v>
      </c>
      <c r="O19" s="72">
        <v>8.761695</v>
      </c>
      <c r="P19" s="72">
        <v>8.8299325</v>
      </c>
      <c r="Q19" s="72">
        <v>8.9118175</v>
      </c>
      <c r="R19" s="72">
        <v>10.1946825</v>
      </c>
      <c r="S19" s="72">
        <v>11.218245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8.62522</v>
      </c>
      <c r="D20" s="72">
        <v>8.6934575</v>
      </c>
      <c r="E20" s="72">
        <v>8.761695</v>
      </c>
      <c r="F20" s="72">
        <v>8.8299325</v>
      </c>
      <c r="G20" s="72">
        <v>8.9118175</v>
      </c>
      <c r="H20" s="72">
        <v>10.7132875</v>
      </c>
      <c r="I20" s="72">
        <v>11.218245</v>
      </c>
      <c r="J20" s="99"/>
      <c r="K20" s="71">
        <v>17</v>
      </c>
      <c r="L20" s="71">
        <v>7.71</v>
      </c>
      <c r="M20" s="72">
        <v>8.62522</v>
      </c>
      <c r="N20" s="72">
        <v>8.6934575</v>
      </c>
      <c r="O20" s="72">
        <v>8.761695</v>
      </c>
      <c r="P20" s="72">
        <v>8.8299325</v>
      </c>
      <c r="Q20" s="72">
        <v>8.9118175</v>
      </c>
      <c r="R20" s="72">
        <v>10.7132875</v>
      </c>
      <c r="S20" s="72">
        <v>11.218245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8.62522</v>
      </c>
      <c r="D21" s="72">
        <v>8.6934575</v>
      </c>
      <c r="E21" s="72">
        <v>8.761695</v>
      </c>
      <c r="F21" s="72">
        <v>8.8299325</v>
      </c>
      <c r="G21" s="72">
        <v>9.089235</v>
      </c>
      <c r="H21" s="72">
        <v>11.0408275</v>
      </c>
      <c r="I21" s="72">
        <v>12.091685</v>
      </c>
      <c r="J21" s="99"/>
      <c r="K21" s="71">
        <v>18</v>
      </c>
      <c r="L21" s="71">
        <v>8.16</v>
      </c>
      <c r="M21" s="72">
        <v>8.62522</v>
      </c>
      <c r="N21" s="72">
        <v>8.6934575</v>
      </c>
      <c r="O21" s="72">
        <v>8.761695</v>
      </c>
      <c r="P21" s="72">
        <v>8.8299325</v>
      </c>
      <c r="Q21" s="72">
        <v>9.089235</v>
      </c>
      <c r="R21" s="72">
        <v>11.0408275</v>
      </c>
      <c r="S21" s="72">
        <v>12.091685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8.62522</v>
      </c>
      <c r="D22" s="72">
        <v>8.6934575</v>
      </c>
      <c r="E22" s="72">
        <v>8.761695</v>
      </c>
      <c r="F22" s="72">
        <v>8.8299325</v>
      </c>
      <c r="G22" s="72">
        <v>9.362185</v>
      </c>
      <c r="H22" s="72">
        <v>11.3683675</v>
      </c>
      <c r="I22" s="72">
        <v>12.6785275</v>
      </c>
      <c r="J22" s="99"/>
      <c r="K22" s="71">
        <v>19</v>
      </c>
      <c r="L22" s="71">
        <v>8.61</v>
      </c>
      <c r="M22" s="72">
        <v>8.62522</v>
      </c>
      <c r="N22" s="72">
        <v>8.6934575</v>
      </c>
      <c r="O22" s="72">
        <v>8.761695</v>
      </c>
      <c r="P22" s="72">
        <v>8.8299325</v>
      </c>
      <c r="Q22" s="72">
        <v>9.362185</v>
      </c>
      <c r="R22" s="72">
        <v>11.3683675</v>
      </c>
      <c r="S22" s="72">
        <v>12.6785275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8.62522</v>
      </c>
      <c r="D23" s="72">
        <v>8.6934575</v>
      </c>
      <c r="E23" s="72">
        <v>8.761695</v>
      </c>
      <c r="F23" s="72">
        <v>8.8299325</v>
      </c>
      <c r="G23" s="72">
        <v>9.6760775</v>
      </c>
      <c r="H23" s="72">
        <v>11.79144</v>
      </c>
      <c r="I23" s="72">
        <v>13.1425425</v>
      </c>
      <c r="J23" s="99"/>
      <c r="K23" s="71">
        <v>20</v>
      </c>
      <c r="L23" s="71">
        <v>9.07</v>
      </c>
      <c r="M23" s="72">
        <v>8.62522</v>
      </c>
      <c r="N23" s="72">
        <v>8.6934575</v>
      </c>
      <c r="O23" s="72">
        <v>8.761695</v>
      </c>
      <c r="P23" s="72">
        <v>8.8299325</v>
      </c>
      <c r="Q23" s="72">
        <v>9.6760775</v>
      </c>
      <c r="R23" s="72">
        <v>11.79144</v>
      </c>
      <c r="S23" s="72">
        <v>13.1425425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8.62522</v>
      </c>
      <c r="D24" s="72">
        <v>8.6934575</v>
      </c>
      <c r="E24" s="72">
        <v>8.761695</v>
      </c>
      <c r="F24" s="72">
        <v>8.8299325</v>
      </c>
      <c r="G24" s="72">
        <v>9.55325</v>
      </c>
      <c r="H24" s="72">
        <v>11.6140225</v>
      </c>
      <c r="I24" s="72">
        <v>12.965125</v>
      </c>
      <c r="J24" s="99"/>
      <c r="K24" s="71">
        <v>21</v>
      </c>
      <c r="L24" s="71">
        <v>9.52</v>
      </c>
      <c r="M24" s="72">
        <v>8.62522</v>
      </c>
      <c r="N24" s="72">
        <v>8.6934575</v>
      </c>
      <c r="O24" s="72">
        <v>8.761695</v>
      </c>
      <c r="P24" s="72">
        <v>8.8299325</v>
      </c>
      <c r="Q24" s="72">
        <v>9.55325</v>
      </c>
      <c r="R24" s="72">
        <v>11.6140225</v>
      </c>
      <c r="S24" s="72">
        <v>12.965125</v>
      </c>
      <c r="U24" s="54"/>
      <c r="V24" s="82" t="str">
        <f>'FedEx-YSD-报价'!V8</f>
        <v>案例</v>
      </c>
      <c r="W24" s="116">
        <f t="shared" ref="W24:W33" si="24">AD40</f>
        <v>10.0052552</v>
      </c>
      <c r="X24" s="116">
        <f t="shared" ref="X24:X33" si="25">AD53</f>
        <v>11.9683116</v>
      </c>
      <c r="Y24" s="116">
        <f t="shared" ref="Y24:Y33" si="26">AD66</f>
        <v>13.9630302</v>
      </c>
      <c r="Z24" s="116">
        <f t="shared" ref="Z24:Z33" si="27">AD79</f>
        <v>16.8759526</v>
      </c>
      <c r="AA24" s="116">
        <f t="shared" ref="AA24:AA33" si="28">AD92</f>
        <v>21.1028563</v>
      </c>
      <c r="AB24" s="116">
        <f t="shared" ref="AB24:AB33" si="29">AD105</f>
        <v>25.0764624</v>
      </c>
      <c r="AC24" s="116">
        <f t="shared" ref="AC24:AC33" si="30">AD118</f>
        <v>27.9418915</v>
      </c>
      <c r="AD24" s="117">
        <f t="shared" ref="AD24:AD33" si="31">AVERAGE(W24:AC24)</f>
        <v>18.1333942571429</v>
      </c>
      <c r="AE24" s="118">
        <f t="shared" ref="AE24:AE33" si="32">W40</f>
        <v>2.7</v>
      </c>
      <c r="AF24" s="114"/>
      <c r="AG24" s="82" t="str">
        <f>'FedEx-YSD-报价'!V8</f>
        <v>案例</v>
      </c>
      <c r="AH24" s="116">
        <f t="shared" ref="AH24:AH33" si="33">AO40</f>
        <v>14.2415297098039</v>
      </c>
      <c r="AI24" s="116">
        <f t="shared" ref="AI24:AI33" si="34">AO53</f>
        <v>16.2045861098039</v>
      </c>
      <c r="AJ24" s="116">
        <f t="shared" ref="AJ24:AJ33" si="35">AO66</f>
        <v>18.1993047098039</v>
      </c>
      <c r="AK24" s="116">
        <f t="shared" ref="AK24:AK33" si="36">AO79</f>
        <v>21.1122271098039</v>
      </c>
      <c r="AL24" s="116">
        <f t="shared" ref="AL24:AL33" si="37">AO92</f>
        <v>25.3391308098039</v>
      </c>
      <c r="AM24" s="116">
        <f t="shared" ref="AM24:AM33" si="38">AO105</f>
        <v>29.3127369098039</v>
      </c>
      <c r="AN24" s="116">
        <f t="shared" ref="AN24:AN33" si="39">AO118</f>
        <v>32.1781660098039</v>
      </c>
      <c r="AO24" s="117">
        <f t="shared" ref="AO24:AO33" si="40">AVERAGE(AH24:AN24)</f>
        <v>22.3696687669468</v>
      </c>
      <c r="AP24" s="118">
        <f t="shared" ref="AP24:AP33" si="41">AH40</f>
        <v>2.7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8.62522</v>
      </c>
      <c r="D25" s="72">
        <v>8.6934575</v>
      </c>
      <c r="E25" s="72">
        <v>8.761695</v>
      </c>
      <c r="F25" s="72">
        <v>8.8299325</v>
      </c>
      <c r="G25" s="72">
        <v>9.9490275</v>
      </c>
      <c r="H25" s="72">
        <v>12.037095</v>
      </c>
      <c r="I25" s="72">
        <v>13.53832</v>
      </c>
      <c r="J25" s="99"/>
      <c r="K25" s="71">
        <v>22</v>
      </c>
      <c r="L25" s="71">
        <v>9.97</v>
      </c>
      <c r="M25" s="72">
        <v>8.62522</v>
      </c>
      <c r="N25" s="72">
        <v>8.6934575</v>
      </c>
      <c r="O25" s="72">
        <v>8.761695</v>
      </c>
      <c r="P25" s="72">
        <v>8.8299325</v>
      </c>
      <c r="Q25" s="72">
        <v>9.9490275</v>
      </c>
      <c r="R25" s="72">
        <v>12.037095</v>
      </c>
      <c r="S25" s="72">
        <v>13.53832</v>
      </c>
      <c r="U25" s="54"/>
      <c r="V25" s="82">
        <f>'FedEx-YSD-报价'!V9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0.45</v>
      </c>
      <c r="AF25" s="114"/>
      <c r="AG25" s="82">
        <f>'FedEx-YSD-报价'!V9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0.45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8.62522</v>
      </c>
      <c r="D26" s="72">
        <v>8.6934575</v>
      </c>
      <c r="E26" s="72">
        <v>8.761695</v>
      </c>
      <c r="F26" s="72">
        <v>8.8299325</v>
      </c>
      <c r="G26" s="72">
        <v>10.31751</v>
      </c>
      <c r="H26" s="72">
        <v>12.3236925</v>
      </c>
      <c r="I26" s="72">
        <v>14.0705725</v>
      </c>
      <c r="J26" s="99"/>
      <c r="K26" s="71">
        <v>23</v>
      </c>
      <c r="L26" s="71">
        <v>10.43</v>
      </c>
      <c r="M26" s="72">
        <v>8.62522</v>
      </c>
      <c r="N26" s="72">
        <v>8.6934575</v>
      </c>
      <c r="O26" s="72">
        <v>8.761695</v>
      </c>
      <c r="P26" s="72">
        <v>8.8299325</v>
      </c>
      <c r="Q26" s="72">
        <v>10.31751</v>
      </c>
      <c r="R26" s="72">
        <v>12.3236925</v>
      </c>
      <c r="S26" s="72">
        <v>14.0705725</v>
      </c>
      <c r="U26" s="54"/>
      <c r="V26" s="82">
        <f>'FedEx-YSD-报价'!V10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0.45</v>
      </c>
      <c r="AF26" s="114"/>
      <c r="AG26" s="82">
        <f>'FedEx-YSD-报价'!V10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0.45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8.62522</v>
      </c>
      <c r="D27" s="72">
        <v>8.6934575</v>
      </c>
      <c r="E27" s="72">
        <v>8.761695</v>
      </c>
      <c r="F27" s="72">
        <v>8.870875</v>
      </c>
      <c r="G27" s="72">
        <v>10.80882</v>
      </c>
      <c r="H27" s="72">
        <v>12.746765</v>
      </c>
      <c r="I27" s="72">
        <v>14.875775</v>
      </c>
      <c r="J27" s="99"/>
      <c r="K27" s="71">
        <v>24</v>
      </c>
      <c r="L27" s="71">
        <v>10.88</v>
      </c>
      <c r="M27" s="72">
        <v>8.62522</v>
      </c>
      <c r="N27" s="72">
        <v>8.6934575</v>
      </c>
      <c r="O27" s="72">
        <v>8.761695</v>
      </c>
      <c r="P27" s="72">
        <v>8.870875</v>
      </c>
      <c r="Q27" s="72">
        <v>10.80882</v>
      </c>
      <c r="R27" s="72">
        <v>12.746765</v>
      </c>
      <c r="S27" s="72">
        <v>14.875775</v>
      </c>
      <c r="U27" s="54"/>
      <c r="V27" s="82">
        <f>'FedEx-YSD-报价'!V11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0.45</v>
      </c>
      <c r="AF27" s="114"/>
      <c r="AG27" s="82">
        <f>'FedEx-YSD-报价'!V11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0.45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8.62522</v>
      </c>
      <c r="D28" s="72">
        <v>8.6934575</v>
      </c>
      <c r="E28" s="72">
        <v>8.761695</v>
      </c>
      <c r="F28" s="72">
        <v>9.0482925</v>
      </c>
      <c r="G28" s="72">
        <v>11.1227125</v>
      </c>
      <c r="H28" s="72">
        <v>13.4427875</v>
      </c>
      <c r="I28" s="72">
        <v>15.33979</v>
      </c>
      <c r="J28" s="99"/>
      <c r="K28" s="71">
        <v>25</v>
      </c>
      <c r="L28" s="71">
        <v>11.33</v>
      </c>
      <c r="M28" s="72">
        <v>8.62522</v>
      </c>
      <c r="N28" s="72">
        <v>8.6934575</v>
      </c>
      <c r="O28" s="72">
        <v>8.761695</v>
      </c>
      <c r="P28" s="72">
        <v>9.0482925</v>
      </c>
      <c r="Q28" s="72">
        <v>11.1227125</v>
      </c>
      <c r="R28" s="72">
        <v>13.4427875</v>
      </c>
      <c r="S28" s="72">
        <v>15.33979</v>
      </c>
      <c r="U28" s="54"/>
      <c r="V28" s="82">
        <f>'FedEx-YSD-报价'!V12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0.45</v>
      </c>
      <c r="AF28" s="114"/>
      <c r="AG28" s="82">
        <f>'FedEx-YSD-报价'!V12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0.45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8.62522</v>
      </c>
      <c r="D29" s="72">
        <v>8.6934575</v>
      </c>
      <c r="E29" s="72">
        <v>8.761695</v>
      </c>
      <c r="F29" s="72">
        <v>9.416775</v>
      </c>
      <c r="G29" s="72">
        <v>11.5321375</v>
      </c>
      <c r="H29" s="72">
        <v>13.9886875</v>
      </c>
      <c r="I29" s="72">
        <v>15.967575</v>
      </c>
      <c r="J29" s="99"/>
      <c r="K29" s="71">
        <v>26</v>
      </c>
      <c r="L29" s="71">
        <v>11.79</v>
      </c>
      <c r="M29" s="72">
        <v>8.62522</v>
      </c>
      <c r="N29" s="72">
        <v>8.6934575</v>
      </c>
      <c r="O29" s="72">
        <v>8.761695</v>
      </c>
      <c r="P29" s="72">
        <v>9.416775</v>
      </c>
      <c r="Q29" s="72">
        <v>11.5321375</v>
      </c>
      <c r="R29" s="72">
        <v>13.9886875</v>
      </c>
      <c r="S29" s="72">
        <v>15.967575</v>
      </c>
      <c r="U29" s="54"/>
      <c r="V29" s="82">
        <f>'FedEx-YSD-报价'!V13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0.45</v>
      </c>
      <c r="AF29" s="114"/>
      <c r="AG29" s="82">
        <f>'FedEx-YSD-报价'!V13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0.45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8.62522</v>
      </c>
      <c r="D30" s="72">
        <v>8.6934575</v>
      </c>
      <c r="E30" s="72">
        <v>8.761695</v>
      </c>
      <c r="F30" s="72">
        <v>9.5668975</v>
      </c>
      <c r="G30" s="72">
        <v>11.9961525</v>
      </c>
      <c r="H30" s="72">
        <v>14.24799</v>
      </c>
      <c r="I30" s="72">
        <v>16.240525</v>
      </c>
      <c r="J30" s="99"/>
      <c r="K30" s="71">
        <v>27</v>
      </c>
      <c r="L30" s="71">
        <v>12.24</v>
      </c>
      <c r="M30" s="72">
        <v>8.62522</v>
      </c>
      <c r="N30" s="72">
        <v>8.6934575</v>
      </c>
      <c r="O30" s="72">
        <v>8.761695</v>
      </c>
      <c r="P30" s="72">
        <v>9.5668975</v>
      </c>
      <c r="Q30" s="72">
        <v>11.9961525</v>
      </c>
      <c r="R30" s="72">
        <v>14.24799</v>
      </c>
      <c r="S30" s="72">
        <v>16.240525</v>
      </c>
      <c r="U30" s="54"/>
      <c r="V30" s="82">
        <f>'FedEx-YSD-报价'!V14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0.45</v>
      </c>
      <c r="AF30" s="114"/>
      <c r="AG30" s="82">
        <f>'FedEx-YSD-报价'!V14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0.45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8.62522</v>
      </c>
      <c r="D31" s="72">
        <v>8.6934575</v>
      </c>
      <c r="E31" s="72">
        <v>8.761695</v>
      </c>
      <c r="F31" s="72">
        <v>10.126445</v>
      </c>
      <c r="G31" s="72">
        <v>12.582995</v>
      </c>
      <c r="H31" s="72">
        <v>14.8894225</v>
      </c>
      <c r="I31" s="72">
        <v>16.8546625</v>
      </c>
      <c r="J31" s="99"/>
      <c r="K31" s="71">
        <v>28</v>
      </c>
      <c r="L31" s="71">
        <v>12.7</v>
      </c>
      <c r="M31" s="72">
        <v>8.62522</v>
      </c>
      <c r="N31" s="72">
        <v>8.6934575</v>
      </c>
      <c r="O31" s="72">
        <v>8.761695</v>
      </c>
      <c r="P31" s="72">
        <v>10.126445</v>
      </c>
      <c r="Q31" s="72">
        <v>12.582995</v>
      </c>
      <c r="R31" s="72">
        <v>14.8894225</v>
      </c>
      <c r="S31" s="72">
        <v>16.8546625</v>
      </c>
      <c r="U31" s="54"/>
      <c r="V31" s="82">
        <f>'FedEx-YSD-报价'!V15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0.45</v>
      </c>
      <c r="AF31" s="114"/>
      <c r="AG31" s="82">
        <f>'FedEx-YSD-报价'!V15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0.45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8.62522</v>
      </c>
      <c r="D32" s="72">
        <v>8.6934575</v>
      </c>
      <c r="E32" s="72">
        <v>8.761695</v>
      </c>
      <c r="F32" s="72">
        <v>10.1400925</v>
      </c>
      <c r="G32" s="72">
        <v>12.93783</v>
      </c>
      <c r="H32" s="72">
        <v>15.23061</v>
      </c>
      <c r="I32" s="72">
        <v>17.30503</v>
      </c>
      <c r="J32" s="99"/>
      <c r="K32" s="71">
        <v>29</v>
      </c>
      <c r="L32" s="71">
        <v>13.15</v>
      </c>
      <c r="M32" s="72">
        <v>8.62522</v>
      </c>
      <c r="N32" s="72">
        <v>8.6934575</v>
      </c>
      <c r="O32" s="72">
        <v>8.761695</v>
      </c>
      <c r="P32" s="72">
        <v>10.1400925</v>
      </c>
      <c r="Q32" s="72">
        <v>12.93783</v>
      </c>
      <c r="R32" s="72">
        <v>15.23061</v>
      </c>
      <c r="S32" s="72">
        <v>17.30503</v>
      </c>
      <c r="U32" s="54"/>
      <c r="V32" s="82">
        <f>'FedEx-YSD-报价'!V16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0.45</v>
      </c>
      <c r="AF32" s="114"/>
      <c r="AG32" s="82">
        <f>'FedEx-YSD-报价'!V16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0.45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8.62522</v>
      </c>
      <c r="D33" s="72">
        <v>8.6934575</v>
      </c>
      <c r="E33" s="72">
        <v>8.78899</v>
      </c>
      <c r="F33" s="72">
        <v>10.53587</v>
      </c>
      <c r="G33" s="72">
        <v>13.1425425</v>
      </c>
      <c r="H33" s="72">
        <v>15.312495</v>
      </c>
      <c r="I33" s="72">
        <v>18.0283475</v>
      </c>
      <c r="J33" s="99"/>
      <c r="K33" s="71">
        <v>30</v>
      </c>
      <c r="L33" s="71">
        <v>13.6</v>
      </c>
      <c r="M33" s="72">
        <v>8.62522</v>
      </c>
      <c r="N33" s="72">
        <v>8.6934575</v>
      </c>
      <c r="O33" s="72">
        <v>8.78899</v>
      </c>
      <c r="P33" s="72">
        <v>10.53587</v>
      </c>
      <c r="Q33" s="72">
        <v>13.1425425</v>
      </c>
      <c r="R33" s="72">
        <v>15.312495</v>
      </c>
      <c r="S33" s="72">
        <v>18.0283475</v>
      </c>
      <c r="U33" s="54"/>
      <c r="V33" s="82">
        <f>'FedEx-YSD-报价'!V17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0.45</v>
      </c>
      <c r="AF33" s="114"/>
      <c r="AG33" s="82">
        <f>'FedEx-YSD-报价'!V17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0.45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8.62522</v>
      </c>
      <c r="D34" s="72">
        <v>8.6934575</v>
      </c>
      <c r="E34" s="72">
        <v>8.9664075</v>
      </c>
      <c r="F34" s="72">
        <v>10.672345</v>
      </c>
      <c r="G34" s="72">
        <v>13.5246725</v>
      </c>
      <c r="H34" s="72">
        <v>15.8720425</v>
      </c>
      <c r="I34" s="72">
        <v>18.6015425</v>
      </c>
      <c r="J34" s="99"/>
      <c r="K34" s="71">
        <v>31</v>
      </c>
      <c r="L34" s="71">
        <v>14.06</v>
      </c>
      <c r="M34" s="72">
        <v>8.62522</v>
      </c>
      <c r="N34" s="72">
        <v>8.6934575</v>
      </c>
      <c r="O34" s="72">
        <v>8.9664075</v>
      </c>
      <c r="P34" s="72">
        <v>10.672345</v>
      </c>
      <c r="Q34" s="72">
        <v>13.5246725</v>
      </c>
      <c r="R34" s="72">
        <v>15.8720425</v>
      </c>
      <c r="S34" s="72">
        <v>18.6015425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8.62522</v>
      </c>
      <c r="D35" s="72">
        <v>8.6934575</v>
      </c>
      <c r="E35" s="72">
        <v>8.980055</v>
      </c>
      <c r="F35" s="72">
        <v>10.672345</v>
      </c>
      <c r="G35" s="72">
        <v>13.53832</v>
      </c>
      <c r="H35" s="72">
        <v>15.8720425</v>
      </c>
      <c r="I35" s="72">
        <v>18.806255</v>
      </c>
      <c r="J35" s="99"/>
      <c r="K35" s="71">
        <v>32</v>
      </c>
      <c r="L35" s="71">
        <v>14.51</v>
      </c>
      <c r="M35" s="72">
        <v>8.62522</v>
      </c>
      <c r="N35" s="72">
        <v>8.6934575</v>
      </c>
      <c r="O35" s="72">
        <v>8.980055</v>
      </c>
      <c r="P35" s="72">
        <v>10.672345</v>
      </c>
      <c r="Q35" s="72">
        <v>13.53832</v>
      </c>
      <c r="R35" s="72">
        <v>15.8720425</v>
      </c>
      <c r="S35" s="72">
        <v>18.806255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8.62522</v>
      </c>
      <c r="D36" s="72">
        <v>8.6934575</v>
      </c>
      <c r="E36" s="72">
        <v>9.3758325</v>
      </c>
      <c r="F36" s="72">
        <v>11.1773025</v>
      </c>
      <c r="G36" s="72">
        <v>14.384465</v>
      </c>
      <c r="H36" s="72">
        <v>16.404295</v>
      </c>
      <c r="I36" s="72">
        <v>19.3112125</v>
      </c>
      <c r="J36" s="99"/>
      <c r="K36" s="71">
        <v>33</v>
      </c>
      <c r="L36" s="71">
        <v>14.96</v>
      </c>
      <c r="M36" s="72">
        <v>8.62522</v>
      </c>
      <c r="N36" s="72">
        <v>8.6934575</v>
      </c>
      <c r="O36" s="72">
        <v>9.3758325</v>
      </c>
      <c r="P36" s="72">
        <v>11.1773025</v>
      </c>
      <c r="Q36" s="72">
        <v>14.384465</v>
      </c>
      <c r="R36" s="72">
        <v>16.404295</v>
      </c>
      <c r="S36" s="72">
        <v>19.3112125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8.62522</v>
      </c>
      <c r="D37" s="72">
        <v>8.6934575</v>
      </c>
      <c r="E37" s="72">
        <v>9.6760775</v>
      </c>
      <c r="F37" s="72">
        <v>11.5594325</v>
      </c>
      <c r="G37" s="72">
        <v>14.384465</v>
      </c>
      <c r="H37" s="72">
        <v>16.895605</v>
      </c>
      <c r="I37" s="72">
        <v>20.2392425</v>
      </c>
      <c r="J37" s="99"/>
      <c r="K37" s="71">
        <v>34</v>
      </c>
      <c r="L37" s="71">
        <v>15.42</v>
      </c>
      <c r="M37" s="72">
        <v>8.62522</v>
      </c>
      <c r="N37" s="72">
        <v>8.6934575</v>
      </c>
      <c r="O37" s="72">
        <v>9.6760775</v>
      </c>
      <c r="P37" s="72">
        <v>11.5594325</v>
      </c>
      <c r="Q37" s="72">
        <v>14.384465</v>
      </c>
      <c r="R37" s="72">
        <v>16.895605</v>
      </c>
      <c r="S37" s="72">
        <v>20.2392425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8.62522</v>
      </c>
      <c r="D38" s="72">
        <v>8.925465</v>
      </c>
      <c r="E38" s="72">
        <v>9.98997</v>
      </c>
      <c r="F38" s="72">
        <v>11.84603</v>
      </c>
      <c r="G38" s="72">
        <v>14.63012</v>
      </c>
      <c r="H38" s="72">
        <v>17.332325</v>
      </c>
      <c r="I38" s="72">
        <v>20.389365</v>
      </c>
      <c r="J38" s="99"/>
      <c r="K38" s="71">
        <v>35</v>
      </c>
      <c r="L38" s="71">
        <v>15.87</v>
      </c>
      <c r="M38" s="72">
        <v>8.62522</v>
      </c>
      <c r="N38" s="72">
        <v>8.925465</v>
      </c>
      <c r="O38" s="72">
        <v>9.98997</v>
      </c>
      <c r="P38" s="72">
        <v>11.84603</v>
      </c>
      <c r="Q38" s="72">
        <v>14.63012</v>
      </c>
      <c r="R38" s="72">
        <v>17.332325</v>
      </c>
      <c r="S38" s="72">
        <v>20.389365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8.62522</v>
      </c>
      <c r="D39" s="72">
        <v>8.925465</v>
      </c>
      <c r="E39" s="72">
        <v>10.071855</v>
      </c>
      <c r="F39" s="72">
        <v>12.1326275</v>
      </c>
      <c r="G39" s="72">
        <v>15.2442575</v>
      </c>
      <c r="H39" s="72">
        <v>17.9191675</v>
      </c>
      <c r="I39" s="72">
        <v>21.18092</v>
      </c>
      <c r="J39" s="99"/>
      <c r="K39" s="71">
        <v>36</v>
      </c>
      <c r="L39" s="71">
        <v>16.32</v>
      </c>
      <c r="M39" s="72">
        <v>8.62522</v>
      </c>
      <c r="N39" s="72">
        <v>8.925465</v>
      </c>
      <c r="O39" s="72">
        <v>10.071855</v>
      </c>
      <c r="P39" s="72">
        <v>12.1326275</v>
      </c>
      <c r="Q39" s="72">
        <v>15.2442575</v>
      </c>
      <c r="R39" s="72">
        <v>17.9191675</v>
      </c>
      <c r="S39" s="72">
        <v>21.18092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8.62522</v>
      </c>
      <c r="D40" s="72">
        <v>9.0482925</v>
      </c>
      <c r="E40" s="72">
        <v>10.181035</v>
      </c>
      <c r="F40" s="72">
        <v>12.4055775</v>
      </c>
      <c r="G40" s="72">
        <v>15.312495</v>
      </c>
      <c r="H40" s="72">
        <v>18.4923625</v>
      </c>
      <c r="I40" s="72">
        <v>21.39928</v>
      </c>
      <c r="J40" s="99"/>
      <c r="K40" s="71">
        <v>37</v>
      </c>
      <c r="L40" s="71">
        <v>16.78</v>
      </c>
      <c r="M40" s="72">
        <v>8.62522</v>
      </c>
      <c r="N40" s="72">
        <v>9.0482925</v>
      </c>
      <c r="O40" s="72">
        <v>10.181035</v>
      </c>
      <c r="P40" s="72">
        <v>12.4055775</v>
      </c>
      <c r="Q40" s="72">
        <v>15.312495</v>
      </c>
      <c r="R40" s="72">
        <v>18.4923625</v>
      </c>
      <c r="S40" s="72">
        <v>21.39928</v>
      </c>
      <c r="U40" s="54"/>
      <c r="V40" s="81" t="str">
        <f>'FedEx-YSD-报价'!V8</f>
        <v>案例</v>
      </c>
      <c r="W40" s="129">
        <f>LOOKUP(AD8,{0,1,5,10,20,30,40,50,60,70,80,90,100,110,120,130,140,150,10000},{0.45,0.72,1.08,1.35,1.8,2.25,2.7,3.15,3.6,4.05,4.5,4.95,5.4,6.3,6.3,6.3,6.3,10.8})</f>
        <v>2.7</v>
      </c>
      <c r="X40" s="129">
        <f>'FedEx-YSD-报价'!AL8</f>
        <v>8.62522</v>
      </c>
      <c r="Y40" s="129">
        <f>(X40+Z40+AA40+AB40+AC40)*'FedEx-YSD-报价'!W2</f>
        <v>1.3800352</v>
      </c>
      <c r="Z40" s="129">
        <f>IF(OR('FedEx-YSD-报价'!AG8="是",'FedEx-YSD-报价'!AJ8="是"),'FedEx-YSD-报价'!$AL$2,IF(AND(OR('FedEx-YSD-报价'!AE8="是",'FedEx-YSD-报价'!AF8="是",'FedEx-YSD-报价'!AI8="是"),'FedEx-YSD-报价'!AK8="否"),'FedEx-YSD-报价'!$AD$2,0))</f>
        <v>0</v>
      </c>
      <c r="AA40" s="129">
        <f>IF(AND('FedEx-YSD-报价'!$AK8="是",'FedEx-YSD-报价'!$AJ8="否"),'FedEx-YSD-报价'!$AH$2,0)</f>
        <v>0</v>
      </c>
      <c r="AB40" s="129">
        <f>'FedEx-YSD-报价'!W4</f>
        <v>0</v>
      </c>
      <c r="AC40" s="129">
        <f>IF(OR('FedEx-YSD-报价'!AJ8="是",'FedEx-YSD-报价'!AG8="是"),'FedEx-YSD-报价'!$AA$2,IF(OR('FedEx-YSD-报价'!AE8="是",'FedEx-YSD-报价'!AI8="是",'FedEx-YSD-报价'!AF8="是",'FedEx-YSD-报价'!AK8="是"),'FedEx-YSD-报价'!$Y$2,0))</f>
        <v>0</v>
      </c>
      <c r="AD40" s="130">
        <f t="shared" ref="AD40:AD49" si="42">SUM(X40:AC40)</f>
        <v>10.0052552</v>
      </c>
      <c r="AE40" s="131">
        <f t="shared" ref="AE40:AE49" si="43">(X40+Y40+Z40+AA40+AB40+AC40+W40)</f>
        <v>12.7052552</v>
      </c>
      <c r="AF40" s="54"/>
      <c r="AG40" s="81" t="str">
        <f t="shared" ref="AG40:AG49" si="44">V40</f>
        <v>案例</v>
      </c>
      <c r="AH40" s="129">
        <f t="shared" ref="AH40:AH49" si="45">W40</f>
        <v>2.7</v>
      </c>
      <c r="AI40" s="129">
        <f>'FedEx-YSD-报价'!AS8</f>
        <v>8.62522</v>
      </c>
      <c r="AJ40" s="129">
        <f>(AI40+AM40+AL40+AK40+AN40)*'FedEx-YSD-报价'!W2</f>
        <v>1.9643489254902</v>
      </c>
      <c r="AK40" s="129">
        <f>IF(OR('FedEx-YSD-报价'!AG8="是",'FedEx-YSD-报价'!AJ8="是"),'FedEx-YSD-报价'!$AM$2,IF(AND(OR('FedEx-YSD-报价'!AE8="是",'FedEx-YSD-报价'!AF8="是",'FedEx-YSD-报价'!AI8="是"),'FedEx-YSD-报价'!AK8="否"),'FedEx-YSD-报价'!$AE$2,0))</f>
        <v>0</v>
      </c>
      <c r="AL40" s="129">
        <f>IF(AND('FedEx-YSD-报价'!$AK8="是",'FedEx-YSD-报价'!$AJ8="否"),'FedEx-YSD-报价'!$AI$2,0)</f>
        <v>0</v>
      </c>
      <c r="AM40" s="129">
        <f>'FedEx-YSD-报价'!W5</f>
        <v>3.65196078431372</v>
      </c>
      <c r="AN40" s="129">
        <f>IF(OR('FedEx-YSD-报价'!AJ8="是",'FedEx-YSD-报价'!AG8="是"),'FedEx-YSD-报价'!$AA$4,IF(OR('FedEx-YSD-报价'!AE8="是",'FedEx-YSD-报价'!AI8="是",'FedEx-YSD-报价'!AF8="是",'FedEx-YSD-报价'!AK8="是"),'FedEx-YSD-报价'!$Y$4,0))</f>
        <v>0</v>
      </c>
      <c r="AO40" s="130">
        <f t="shared" ref="AO40:AO49" si="46">SUM(AI40:AN40)</f>
        <v>14.2415297098039</v>
      </c>
      <c r="AP40" s="131">
        <f t="shared" ref="AP40:AP49" si="47">(AI40+AJ40+AK40+AL40+AM40+AH40+AN40)</f>
        <v>16.9415297098039</v>
      </c>
    </row>
    <row r="41" s="51" customFormat="1" ht="15.6" spans="1:51">
      <c r="A41" s="71">
        <v>38</v>
      </c>
      <c r="B41" s="71">
        <v>17.23</v>
      </c>
      <c r="C41" s="72">
        <v>8.62522</v>
      </c>
      <c r="D41" s="72">
        <v>9.1847675</v>
      </c>
      <c r="E41" s="72">
        <v>10.508575</v>
      </c>
      <c r="F41" s="72">
        <v>12.7058225</v>
      </c>
      <c r="G41" s="72">
        <v>15.66733</v>
      </c>
      <c r="H41" s="72">
        <v>18.5742475</v>
      </c>
      <c r="I41" s="72">
        <v>21.7950575</v>
      </c>
      <c r="J41" s="99"/>
      <c r="K41" s="71">
        <v>38</v>
      </c>
      <c r="L41" s="71">
        <v>17.23</v>
      </c>
      <c r="M41" s="72">
        <v>8.62522</v>
      </c>
      <c r="N41" s="72">
        <v>9.1847675</v>
      </c>
      <c r="O41" s="72">
        <v>10.508575</v>
      </c>
      <c r="P41" s="72">
        <v>12.7058225</v>
      </c>
      <c r="Q41" s="72">
        <v>15.66733</v>
      </c>
      <c r="R41" s="72">
        <v>18.5742475</v>
      </c>
      <c r="S41" s="72">
        <v>21.7950575</v>
      </c>
      <c r="U41" s="54"/>
      <c r="V41" s="81">
        <f>'FedEx-YSD-报价'!V9</f>
        <v>0</v>
      </c>
      <c r="W41" s="129">
        <f>LOOKUP(AD9,{0,1,5,10,20,30,40,50,60,70,80,90,100,110,120,130,140,150,10000},{0.45,0.72,1.08,1.35,1.8,2.25,2.7,3.15,3.6,4.05,4.5,4.95,5.4,6.3,6.3,6.3,6.3,10.8})</f>
        <v>0.45</v>
      </c>
      <c r="X41" s="129" t="e">
        <f>'FedEx-YSD-报价'!AL9</f>
        <v>#N/A</v>
      </c>
      <c r="Y41" s="129" t="e">
        <f>(X41+Z41+AA41+AB41+AC41)*'FedEx-YSD-报价'!W2</f>
        <v>#N/A</v>
      </c>
      <c r="Z41" s="129" t="e">
        <f>IF(OR('FedEx-YSD-报价'!AG9="是",'FedEx-YSD-报价'!AJ9="是"),'FedEx-YSD-报价'!$AL$2,IF(AND(OR('FedEx-YSD-报价'!AE9="是",'FedEx-YSD-报价'!AF9="是",'FedEx-YSD-报价'!AI9="是"),'FedEx-YSD-报价'!AK9="否"),'FedEx-YSD-报价'!$AD$2,0))</f>
        <v>#NUM!</v>
      </c>
      <c r="AA41" s="129">
        <f>IF(AND('FedEx-YSD-报价'!AK9="是",'FedEx-YSD-报价'!AJ9="否"),'FedEx-YSD-报价'!$AH$2,0)</f>
        <v>0</v>
      </c>
      <c r="AB41" s="129">
        <f t="shared" ref="AB41:AB49" si="48">AB40</f>
        <v>0</v>
      </c>
      <c r="AC41" s="129" t="e">
        <f>IF(OR('FedEx-YSD-报价'!AJ9="是",'FedEx-YSD-报价'!AG9="是"),'FedEx-YSD-报价'!$AA$2,IF(OR('FedEx-YSD-报价'!AE9="是",'FedEx-YSD-报价'!AI9="是",'FedEx-YSD-报价'!AF9="是",'FedEx-YSD-报价'!AK9="是"),'FedEx-YSD-报价'!$Y$2,0))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0.45</v>
      </c>
      <c r="AI41" s="129" t="e">
        <f>'FedEx-YSD-报价'!AS9</f>
        <v>#N/A</v>
      </c>
      <c r="AJ41" s="129" t="e">
        <f>(AI41+AM41+AL41+AK41+AN41)*'FedEx-YSD-报价'!W2</f>
        <v>#N/A</v>
      </c>
      <c r="AK41" s="129" t="e">
        <f>IF(OR('FedEx-YSD-报价'!AG9="是",'FedEx-YSD-报价'!AJ9="是"),'FedEx-YSD-报价'!$AM$2,IF(AND(OR('FedEx-YSD-报价'!AE9="是",'FedEx-YSD-报价'!AF9="是",'FedEx-YSD-报价'!AI9="是"),'FedEx-YSD-报价'!AK9="否"),'FedEx-YSD-报价'!$AE$2,0))</f>
        <v>#NUM!</v>
      </c>
      <c r="AL41" s="129">
        <f>IF(AND('FedEx-YSD-报价'!$AK9="是",'FedEx-YSD-报价'!$AJ9="否"),'FedEx-YSD-报价'!$AI$2,0)</f>
        <v>0</v>
      </c>
      <c r="AM41" s="129">
        <f t="shared" ref="AM41:AM49" si="49">AM40</f>
        <v>3.65196078431372</v>
      </c>
      <c r="AN41" s="129" t="e">
        <f>IF(OR('FedEx-YSD-报价'!AJ9="是",'FedEx-YSD-报价'!AG9="是"),'FedEx-YSD-报价'!$AA$4,IF(OR('FedEx-YSD-报价'!AE9="是",'FedEx-YSD-报价'!AI9="是",'FedEx-YSD-报价'!AF9="是",'FedEx-YSD-报价'!AK9="是"),'FedEx-YSD-报价'!$Y$4,0))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8.62522</v>
      </c>
      <c r="D42" s="72">
        <v>9.5396025</v>
      </c>
      <c r="E42" s="72">
        <v>10.9589425</v>
      </c>
      <c r="F42" s="72">
        <v>13.0879525</v>
      </c>
      <c r="G42" s="72">
        <v>16.377</v>
      </c>
      <c r="H42" s="72">
        <v>19.297565</v>
      </c>
      <c r="I42" s="72">
        <v>22.245425</v>
      </c>
      <c r="J42" s="99"/>
      <c r="K42" s="71">
        <v>39</v>
      </c>
      <c r="L42" s="71">
        <v>17.69</v>
      </c>
      <c r="M42" s="72">
        <v>8.62522</v>
      </c>
      <c r="N42" s="72">
        <v>9.5396025</v>
      </c>
      <c r="O42" s="72">
        <v>10.9589425</v>
      </c>
      <c r="P42" s="72">
        <v>13.0879525</v>
      </c>
      <c r="Q42" s="72">
        <v>16.377</v>
      </c>
      <c r="R42" s="72">
        <v>19.297565</v>
      </c>
      <c r="S42" s="72">
        <v>22.245425</v>
      </c>
      <c r="U42" s="54"/>
      <c r="V42" s="81">
        <f>'FedEx-YSD-报价'!V10</f>
        <v>0</v>
      </c>
      <c r="W42" s="129">
        <f>LOOKUP(AD10,{0,1,5,10,20,30,40,50,60,70,80,90,100,110,120,130,140,150,10000},{0.45,0.72,1.08,1.35,1.8,2.25,2.7,3.15,3.6,4.05,4.5,4.95,5.4,6.3,6.3,6.3,6.3,10.8})</f>
        <v>0.45</v>
      </c>
      <c r="X42" s="129" t="e">
        <f>'FedEx-YSD-报价'!AL10</f>
        <v>#N/A</v>
      </c>
      <c r="Y42" s="129" t="e">
        <f>(X42+Z42+AA42+AB42+AC42)*'FedEx-YSD-报价'!W2</f>
        <v>#N/A</v>
      </c>
      <c r="Z42" s="129" t="e">
        <f>IF(OR('FedEx-YSD-报价'!AG10="是",'FedEx-YSD-报价'!AJ10="是"),'FedEx-YSD-报价'!$AL$2,IF(AND(OR('FedEx-YSD-报价'!AE10="是",'FedEx-YSD-报价'!AF10="是",'FedEx-YSD-报价'!AI10="是"),'FedEx-YSD-报价'!AK10="否"),'FedEx-YSD-报价'!$AD$2,0))</f>
        <v>#NUM!</v>
      </c>
      <c r="AA42" s="129">
        <f>IF(AND('FedEx-YSD-报价'!AK10="是",'FedEx-YSD-报价'!AJ10="否"),'FedEx-YSD-报价'!$AH$2,0)</f>
        <v>0</v>
      </c>
      <c r="AB42" s="129">
        <f t="shared" si="48"/>
        <v>0</v>
      </c>
      <c r="AC42" s="129" t="e">
        <f>IF(OR('FedEx-YSD-报价'!AJ10="是",'FedEx-YSD-报价'!AG10="是"),'FedEx-YSD-报价'!$AA$2,IF(OR('FedEx-YSD-报价'!AE10="是",'FedEx-YSD-报价'!AI10="是",'FedEx-YSD-报价'!AF10="是",'FedEx-YSD-报价'!AK10="是"),'FedEx-YSD-报价'!$Y$2,0))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0.45</v>
      </c>
      <c r="AI42" s="129" t="e">
        <f>'FedEx-YSD-报价'!AS10</f>
        <v>#N/A</v>
      </c>
      <c r="AJ42" s="129" t="e">
        <f>(AI42+AM42+AL42+AK42+AN42)*'FedEx-YSD-报价'!W2</f>
        <v>#N/A</v>
      </c>
      <c r="AK42" s="129" t="e">
        <f>IF(OR('FedEx-YSD-报价'!AG10="是",'FedEx-YSD-报价'!AJ10="是"),'FedEx-YSD-报价'!$AM$2,IF(AND(OR('FedEx-YSD-报价'!AE10="是",'FedEx-YSD-报价'!AF10="是",'FedEx-YSD-报价'!AI10="是"),'FedEx-YSD-报价'!AK10="否"),'FedEx-YSD-报价'!$AE$2,0))</f>
        <v>#NUM!</v>
      </c>
      <c r="AL42" s="129">
        <f>IF(AND('FedEx-YSD-报价'!$AK10="是",'FedEx-YSD-报价'!$AJ10="否"),'FedEx-YSD-报价'!$AI$2,0)</f>
        <v>0</v>
      </c>
      <c r="AM42" s="129">
        <f t="shared" si="49"/>
        <v>3.65196078431372</v>
      </c>
      <c r="AN42" s="129" t="e">
        <f>IF(OR('FedEx-YSD-报价'!AJ10="是",'FedEx-YSD-报价'!AG10="是"),'FedEx-YSD-报价'!$AA$4,IF(OR('FedEx-YSD-报价'!AE10="是",'FedEx-YSD-报价'!AI10="是",'FedEx-YSD-报价'!AF10="是",'FedEx-YSD-报价'!AK10="是"),'FedEx-YSD-报价'!$Y$4,0))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8.62522</v>
      </c>
      <c r="D43" s="72">
        <v>9.580545</v>
      </c>
      <c r="E43" s="72">
        <v>10.9589425</v>
      </c>
      <c r="F43" s="72">
        <v>13.1016</v>
      </c>
      <c r="G43" s="72">
        <v>16.3906475</v>
      </c>
      <c r="H43" s="72">
        <v>19.297565</v>
      </c>
      <c r="I43" s="72">
        <v>22.245425</v>
      </c>
      <c r="J43" s="99"/>
      <c r="K43" s="71">
        <v>40</v>
      </c>
      <c r="L43" s="71">
        <v>18.14</v>
      </c>
      <c r="M43" s="72">
        <v>8.62522</v>
      </c>
      <c r="N43" s="72">
        <v>9.580545</v>
      </c>
      <c r="O43" s="72">
        <v>10.9589425</v>
      </c>
      <c r="P43" s="72">
        <v>13.1016</v>
      </c>
      <c r="Q43" s="72">
        <v>16.3906475</v>
      </c>
      <c r="R43" s="72">
        <v>19.297565</v>
      </c>
      <c r="S43" s="72">
        <v>22.245425</v>
      </c>
      <c r="U43" s="54"/>
      <c r="V43" s="81">
        <f>'FedEx-YSD-报价'!V11</f>
        <v>0</v>
      </c>
      <c r="W43" s="129">
        <f>LOOKUP(AD11,{0,1,5,10,20,30,40,50,60,70,80,90,100,110,120,130,140,150,10000},{0.45,0.72,1.08,1.35,1.8,2.25,2.7,3.15,3.6,4.05,4.5,4.95,5.4,6.3,6.3,6.3,6.3,10.8})</f>
        <v>0.45</v>
      </c>
      <c r="X43" s="129" t="e">
        <f>'FedEx-YSD-报价'!AL11</f>
        <v>#N/A</v>
      </c>
      <c r="Y43" s="129" t="e">
        <f>(X43+Z43+AA43+AB43+AC43)*'FedEx-YSD-报价'!W2</f>
        <v>#N/A</v>
      </c>
      <c r="Z43" s="129" t="e">
        <f>IF(OR('FedEx-YSD-报价'!AG11="是",'FedEx-YSD-报价'!AJ11="是"),'FedEx-YSD-报价'!$AL$2,IF(AND(OR('FedEx-YSD-报价'!AE11="是",'FedEx-YSD-报价'!AF11="是",'FedEx-YSD-报价'!AI11="是"),'FedEx-YSD-报价'!AK11="否"),'FedEx-YSD-报价'!$AD$2,0))</f>
        <v>#NUM!</v>
      </c>
      <c r="AA43" s="129">
        <f>IF(AND('FedEx-YSD-报价'!AK11="是",'FedEx-YSD-报价'!AJ11="否"),'FedEx-YSD-报价'!$AH$2,0)</f>
        <v>0</v>
      </c>
      <c r="AB43" s="129">
        <f t="shared" si="48"/>
        <v>0</v>
      </c>
      <c r="AC43" s="129" t="e">
        <f>IF(OR('FedEx-YSD-报价'!AJ11="是",'FedEx-YSD-报价'!AG11="是"),'FedEx-YSD-报价'!$AA$2,IF(OR('FedEx-YSD-报价'!AE11="是",'FedEx-YSD-报价'!AI11="是",'FedEx-YSD-报价'!AF11="是",'FedEx-YSD-报价'!AK11="是"),'FedEx-YSD-报价'!$Y$2,0))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0.45</v>
      </c>
      <c r="AI43" s="129" t="e">
        <f>'FedEx-YSD-报价'!AS11</f>
        <v>#N/A</v>
      </c>
      <c r="AJ43" s="129" t="e">
        <f>(AI43+AM43+AL43+AK43+AN43)*'FedEx-YSD-报价'!W2</f>
        <v>#N/A</v>
      </c>
      <c r="AK43" s="129" t="e">
        <f>IF(OR('FedEx-YSD-报价'!AG11="是",'FedEx-YSD-报价'!AJ11="是"),'FedEx-YSD-报价'!$AM$2,IF(AND(OR('FedEx-YSD-报价'!AE11="是",'FedEx-YSD-报价'!AF11="是",'FedEx-YSD-报价'!AI11="是"),'FedEx-YSD-报价'!AK11="否"),'FedEx-YSD-报价'!$AE$2,0))</f>
        <v>#NUM!</v>
      </c>
      <c r="AL43" s="129">
        <f>IF(AND('FedEx-YSD-报价'!$AK11="是",'FedEx-YSD-报价'!$AJ11="否"),'FedEx-YSD-报价'!$AI$2,0)</f>
        <v>0</v>
      </c>
      <c r="AM43" s="129">
        <f t="shared" si="49"/>
        <v>3.65196078431372</v>
      </c>
      <c r="AN43" s="129" t="e">
        <f>IF(OR('FedEx-YSD-报价'!AJ11="是",'FedEx-YSD-报价'!AG11="是"),'FedEx-YSD-报价'!$AA$4,IF(OR('FedEx-YSD-报价'!AE11="是",'FedEx-YSD-报价'!AI11="是",'FedEx-YSD-报价'!AF11="是",'FedEx-YSD-报价'!AK11="是"),'FedEx-YSD-报价'!$Y$4,0))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8.62522</v>
      </c>
      <c r="D44" s="72">
        <v>9.98997</v>
      </c>
      <c r="E44" s="72">
        <v>11.272835</v>
      </c>
      <c r="F44" s="72">
        <v>13.565615</v>
      </c>
      <c r="G44" s="72">
        <v>17.0730225</v>
      </c>
      <c r="H44" s="72">
        <v>19.898055</v>
      </c>
      <c r="I44" s="72">
        <v>23.09157</v>
      </c>
      <c r="J44" s="99"/>
      <c r="K44" s="71">
        <v>41</v>
      </c>
      <c r="L44" s="71">
        <v>18.59</v>
      </c>
      <c r="M44" s="72">
        <v>8.62522</v>
      </c>
      <c r="N44" s="72">
        <v>9.98997</v>
      </c>
      <c r="O44" s="72">
        <v>11.272835</v>
      </c>
      <c r="P44" s="72">
        <v>13.565615</v>
      </c>
      <c r="Q44" s="72">
        <v>17.0730225</v>
      </c>
      <c r="R44" s="72">
        <v>19.898055</v>
      </c>
      <c r="S44" s="72">
        <v>23.09157</v>
      </c>
      <c r="U44" s="54"/>
      <c r="V44" s="81">
        <f>'FedEx-YSD-报价'!V12</f>
        <v>0</v>
      </c>
      <c r="W44" s="129">
        <f>LOOKUP(AD12,{0,1,5,10,20,30,40,50,60,70,80,90,100,110,120,130,140,150,10000},{0.45,0.72,1.08,1.35,1.8,2.25,2.7,3.15,3.6,4.05,4.5,4.95,5.4,6.3,6.3,6.3,6.3,10.8})</f>
        <v>0.45</v>
      </c>
      <c r="X44" s="129" t="e">
        <f>'FedEx-YSD-报价'!AL12</f>
        <v>#N/A</v>
      </c>
      <c r="Y44" s="129" t="e">
        <f>(X44+Z44+AA44+AB44+AC44)*'FedEx-YSD-报价'!W2</f>
        <v>#N/A</v>
      </c>
      <c r="Z44" s="129" t="e">
        <f>IF(OR('FedEx-YSD-报价'!AG12="是",'FedEx-YSD-报价'!AJ12="是"),'FedEx-YSD-报价'!$AL$2,IF(AND(OR('FedEx-YSD-报价'!AE12="是",'FedEx-YSD-报价'!AF12="是",'FedEx-YSD-报价'!AI12="是"),'FedEx-YSD-报价'!AK12="否"),'FedEx-YSD-报价'!$AD$2,0))</f>
        <v>#NUM!</v>
      </c>
      <c r="AA44" s="129">
        <f>IF(AND('FedEx-YSD-报价'!AK12="是",'FedEx-YSD-报价'!AJ12="否"),'FedEx-YSD-报价'!$AH$2,0)</f>
        <v>0</v>
      </c>
      <c r="AB44" s="129">
        <f t="shared" si="48"/>
        <v>0</v>
      </c>
      <c r="AC44" s="129" t="e">
        <f>IF(OR('FedEx-YSD-报价'!AJ12="是",'FedEx-YSD-报价'!AG12="是"),'FedEx-YSD-报价'!$AA$2,IF(OR('FedEx-YSD-报价'!AE12="是",'FedEx-YSD-报价'!AI12="是",'FedEx-YSD-报价'!AF12="是",'FedEx-YSD-报价'!AK12="是"),'FedEx-YSD-报价'!$Y$2,0))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0.45</v>
      </c>
      <c r="AI44" s="129" t="e">
        <f>'FedEx-YSD-报价'!AS12</f>
        <v>#N/A</v>
      </c>
      <c r="AJ44" s="129" t="e">
        <f>(AI44+AM44+AL44+AK44+AN44)*'FedEx-YSD-报价'!W2</f>
        <v>#N/A</v>
      </c>
      <c r="AK44" s="129" t="e">
        <f>IF(OR('FedEx-YSD-报价'!AG12="是",'FedEx-YSD-报价'!AJ12="是"),'FedEx-YSD-报价'!$AM$2,IF(AND(OR('FedEx-YSD-报价'!AE12="是",'FedEx-YSD-报价'!AF12="是",'FedEx-YSD-报价'!AI12="是"),'FedEx-YSD-报价'!AK12="否"),'FedEx-YSD-报价'!$AE$2,0))</f>
        <v>#NUM!</v>
      </c>
      <c r="AL44" s="129">
        <f>IF(AND('FedEx-YSD-报价'!$AK12="是",'FedEx-YSD-报价'!$AJ12="否"),'FedEx-YSD-报价'!$AI$2,0)</f>
        <v>0</v>
      </c>
      <c r="AM44" s="129">
        <f t="shared" si="49"/>
        <v>3.65196078431372</v>
      </c>
      <c r="AN44" s="129" t="e">
        <f>IF(OR('FedEx-YSD-报价'!AJ12="是",'FedEx-YSD-报价'!AG12="是"),'FedEx-YSD-报价'!$AA$4,IF(OR('FedEx-YSD-报价'!AE12="是",'FedEx-YSD-报价'!AI12="是",'FedEx-YSD-报价'!AF12="是",'FedEx-YSD-报价'!AK12="是"),'FedEx-YSD-报价'!$Y$4,0))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8.62522</v>
      </c>
      <c r="D45" s="72">
        <v>10.017265</v>
      </c>
      <c r="E45" s="72">
        <v>11.709555</v>
      </c>
      <c r="F45" s="72">
        <v>13.6065575</v>
      </c>
      <c r="G45" s="72">
        <v>17.1549075</v>
      </c>
      <c r="H45" s="72">
        <v>20.2392425</v>
      </c>
      <c r="I45" s="72">
        <v>23.20075</v>
      </c>
      <c r="J45" s="99"/>
      <c r="K45" s="71">
        <v>42</v>
      </c>
      <c r="L45" s="71">
        <v>19.05</v>
      </c>
      <c r="M45" s="72">
        <v>8.62522</v>
      </c>
      <c r="N45" s="72">
        <v>10.017265</v>
      </c>
      <c r="O45" s="72">
        <v>11.709555</v>
      </c>
      <c r="P45" s="72">
        <v>13.6065575</v>
      </c>
      <c r="Q45" s="72">
        <v>17.1549075</v>
      </c>
      <c r="R45" s="72">
        <v>20.2392425</v>
      </c>
      <c r="S45" s="72">
        <v>23.20075</v>
      </c>
      <c r="U45" s="54"/>
      <c r="V45" s="81">
        <f>'FedEx-YSD-报价'!V13</f>
        <v>0</v>
      </c>
      <c r="W45" s="129">
        <f>LOOKUP(AD13,{0,1,5,10,20,30,40,50,60,70,80,90,100,110,120,130,140,150,10000},{0.45,0.72,1.08,1.35,1.8,2.25,2.7,3.15,3.6,4.05,4.5,4.95,5.4,6.3,6.3,6.3,6.3,10.8})</f>
        <v>0.45</v>
      </c>
      <c r="X45" s="129" t="e">
        <f>'FedEx-YSD-报价'!AL13</f>
        <v>#N/A</v>
      </c>
      <c r="Y45" s="129" t="e">
        <f>(X45+Z45+AA45+AB45+AC45)*'FedEx-YSD-报价'!W2</f>
        <v>#N/A</v>
      </c>
      <c r="Z45" s="129" t="e">
        <f>IF(OR('FedEx-YSD-报价'!AG13="是",'FedEx-YSD-报价'!AJ13="是"),'FedEx-YSD-报价'!$AL$2,IF(AND(OR('FedEx-YSD-报价'!AE13="是",'FedEx-YSD-报价'!AF13="是",'FedEx-YSD-报价'!AI13="是"),'FedEx-YSD-报价'!AK13="否"),'FedEx-YSD-报价'!$AD$2,0))</f>
        <v>#NUM!</v>
      </c>
      <c r="AA45" s="129">
        <f>IF(AND('FedEx-YSD-报价'!AK13="是",'FedEx-YSD-报价'!AJ13="否"),'FedEx-YSD-报价'!$AH$2,0)</f>
        <v>0</v>
      </c>
      <c r="AB45" s="129">
        <f t="shared" si="48"/>
        <v>0</v>
      </c>
      <c r="AC45" s="129" t="e">
        <f>IF(OR('FedEx-YSD-报价'!AJ13="是",'FedEx-YSD-报价'!AG13="是"),'FedEx-YSD-报价'!$AA$2,IF(OR('FedEx-YSD-报价'!AE13="是",'FedEx-YSD-报价'!AI13="是",'FedEx-YSD-报价'!AF13="是",'FedEx-YSD-报价'!AK13="是"),'FedEx-YSD-报价'!$Y$2,0))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0.45</v>
      </c>
      <c r="AI45" s="129" t="e">
        <f>'FedEx-YSD-报价'!AS13</f>
        <v>#N/A</v>
      </c>
      <c r="AJ45" s="129" t="e">
        <f>(AI45+AM45+AL45+AK45+AN45)*'FedEx-YSD-报价'!W2</f>
        <v>#N/A</v>
      </c>
      <c r="AK45" s="129" t="e">
        <f>IF(OR('FedEx-YSD-报价'!AG13="是",'FedEx-YSD-报价'!AJ13="是"),'FedEx-YSD-报价'!$AM$2,IF(AND(OR('FedEx-YSD-报价'!AE13="是",'FedEx-YSD-报价'!AF13="是",'FedEx-YSD-报价'!AI13="是"),'FedEx-YSD-报价'!AK13="否"),'FedEx-YSD-报价'!$AE$2,0))</f>
        <v>#NUM!</v>
      </c>
      <c r="AL45" s="129">
        <f>IF(AND('FedEx-YSD-报价'!$AK13="是",'FedEx-YSD-报价'!$AJ13="否"),'FedEx-YSD-报价'!$AI$2,0)</f>
        <v>0</v>
      </c>
      <c r="AM45" s="129">
        <f t="shared" si="49"/>
        <v>3.65196078431372</v>
      </c>
      <c r="AN45" s="129" t="e">
        <f>IF(OR('FedEx-YSD-报价'!AJ13="是",'FedEx-YSD-报价'!AG13="是"),'FedEx-YSD-报价'!$AA$4,IF(OR('FedEx-YSD-报价'!AE13="是",'FedEx-YSD-报价'!AI13="是",'FedEx-YSD-报价'!AF13="是",'FedEx-YSD-报价'!AK13="是"),'FedEx-YSD-报价'!$Y$4,0))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8.62522</v>
      </c>
      <c r="D46" s="72">
        <v>10.1673875</v>
      </c>
      <c r="E46" s="72">
        <v>11.73685</v>
      </c>
      <c r="F46" s="72">
        <v>14.30258</v>
      </c>
      <c r="G46" s="72">
        <v>18.0829375</v>
      </c>
      <c r="H46" s="72">
        <v>20.9762075</v>
      </c>
      <c r="I46" s="72">
        <v>23.8421825</v>
      </c>
      <c r="J46" s="99"/>
      <c r="K46" s="71">
        <v>43</v>
      </c>
      <c r="L46" s="71">
        <v>19.5</v>
      </c>
      <c r="M46" s="72">
        <v>8.62522</v>
      </c>
      <c r="N46" s="72">
        <v>10.1673875</v>
      </c>
      <c r="O46" s="72">
        <v>11.73685</v>
      </c>
      <c r="P46" s="72">
        <v>14.30258</v>
      </c>
      <c r="Q46" s="72">
        <v>18.0829375</v>
      </c>
      <c r="R46" s="72">
        <v>20.9762075</v>
      </c>
      <c r="S46" s="72">
        <v>23.8421825</v>
      </c>
      <c r="U46" s="54"/>
      <c r="V46" s="81">
        <f>'FedEx-YSD-报价'!V14</f>
        <v>0</v>
      </c>
      <c r="W46" s="129">
        <f>LOOKUP(AD14,{0,1,5,10,20,30,40,50,60,70,80,90,100,110,120,130,140,150,10000},{0.45,0.72,1.08,1.35,1.8,2.25,2.7,3.15,3.6,4.05,4.5,4.95,5.4,6.3,6.3,6.3,6.3,10.8})</f>
        <v>0.45</v>
      </c>
      <c r="X46" s="129" t="e">
        <f>'FedEx-YSD-报价'!AL14</f>
        <v>#N/A</v>
      </c>
      <c r="Y46" s="129" t="e">
        <f>(X46+Z46+AA46+AB46+AC46)*'FedEx-YSD-报价'!W2</f>
        <v>#N/A</v>
      </c>
      <c r="Z46" s="129" t="e">
        <f>IF(OR('FedEx-YSD-报价'!AG14="是",'FedEx-YSD-报价'!AJ14="是"),'FedEx-YSD-报价'!$AL$2,IF(AND(OR('FedEx-YSD-报价'!AE14="是",'FedEx-YSD-报价'!AF14="是",'FedEx-YSD-报价'!AI14="是"),'FedEx-YSD-报价'!AK14="否"),'FedEx-YSD-报价'!$AD$2,0))</f>
        <v>#NUM!</v>
      </c>
      <c r="AA46" s="129">
        <f>IF(AND('FedEx-YSD-报价'!AK14="是",'FedEx-YSD-报价'!AJ14="否"),'FedEx-YSD-报价'!$AH$2,0)</f>
        <v>0</v>
      </c>
      <c r="AB46" s="129">
        <f t="shared" si="48"/>
        <v>0</v>
      </c>
      <c r="AC46" s="129" t="e">
        <f>IF(OR('FedEx-YSD-报价'!AJ14="是",'FedEx-YSD-报价'!AG14="是"),'FedEx-YSD-报价'!$AA$2,IF(OR('FedEx-YSD-报价'!AE14="是",'FedEx-YSD-报价'!AI14="是",'FedEx-YSD-报价'!AF14="是",'FedEx-YSD-报价'!AK14="是"),'FedEx-YSD-报价'!$Y$2,0))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0.45</v>
      </c>
      <c r="AI46" s="129" t="e">
        <f>'FedEx-YSD-报价'!AS14</f>
        <v>#N/A</v>
      </c>
      <c r="AJ46" s="129" t="e">
        <f>(AI46+AM46+AL46+AK46+AN46)*'FedEx-YSD-报价'!W2</f>
        <v>#N/A</v>
      </c>
      <c r="AK46" s="129" t="e">
        <f>IF(OR('FedEx-YSD-报价'!AG14="是",'FedEx-YSD-报价'!AJ14="是"),'FedEx-YSD-报价'!$AM$2,IF(AND(OR('FedEx-YSD-报价'!AE14="是",'FedEx-YSD-报价'!AF14="是",'FedEx-YSD-报价'!AI14="是"),'FedEx-YSD-报价'!AK14="否"),'FedEx-YSD-报价'!$AE$2,0))</f>
        <v>#NUM!</v>
      </c>
      <c r="AL46" s="129">
        <f>IF(AND('FedEx-YSD-报价'!$AK14="是",'FedEx-YSD-报价'!$AJ14="否"),'FedEx-YSD-报价'!$AI$2,0)</f>
        <v>0</v>
      </c>
      <c r="AM46" s="129">
        <f t="shared" si="49"/>
        <v>3.65196078431372</v>
      </c>
      <c r="AN46" s="129" t="e">
        <f>IF(OR('FedEx-YSD-报价'!AJ14="是",'FedEx-YSD-报价'!AG14="是"),'FedEx-YSD-报价'!$AA$4,IF(OR('FedEx-YSD-报价'!AE14="是",'FedEx-YSD-报价'!AI14="是",'FedEx-YSD-报价'!AF14="是",'FedEx-YSD-报价'!AK14="是"),'FedEx-YSD-报价'!$Y$4,0))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8.62522</v>
      </c>
      <c r="D47" s="72">
        <v>10.31751</v>
      </c>
      <c r="E47" s="72">
        <v>12.037095</v>
      </c>
      <c r="F47" s="72">
        <v>14.548235</v>
      </c>
      <c r="G47" s="72">
        <v>18.1921175</v>
      </c>
      <c r="H47" s="72">
        <v>21.61764</v>
      </c>
      <c r="I47" s="72">
        <v>24.0878375</v>
      </c>
      <c r="J47" s="99"/>
      <c r="K47" s="71">
        <v>44</v>
      </c>
      <c r="L47" s="71">
        <v>19.95</v>
      </c>
      <c r="M47" s="72">
        <v>8.62522</v>
      </c>
      <c r="N47" s="72">
        <v>10.31751</v>
      </c>
      <c r="O47" s="72">
        <v>12.037095</v>
      </c>
      <c r="P47" s="72">
        <v>14.548235</v>
      </c>
      <c r="Q47" s="72">
        <v>18.1921175</v>
      </c>
      <c r="R47" s="72">
        <v>21.61764</v>
      </c>
      <c r="S47" s="72">
        <v>24.0878375</v>
      </c>
      <c r="U47" s="54"/>
      <c r="V47" s="81">
        <f>'FedEx-YSD-报价'!V15</f>
        <v>0</v>
      </c>
      <c r="W47" s="129">
        <f>LOOKUP(AD15,{0,1,5,10,20,30,40,50,60,70,80,90,100,110,120,130,140,150,10000},{0.45,0.72,1.08,1.35,1.8,2.25,2.7,3.15,3.6,4.05,4.5,4.95,5.4,6.3,6.3,6.3,6.3,10.8})</f>
        <v>0.45</v>
      </c>
      <c r="X47" s="129" t="e">
        <f>'FedEx-YSD-报价'!AL15</f>
        <v>#N/A</v>
      </c>
      <c r="Y47" s="129" t="e">
        <f>(X47+Z47+AA47+AB47+AC47)*'FedEx-YSD-报价'!W2</f>
        <v>#N/A</v>
      </c>
      <c r="Z47" s="129" t="e">
        <f>IF(OR('FedEx-YSD-报价'!AG15="是",'FedEx-YSD-报价'!AJ15="是"),'FedEx-YSD-报价'!$AL$2,IF(AND(OR('FedEx-YSD-报价'!AE15="是",'FedEx-YSD-报价'!AF15="是",'FedEx-YSD-报价'!AI15="是"),'FedEx-YSD-报价'!AK15="否"),'FedEx-YSD-报价'!$AD$2,0))</f>
        <v>#NUM!</v>
      </c>
      <c r="AA47" s="129">
        <f>IF(AND('FedEx-YSD-报价'!AK15="是",'FedEx-YSD-报价'!AJ15="否"),'FedEx-YSD-报价'!$AH$2,0)</f>
        <v>0</v>
      </c>
      <c r="AB47" s="129">
        <f t="shared" si="48"/>
        <v>0</v>
      </c>
      <c r="AC47" s="129" t="e">
        <f>IF(OR('FedEx-YSD-报价'!AJ15="是",'FedEx-YSD-报价'!AG15="是"),'FedEx-YSD-报价'!$AA$2,IF(OR('FedEx-YSD-报价'!AE15="是",'FedEx-YSD-报价'!AI15="是",'FedEx-YSD-报价'!AF15="是",'FedEx-YSD-报价'!AK15="是"),'FedEx-YSD-报价'!$Y$2,0))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0.45</v>
      </c>
      <c r="AI47" s="129" t="e">
        <f>'FedEx-YSD-报价'!AS15</f>
        <v>#N/A</v>
      </c>
      <c r="AJ47" s="129" t="e">
        <f>(AI47+AM47+AL47+AK47+AN47)*'FedEx-YSD-报价'!W2</f>
        <v>#N/A</v>
      </c>
      <c r="AK47" s="129" t="e">
        <f>IF(OR('FedEx-YSD-报价'!AG15="是",'FedEx-YSD-报价'!AJ15="是"),'FedEx-YSD-报价'!$AM$2,IF(AND(OR('FedEx-YSD-报价'!AE15="是",'FedEx-YSD-报价'!AF15="是",'FedEx-YSD-报价'!AI15="是"),'FedEx-YSD-报价'!AK15="否"),'FedEx-YSD-报价'!$AE$2,0))</f>
        <v>#NUM!</v>
      </c>
      <c r="AL47" s="129">
        <f>IF(AND('FedEx-YSD-报价'!$AK15="是",'FedEx-YSD-报价'!$AJ15="否"),'FedEx-YSD-报价'!$AI$2,0)</f>
        <v>0</v>
      </c>
      <c r="AM47" s="129">
        <f t="shared" si="49"/>
        <v>3.65196078431372</v>
      </c>
      <c r="AN47" s="129" t="e">
        <f>IF(OR('FedEx-YSD-报价'!AJ15="是",'FedEx-YSD-报价'!AG15="是"),'FedEx-YSD-报价'!$AA$4,IF(OR('FedEx-YSD-报价'!AE15="是",'FedEx-YSD-报价'!AI15="是",'FedEx-YSD-报价'!AF15="是",'FedEx-YSD-报价'!AK15="是"),'FedEx-YSD-报价'!$Y$4,0))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8.62522</v>
      </c>
      <c r="D48" s="72">
        <v>10.31751</v>
      </c>
      <c r="E48" s="72">
        <v>12.037095</v>
      </c>
      <c r="F48" s="72">
        <v>14.5618825</v>
      </c>
      <c r="G48" s="72">
        <v>18.1921175</v>
      </c>
      <c r="H48" s="72">
        <v>22.0407125</v>
      </c>
      <c r="I48" s="72">
        <v>24.2516075</v>
      </c>
      <c r="J48" s="99"/>
      <c r="K48" s="71">
        <v>45</v>
      </c>
      <c r="L48" s="71">
        <v>20.41</v>
      </c>
      <c r="M48" s="72">
        <v>8.62522</v>
      </c>
      <c r="N48" s="72">
        <v>10.31751</v>
      </c>
      <c r="O48" s="72">
        <v>12.037095</v>
      </c>
      <c r="P48" s="72">
        <v>14.5618825</v>
      </c>
      <c r="Q48" s="72">
        <v>18.1921175</v>
      </c>
      <c r="R48" s="72">
        <v>22.0407125</v>
      </c>
      <c r="S48" s="72">
        <v>24.2516075</v>
      </c>
      <c r="U48" s="54"/>
      <c r="V48" s="81">
        <f>'FedEx-YSD-报价'!V16</f>
        <v>0</v>
      </c>
      <c r="W48" s="129">
        <f>LOOKUP(AD16,{0,1,5,10,20,30,40,50,60,70,80,90,100,110,120,130,140,150,10000},{0.45,0.72,1.08,1.35,1.8,2.25,2.7,3.15,3.6,4.05,4.5,4.95,5.4,6.3,6.3,6.3,6.3,10.8})</f>
        <v>0.45</v>
      </c>
      <c r="X48" s="129" t="e">
        <f>'FedEx-YSD-报价'!AL16</f>
        <v>#N/A</v>
      </c>
      <c r="Y48" s="129" t="e">
        <f>(X48+Z48+AA48+AB48+AC48)*'FedEx-YSD-报价'!W2</f>
        <v>#N/A</v>
      </c>
      <c r="Z48" s="129" t="e">
        <f>IF(OR('FedEx-YSD-报价'!AG16="是",'FedEx-YSD-报价'!AJ16="是"),'FedEx-YSD-报价'!$AL$2,IF(AND(OR('FedEx-YSD-报价'!AE16="是",'FedEx-YSD-报价'!AF16="是",'FedEx-YSD-报价'!AI16="是"),'FedEx-YSD-报价'!AK16="否"),'FedEx-YSD-报价'!$AD$2,0))</f>
        <v>#NUM!</v>
      </c>
      <c r="AA48" s="129">
        <f>IF(AND('FedEx-YSD-报价'!AK16="是",'FedEx-YSD-报价'!AJ16="否"),'FedEx-YSD-报价'!$AH$2,0)</f>
        <v>0</v>
      </c>
      <c r="AB48" s="129">
        <f t="shared" si="48"/>
        <v>0</v>
      </c>
      <c r="AC48" s="129" t="e">
        <f>IF(OR('FedEx-YSD-报价'!AJ16="是",'FedEx-YSD-报价'!AG16="是"),'FedEx-YSD-报价'!$AA$2,IF(OR('FedEx-YSD-报价'!AE16="是",'FedEx-YSD-报价'!AI16="是",'FedEx-YSD-报价'!AF16="是",'FedEx-YSD-报价'!AK16="是"),'FedEx-YSD-报价'!$Y$2,0))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0.45</v>
      </c>
      <c r="AI48" s="129" t="e">
        <f>'FedEx-YSD-报价'!AS16</f>
        <v>#N/A</v>
      </c>
      <c r="AJ48" s="129" t="e">
        <f>(AI48+AM48+AL48+AK48+AN48)*'FedEx-YSD-报价'!W2</f>
        <v>#N/A</v>
      </c>
      <c r="AK48" s="129" t="e">
        <f>IF(OR('FedEx-YSD-报价'!AG16="是",'FedEx-YSD-报价'!AJ16="是"),'FedEx-YSD-报价'!$AM$2,IF(AND(OR('FedEx-YSD-报价'!AE16="是",'FedEx-YSD-报价'!AF16="是",'FedEx-YSD-报价'!AI16="是"),'FedEx-YSD-报价'!AK16="否"),'FedEx-YSD-报价'!$AE$2,0))</f>
        <v>#NUM!</v>
      </c>
      <c r="AL48" s="129">
        <f>IF(AND('FedEx-YSD-报价'!$AK16="是",'FedEx-YSD-报价'!$AJ16="否"),'FedEx-YSD-报价'!$AI$2,0)</f>
        <v>0</v>
      </c>
      <c r="AM48" s="129">
        <f t="shared" si="49"/>
        <v>3.65196078431372</v>
      </c>
      <c r="AN48" s="129" t="e">
        <f>IF(OR('FedEx-YSD-报价'!AJ16="是",'FedEx-YSD-报价'!AG16="是"),'FedEx-YSD-报价'!$AA$4,IF(OR('FedEx-YSD-报价'!AE16="是",'FedEx-YSD-报价'!AI16="是",'FedEx-YSD-报价'!AF16="是",'FedEx-YSD-报价'!AK16="是"),'FedEx-YSD-报价'!$Y$4,0))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8.62522</v>
      </c>
      <c r="D49" s="72">
        <v>10.42669</v>
      </c>
      <c r="E49" s="72">
        <v>12.419225</v>
      </c>
      <c r="F49" s="72">
        <v>14.8348325</v>
      </c>
      <c r="G49" s="72">
        <v>18.6834275</v>
      </c>
      <c r="H49" s="72">
        <v>22.2863675</v>
      </c>
      <c r="I49" s="72">
        <v>24.89304</v>
      </c>
      <c r="J49" s="99"/>
      <c r="K49" s="71">
        <v>46</v>
      </c>
      <c r="L49" s="71">
        <v>20.86</v>
      </c>
      <c r="M49" s="72">
        <v>8.62522</v>
      </c>
      <c r="N49" s="72">
        <v>10.42669</v>
      </c>
      <c r="O49" s="72">
        <v>12.419225</v>
      </c>
      <c r="P49" s="72">
        <v>14.8348325</v>
      </c>
      <c r="Q49" s="72">
        <v>18.6834275</v>
      </c>
      <c r="R49" s="72">
        <v>22.2863675</v>
      </c>
      <c r="S49" s="72">
        <v>24.89304</v>
      </c>
      <c r="U49" s="54"/>
      <c r="V49" s="81">
        <f>'FedEx-YSD-报价'!V17</f>
        <v>0</v>
      </c>
      <c r="W49" s="129">
        <f>LOOKUP(AD17,{0,1,5,10,20,30,40,50,60,70,80,90,100,110,120,130,140,150,10000},{0.45,0.72,1.08,1.35,1.8,2.25,2.7,3.15,3.6,4.05,4.5,4.95,5.4,6.3,6.3,6.3,6.3,10.8})</f>
        <v>0.45</v>
      </c>
      <c r="X49" s="129" t="e">
        <f>'FedEx-YSD-报价'!AL17</f>
        <v>#N/A</v>
      </c>
      <c r="Y49" s="129" t="e">
        <f>(X49+Z49+AA49+AB49+AC49)*'FedEx-YSD-报价'!W2</f>
        <v>#N/A</v>
      </c>
      <c r="Z49" s="129" t="e">
        <f>IF(OR('FedEx-YSD-报价'!AG17="是",'FedEx-YSD-报价'!AJ17="是"),'FedEx-YSD-报价'!$AL$2,IF(AND(OR('FedEx-YSD-报价'!AE17="是",'FedEx-YSD-报价'!AF17="是",'FedEx-YSD-报价'!AI17="是"),'FedEx-YSD-报价'!AK17="否"),'FedEx-YSD-报价'!$AD$2,0))</f>
        <v>#NUM!</v>
      </c>
      <c r="AA49" s="129">
        <f>IF(AND('FedEx-YSD-报价'!AK17="是",'FedEx-YSD-报价'!AJ17="否"),'FedEx-YSD-报价'!$AH$2,0)</f>
        <v>0</v>
      </c>
      <c r="AB49" s="129">
        <f t="shared" si="48"/>
        <v>0</v>
      </c>
      <c r="AC49" s="129" t="e">
        <f>IF(OR('FedEx-YSD-报价'!AJ17="是",'FedEx-YSD-报价'!AG17="是"),'FedEx-YSD-报价'!$AA$2,IF(OR('FedEx-YSD-报价'!AE17="是",'FedEx-YSD-报价'!AI17="是",'FedEx-YSD-报价'!AF17="是",'FedEx-YSD-报价'!AK17="是"),'FedEx-YSD-报价'!$Y$2,0))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0.45</v>
      </c>
      <c r="AI49" s="129" t="e">
        <f>'FedEx-YSD-报价'!AS17</f>
        <v>#N/A</v>
      </c>
      <c r="AJ49" s="129" t="e">
        <f>(AI49+AM49+AL49+AK49+AN49)*'FedEx-YSD-报价'!W2</f>
        <v>#N/A</v>
      </c>
      <c r="AK49" s="129" t="e">
        <f>IF(OR('FedEx-YSD-报价'!AG17="是",'FedEx-YSD-报价'!AJ17="是"),'FedEx-YSD-报价'!$AM$2,IF(AND(OR('FedEx-YSD-报价'!AE17="是",'FedEx-YSD-报价'!AF17="是",'FedEx-YSD-报价'!AI17="是"),'FedEx-YSD-报价'!AK17="否"),'FedEx-YSD-报价'!$AE$2,0))</f>
        <v>#NUM!</v>
      </c>
      <c r="AL49" s="129">
        <f>IF(AND('FedEx-YSD-报价'!$AK17="是",'FedEx-YSD-报价'!$AJ17="否"),'FedEx-YSD-报价'!$AI$2,0)</f>
        <v>0</v>
      </c>
      <c r="AM49" s="129">
        <f t="shared" si="49"/>
        <v>3.65196078431372</v>
      </c>
      <c r="AN49" s="129" t="e">
        <f>IF(OR('FedEx-YSD-报价'!AJ17="是",'FedEx-YSD-报价'!AG17="是"),'FedEx-YSD-报价'!$AA$4,IF(OR('FedEx-YSD-报价'!AE17="是",'FedEx-YSD-报价'!AI17="是",'FedEx-YSD-报价'!AF17="是",'FedEx-YSD-报价'!AK17="是"),'FedEx-YSD-报价'!$Y$4,0))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8.62522</v>
      </c>
      <c r="D50" s="72">
        <v>10.672345</v>
      </c>
      <c r="E50" s="72">
        <v>12.6239375</v>
      </c>
      <c r="F50" s="72">
        <v>14.9440125</v>
      </c>
      <c r="G50" s="72">
        <v>18.9290825</v>
      </c>
      <c r="H50" s="72">
        <v>22.70944</v>
      </c>
      <c r="I50" s="72">
        <v>25.302465</v>
      </c>
      <c r="J50" s="99"/>
      <c r="K50" s="71">
        <v>47</v>
      </c>
      <c r="L50" s="71">
        <v>21.31</v>
      </c>
      <c r="M50" s="72">
        <v>8.62522</v>
      </c>
      <c r="N50" s="72">
        <v>10.672345</v>
      </c>
      <c r="O50" s="72">
        <v>12.6239375</v>
      </c>
      <c r="P50" s="72">
        <v>14.9440125</v>
      </c>
      <c r="Q50" s="72">
        <v>18.9290825</v>
      </c>
      <c r="R50" s="72">
        <v>22.70944</v>
      </c>
      <c r="S50" s="72">
        <v>25.302465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8.62522</v>
      </c>
      <c r="D51" s="72">
        <v>10.672345</v>
      </c>
      <c r="E51" s="72">
        <v>12.7604125</v>
      </c>
      <c r="F51" s="72">
        <v>15.476265</v>
      </c>
      <c r="G51" s="72">
        <v>19.21568</v>
      </c>
      <c r="H51" s="72">
        <v>22.9278</v>
      </c>
      <c r="I51" s="72">
        <v>25.6982425</v>
      </c>
      <c r="J51" s="99"/>
      <c r="K51" s="71">
        <v>48</v>
      </c>
      <c r="L51" s="71">
        <v>21.77</v>
      </c>
      <c r="M51" s="72">
        <v>8.62522</v>
      </c>
      <c r="N51" s="72">
        <v>10.672345</v>
      </c>
      <c r="O51" s="72">
        <v>12.7604125</v>
      </c>
      <c r="P51" s="72">
        <v>15.476265</v>
      </c>
      <c r="Q51" s="72">
        <v>19.21568</v>
      </c>
      <c r="R51" s="72">
        <v>22.9278</v>
      </c>
      <c r="S51" s="72">
        <v>25.6982425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8.62522</v>
      </c>
      <c r="D52" s="72">
        <v>10.672345</v>
      </c>
      <c r="E52" s="72">
        <v>12.77406</v>
      </c>
      <c r="F52" s="72">
        <v>15.4899125</v>
      </c>
      <c r="G52" s="72">
        <v>19.352155</v>
      </c>
      <c r="H52" s="72">
        <v>23.3781675</v>
      </c>
      <c r="I52" s="72">
        <v>25.848365</v>
      </c>
      <c r="J52" s="99"/>
      <c r="K52" s="71">
        <v>49</v>
      </c>
      <c r="L52" s="71">
        <v>22.22</v>
      </c>
      <c r="M52" s="72">
        <v>8.62522</v>
      </c>
      <c r="N52" s="72">
        <v>10.672345</v>
      </c>
      <c r="O52" s="72">
        <v>12.77406</v>
      </c>
      <c r="P52" s="72">
        <v>15.4899125</v>
      </c>
      <c r="Q52" s="72">
        <v>19.352155</v>
      </c>
      <c r="R52" s="72">
        <v>23.3781675</v>
      </c>
      <c r="S52" s="72">
        <v>25.848365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8.62522</v>
      </c>
      <c r="D53" s="72">
        <v>10.672345</v>
      </c>
      <c r="E53" s="72">
        <v>12.77406</v>
      </c>
      <c r="F53" s="72">
        <v>15.4899125</v>
      </c>
      <c r="G53" s="72">
        <v>19.5295725</v>
      </c>
      <c r="H53" s="72">
        <v>23.58288</v>
      </c>
      <c r="I53" s="72">
        <v>26.2168475</v>
      </c>
      <c r="J53" s="99"/>
      <c r="K53" s="71">
        <v>50</v>
      </c>
      <c r="L53" s="71">
        <v>22.67</v>
      </c>
      <c r="M53" s="72">
        <v>8.62522</v>
      </c>
      <c r="N53" s="72">
        <v>10.672345</v>
      </c>
      <c r="O53" s="72">
        <v>12.77406</v>
      </c>
      <c r="P53" s="72">
        <v>15.4899125</v>
      </c>
      <c r="Q53" s="72">
        <v>19.5295725</v>
      </c>
      <c r="R53" s="72">
        <v>23.58288</v>
      </c>
      <c r="S53" s="72">
        <v>26.2168475</v>
      </c>
      <c r="U53" s="54"/>
      <c r="V53" s="81" t="str">
        <f>'FedEx-YSD-报价'!V8</f>
        <v>案例</v>
      </c>
      <c r="W53" s="129">
        <f t="shared" ref="W53:W62" si="50">W40</f>
        <v>2.7</v>
      </c>
      <c r="X53" s="129">
        <f>'FedEx-YSD-报价'!AM8</f>
        <v>10.31751</v>
      </c>
      <c r="Y53" s="129">
        <f>(X53+Z53+AA53+AB53+AC53)*'FedEx-YSD-报价'!W2</f>
        <v>1.6508016</v>
      </c>
      <c r="Z53" s="129">
        <f>IF(OR('FedEx-YSD-报价'!AG8="是",'FedEx-YSD-报价'!AJ8="是"),'FedEx-YSD-报价'!$AL$3,IF(AND(OR('FedEx-YSD-报价'!AE8="是",'FedEx-YSD-报价'!AF8="是",'FedEx-YSD-报价'!AI8="是"),'FedEx-YSD-报价'!AK8="否"),'FedEx-YSD-报价'!$AD$3,0))</f>
        <v>0</v>
      </c>
      <c r="AA53" s="129">
        <f>IF(AND('FedEx-YSD-报价'!AK8="是",'FedEx-YSD-报价'!AJ8="否"),'FedEx-YSD-报价'!$AH$3,0)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11.9683116</v>
      </c>
      <c r="AE53" s="131">
        <f t="shared" ref="AE53:AE62" si="54">(X53+Y53+Z53+AA53+AB53+W53+AC53)</f>
        <v>14.6683116</v>
      </c>
      <c r="AF53" s="54"/>
      <c r="AG53" s="81" t="str">
        <f t="shared" ref="AG53:AG62" si="55">V53</f>
        <v>案例</v>
      </c>
      <c r="AH53" s="129">
        <f t="shared" ref="AH53:AH62" si="56">W53</f>
        <v>2.7</v>
      </c>
      <c r="AI53" s="129">
        <f>'FedEx-YSD-报价'!AT8</f>
        <v>10.31751</v>
      </c>
      <c r="AJ53" s="129">
        <f>(AI53+AM53+AL53+AK53+AN53)*'FedEx-YSD-报价'!W2</f>
        <v>2.2351153254902</v>
      </c>
      <c r="AK53" s="129">
        <f>IF(OR('FedEx-YSD-报价'!AG8="是",'FedEx-YSD-报价'!AJ8="是"),'FedEx-YSD-报价'!$AM$3,IF(AND(OR('FedEx-YSD-报价'!AE8="是",'FedEx-YSD-报价'!AF8="是",'FedEx-YSD-报价'!AI8="是"),'FedEx-YSD-报价'!AK8="否"),'FedEx-YSD-报价'!$AE$3,0))</f>
        <v>0</v>
      </c>
      <c r="AL53" s="129">
        <f>IF(AND('FedEx-YSD-报价'!$AK8="是",'FedEx-YSD-报价'!$AJ8="否"),'FedEx-YSD-报价'!$AI$3,0)</f>
        <v>0</v>
      </c>
      <c r="AM53" s="129">
        <f t="shared" ref="AM53:AM62" si="57">AM40</f>
        <v>3.65196078431372</v>
      </c>
      <c r="AN53" s="129">
        <f t="shared" ref="AN53:AN62" si="58">AN40</f>
        <v>0</v>
      </c>
      <c r="AO53" s="130">
        <f t="shared" ref="AO53:AO62" si="59">SUM(AI53:AN53)</f>
        <v>16.2045861098039</v>
      </c>
      <c r="AP53" s="131">
        <f t="shared" ref="AP53:AP62" si="60">(AI53+AJ53+AK53+AL53+AM53+AH53+AN53)</f>
        <v>18.9045861098039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8.62522</v>
      </c>
      <c r="D54" s="72">
        <v>10.672345</v>
      </c>
      <c r="E54" s="72">
        <v>12.8422975</v>
      </c>
      <c r="F54" s="72">
        <v>15.5717975</v>
      </c>
      <c r="G54" s="72">
        <v>19.76158</v>
      </c>
      <c r="H54" s="72">
        <v>23.883125</v>
      </c>
      <c r="I54" s="72">
        <v>26.8173375</v>
      </c>
      <c r="J54" s="99"/>
      <c r="K54" s="71">
        <v>51</v>
      </c>
      <c r="L54" s="71">
        <v>23.13</v>
      </c>
      <c r="M54" s="72">
        <v>8.62522</v>
      </c>
      <c r="N54" s="72">
        <v>10.672345</v>
      </c>
      <c r="O54" s="72">
        <v>12.8422975</v>
      </c>
      <c r="P54" s="72">
        <v>15.5717975</v>
      </c>
      <c r="Q54" s="72">
        <v>19.76158</v>
      </c>
      <c r="R54" s="72">
        <v>23.883125</v>
      </c>
      <c r="S54" s="72">
        <v>26.8173375</v>
      </c>
      <c r="U54" s="54"/>
      <c r="V54" s="81">
        <f>'FedEx-YSD-报价'!V9</f>
        <v>0</v>
      </c>
      <c r="W54" s="129">
        <f t="shared" si="50"/>
        <v>0.45</v>
      </c>
      <c r="X54" s="129" t="e">
        <f>'FedEx-YSD-报价'!AM9</f>
        <v>#N/A</v>
      </c>
      <c r="Y54" s="129" t="e">
        <f>(X54+Z54+AA54+AB54+AC54)*'FedEx-YSD-报价'!W2</f>
        <v>#N/A</v>
      </c>
      <c r="Z54" s="129" t="e">
        <f>IF(OR('FedEx-YSD-报价'!AG9="是",'FedEx-YSD-报价'!AJ9="是"),'FedEx-YSD-报价'!$AL$3,IF(AND(OR('FedEx-YSD-报价'!AE9="是",'FedEx-YSD-报价'!AF9="是",'FedEx-YSD-报价'!AI9="是"),'FedEx-YSD-报价'!AK9="否"),'FedEx-YSD-报价'!$AD$3,0))</f>
        <v>#NUM!</v>
      </c>
      <c r="AA54" s="129">
        <f>IF(AND('FedEx-YSD-报价'!AK9="是",'FedEx-YSD-报价'!AJ9="否"),'FedEx-YSD-报价'!$AH$3,0)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0.45</v>
      </c>
      <c r="AI54" s="129" t="e">
        <f>'FedEx-YSD-报价'!AT9</f>
        <v>#N/A</v>
      </c>
      <c r="AJ54" s="129" t="e">
        <f>(AI54+AM54+AL54+AK54+AN54)*'FedEx-YSD-报价'!W2</f>
        <v>#N/A</v>
      </c>
      <c r="AK54" s="129" t="e">
        <f>IF(OR('FedEx-YSD-报价'!AG9="是",'FedEx-YSD-报价'!AJ9="是"),'FedEx-YSD-报价'!$AM$3,IF(AND(OR('FedEx-YSD-报价'!AE9="是",'FedEx-YSD-报价'!AF9="是",'FedEx-YSD-报价'!AI9="是"),'FedEx-YSD-报价'!AK9="否"),'FedEx-YSD-报价'!$AE$3,0))</f>
        <v>#NUM!</v>
      </c>
      <c r="AL54" s="129">
        <f>IF(AND('FedEx-YSD-报价'!$AK9="是",'FedEx-YSD-报价'!$AJ9="否"),'FedEx-YSD-报价'!$AI$3,0)</f>
        <v>0</v>
      </c>
      <c r="AM54" s="129">
        <f t="shared" si="57"/>
        <v>3.65196078431372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8.62522</v>
      </c>
      <c r="D55" s="72">
        <v>10.6859925</v>
      </c>
      <c r="E55" s="72">
        <v>12.8422975</v>
      </c>
      <c r="F55" s="72">
        <v>15.585445</v>
      </c>
      <c r="G55" s="72">
        <v>19.7752275</v>
      </c>
      <c r="H55" s="72">
        <v>23.883125</v>
      </c>
      <c r="I55" s="72">
        <v>26.8173375</v>
      </c>
      <c r="J55" s="99"/>
      <c r="K55" s="71">
        <v>52</v>
      </c>
      <c r="L55" s="71">
        <v>23.58</v>
      </c>
      <c r="M55" s="72">
        <v>8.62522</v>
      </c>
      <c r="N55" s="72">
        <v>10.6859925</v>
      </c>
      <c r="O55" s="72">
        <v>12.8422975</v>
      </c>
      <c r="P55" s="72">
        <v>15.585445</v>
      </c>
      <c r="Q55" s="72">
        <v>19.7752275</v>
      </c>
      <c r="R55" s="72">
        <v>23.883125</v>
      </c>
      <c r="S55" s="72">
        <v>26.8173375</v>
      </c>
      <c r="U55" s="54"/>
      <c r="V55" s="81">
        <f>'FedEx-YSD-报价'!V10</f>
        <v>0</v>
      </c>
      <c r="W55" s="129">
        <f t="shared" si="50"/>
        <v>0.45</v>
      </c>
      <c r="X55" s="129" t="e">
        <f>'FedEx-YSD-报价'!AM10</f>
        <v>#N/A</v>
      </c>
      <c r="Y55" s="129" t="e">
        <f>(X55+Z55+AA55+AB55+AC55)*'FedEx-YSD-报价'!W2</f>
        <v>#N/A</v>
      </c>
      <c r="Z55" s="129" t="e">
        <f>IF(OR('FedEx-YSD-报价'!AG10="是",'FedEx-YSD-报价'!AJ10="是"),'FedEx-YSD-报价'!$AL$3,IF(AND(OR('FedEx-YSD-报价'!AE10="是",'FedEx-YSD-报价'!AF10="是",'FedEx-YSD-报价'!AI10="是"),'FedEx-YSD-报价'!AK10="否"),'FedEx-YSD-报价'!$AD$3,0))</f>
        <v>#NUM!</v>
      </c>
      <c r="AA55" s="129">
        <f>IF(AND('FedEx-YSD-报价'!AK10="是",'FedEx-YSD-报价'!AJ10="否"),'FedEx-YSD-报价'!$AH$3,0)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0.45</v>
      </c>
      <c r="AI55" s="129" t="e">
        <f>'FedEx-YSD-报价'!AT10</f>
        <v>#N/A</v>
      </c>
      <c r="AJ55" s="129" t="e">
        <f>(AI55+AM55+AL55+AK55+AN55)*'FedEx-YSD-报价'!W2</f>
        <v>#N/A</v>
      </c>
      <c r="AK55" s="129" t="e">
        <f>IF(OR('FedEx-YSD-报价'!AG10="是",'FedEx-YSD-报价'!AJ10="是"),'FedEx-YSD-报价'!$AM$3,IF(AND(OR('FedEx-YSD-报价'!AE10="是",'FedEx-YSD-报价'!AF10="是",'FedEx-YSD-报价'!AI10="是"),'FedEx-YSD-报价'!AK10="否"),'FedEx-YSD-报价'!$AE$3,0))</f>
        <v>#NUM!</v>
      </c>
      <c r="AL55" s="129">
        <f>IF(AND('FedEx-YSD-报价'!$AK10="是",'FedEx-YSD-报价'!$AJ10="否"),'FedEx-YSD-报价'!$AI$3,0)</f>
        <v>0</v>
      </c>
      <c r="AM55" s="129">
        <f t="shared" si="57"/>
        <v>3.65196078431372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8.62522</v>
      </c>
      <c r="D56" s="72">
        <v>10.6859925</v>
      </c>
      <c r="E56" s="72">
        <v>12.855945</v>
      </c>
      <c r="F56" s="72">
        <v>15.7355675</v>
      </c>
      <c r="G56" s="72">
        <v>19.7752275</v>
      </c>
      <c r="H56" s="72">
        <v>23.883125</v>
      </c>
      <c r="I56" s="72">
        <v>27.0902875</v>
      </c>
      <c r="J56" s="99"/>
      <c r="K56" s="71">
        <v>53</v>
      </c>
      <c r="L56" s="71">
        <v>24.04</v>
      </c>
      <c r="M56" s="72">
        <v>8.62522</v>
      </c>
      <c r="N56" s="72">
        <v>10.6859925</v>
      </c>
      <c r="O56" s="72">
        <v>12.855945</v>
      </c>
      <c r="P56" s="72">
        <v>15.7355675</v>
      </c>
      <c r="Q56" s="72">
        <v>19.7752275</v>
      </c>
      <c r="R56" s="72">
        <v>23.883125</v>
      </c>
      <c r="S56" s="72">
        <v>27.0902875</v>
      </c>
      <c r="U56" s="54"/>
      <c r="V56" s="81">
        <f>'FedEx-YSD-报价'!V11</f>
        <v>0</v>
      </c>
      <c r="W56" s="129">
        <f t="shared" si="50"/>
        <v>0.45</v>
      </c>
      <c r="X56" s="129" t="e">
        <f>'FedEx-YSD-报价'!AM11</f>
        <v>#N/A</v>
      </c>
      <c r="Y56" s="129" t="e">
        <f>(X56+Z56+AA56+AB56+AC56)*'FedEx-YSD-报价'!W2</f>
        <v>#N/A</v>
      </c>
      <c r="Z56" s="129" t="e">
        <f>IF(OR('FedEx-YSD-报价'!AG11="是",'FedEx-YSD-报价'!AJ11="是"),'FedEx-YSD-报价'!$AL$3,IF(AND(OR('FedEx-YSD-报价'!AE11="是",'FedEx-YSD-报价'!AF11="是",'FedEx-YSD-报价'!AI11="是"),'FedEx-YSD-报价'!AK11="否"),'FedEx-YSD-报价'!$AD$3,0))</f>
        <v>#NUM!</v>
      </c>
      <c r="AA56" s="129">
        <f>IF(AND('FedEx-YSD-报价'!AK11="是",'FedEx-YSD-报价'!AJ11="否"),'FedEx-YSD-报价'!$AH$3,0)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0.45</v>
      </c>
      <c r="AI56" s="129" t="e">
        <f>'FedEx-YSD-报价'!AT11</f>
        <v>#N/A</v>
      </c>
      <c r="AJ56" s="129" t="e">
        <f>(AI56+AM56+AL56+AK56+AN56)*'FedEx-YSD-报价'!W2</f>
        <v>#N/A</v>
      </c>
      <c r="AK56" s="129" t="e">
        <f>IF(OR('FedEx-YSD-报价'!AG11="是",'FedEx-YSD-报价'!AJ11="是"),'FedEx-YSD-报价'!$AM$3,IF(AND(OR('FedEx-YSD-报价'!AE11="是",'FedEx-YSD-报价'!AF11="是",'FedEx-YSD-报价'!AI11="是"),'FedEx-YSD-报价'!AK11="否"),'FedEx-YSD-报价'!$AE$3,0))</f>
        <v>#NUM!</v>
      </c>
      <c r="AL56" s="129">
        <f>IF(AND('FedEx-YSD-报价'!$AK11="是",'FedEx-YSD-报价'!$AJ11="否"),'FedEx-YSD-报价'!$AI$3,0)</f>
        <v>0</v>
      </c>
      <c r="AM56" s="129">
        <f t="shared" si="57"/>
        <v>3.65196078431372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8.62522</v>
      </c>
      <c r="D57" s="72">
        <v>10.6859925</v>
      </c>
      <c r="E57" s="72">
        <v>12.8695925</v>
      </c>
      <c r="F57" s="72">
        <v>15.7628625</v>
      </c>
      <c r="G57" s="72">
        <v>19.7752275</v>
      </c>
      <c r="H57" s="72">
        <v>23.8967725</v>
      </c>
      <c r="I57" s="72">
        <v>27.0902875</v>
      </c>
      <c r="J57" s="99"/>
      <c r="K57" s="71">
        <v>54</v>
      </c>
      <c r="L57" s="71">
        <v>24.49</v>
      </c>
      <c r="M57" s="72">
        <v>8.62522</v>
      </c>
      <c r="N57" s="72">
        <v>10.6859925</v>
      </c>
      <c r="O57" s="72">
        <v>12.8695925</v>
      </c>
      <c r="P57" s="72">
        <v>15.7628625</v>
      </c>
      <c r="Q57" s="72">
        <v>19.7752275</v>
      </c>
      <c r="R57" s="72">
        <v>23.8967725</v>
      </c>
      <c r="S57" s="72">
        <v>27.0902875</v>
      </c>
      <c r="U57" s="54"/>
      <c r="V57" s="81">
        <f>'FedEx-YSD-报价'!V12</f>
        <v>0</v>
      </c>
      <c r="W57" s="129">
        <f t="shared" si="50"/>
        <v>0.45</v>
      </c>
      <c r="X57" s="129" t="e">
        <f>'FedEx-YSD-报价'!AM12</f>
        <v>#N/A</v>
      </c>
      <c r="Y57" s="129" t="e">
        <f>(X57+Z57+AA57+AB57+AC57)*'FedEx-YSD-报价'!W2</f>
        <v>#N/A</v>
      </c>
      <c r="Z57" s="129" t="e">
        <f>IF(OR('FedEx-YSD-报价'!AG12="是",'FedEx-YSD-报价'!AJ12="是"),'FedEx-YSD-报价'!$AL$3,IF(AND(OR('FedEx-YSD-报价'!AE12="是",'FedEx-YSD-报价'!AF12="是",'FedEx-YSD-报价'!AI12="是"),'FedEx-YSD-报价'!AK12="否"),'FedEx-YSD-报价'!$AD$3,0))</f>
        <v>#NUM!</v>
      </c>
      <c r="AA57" s="129">
        <f>IF(AND('FedEx-YSD-报价'!AK12="是",'FedEx-YSD-报价'!AJ12="否"),'FedEx-YSD-报价'!$AH$3,0)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0.45</v>
      </c>
      <c r="AI57" s="129" t="e">
        <f>'FedEx-YSD-报价'!AT12</f>
        <v>#N/A</v>
      </c>
      <c r="AJ57" s="129" t="e">
        <f>(AI57+AM57+AL57+AK57+AN57)*'FedEx-YSD-报价'!W2</f>
        <v>#N/A</v>
      </c>
      <c r="AK57" s="129" t="e">
        <f>IF(OR('FedEx-YSD-报价'!AG12="是",'FedEx-YSD-报价'!AJ12="是"),'FedEx-YSD-报价'!$AM$3,IF(AND(OR('FedEx-YSD-报价'!AE12="是",'FedEx-YSD-报价'!AF12="是",'FedEx-YSD-报价'!AI12="是"),'FedEx-YSD-报价'!AK12="否"),'FedEx-YSD-报价'!$AE$3,0))</f>
        <v>#NUM!</v>
      </c>
      <c r="AL57" s="129">
        <f>IF(AND('FedEx-YSD-报价'!$AK12="是",'FedEx-YSD-报价'!$AJ12="否"),'FedEx-YSD-报价'!$AI$3,0)</f>
        <v>0</v>
      </c>
      <c r="AM57" s="129">
        <f t="shared" si="57"/>
        <v>3.65196078431372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8.62522</v>
      </c>
      <c r="D58" s="72">
        <v>10.6859925</v>
      </c>
      <c r="E58" s="72">
        <v>12.8695925</v>
      </c>
      <c r="F58" s="72">
        <v>15.7628625</v>
      </c>
      <c r="G58" s="72">
        <v>19.788875</v>
      </c>
      <c r="H58" s="72">
        <v>23.8967725</v>
      </c>
      <c r="I58" s="72">
        <v>27.0902875</v>
      </c>
      <c r="J58" s="99"/>
      <c r="K58" s="71">
        <v>55</v>
      </c>
      <c r="L58" s="71">
        <v>24.94</v>
      </c>
      <c r="M58" s="72">
        <v>8.62522</v>
      </c>
      <c r="N58" s="72">
        <v>10.6859925</v>
      </c>
      <c r="O58" s="72">
        <v>12.8695925</v>
      </c>
      <c r="P58" s="72">
        <v>15.7628625</v>
      </c>
      <c r="Q58" s="72">
        <v>19.788875</v>
      </c>
      <c r="R58" s="72">
        <v>23.8967725</v>
      </c>
      <c r="S58" s="72">
        <v>27.0902875</v>
      </c>
      <c r="U58" s="54"/>
      <c r="V58" s="81">
        <f>'FedEx-YSD-报价'!V13</f>
        <v>0</v>
      </c>
      <c r="W58" s="129">
        <f t="shared" si="50"/>
        <v>0.45</v>
      </c>
      <c r="X58" s="129" t="e">
        <f>'FedEx-YSD-报价'!AM13</f>
        <v>#N/A</v>
      </c>
      <c r="Y58" s="129" t="e">
        <f>(X58+Z58+AA58+AB58+AC58)*'FedEx-YSD-报价'!W2</f>
        <v>#N/A</v>
      </c>
      <c r="Z58" s="129" t="e">
        <f>IF(OR('FedEx-YSD-报价'!AG13="是",'FedEx-YSD-报价'!AJ13="是"),'FedEx-YSD-报价'!$AL$3,IF(AND(OR('FedEx-YSD-报价'!AE13="是",'FedEx-YSD-报价'!AF13="是",'FedEx-YSD-报价'!AI13="是"),'FedEx-YSD-报价'!AK13="否"),'FedEx-YSD-报价'!$AD$3,0))</f>
        <v>#NUM!</v>
      </c>
      <c r="AA58" s="129">
        <f>IF(AND('FedEx-YSD-报价'!AK13="是",'FedEx-YSD-报价'!AJ13="否"),'FedEx-YSD-报价'!$AH$3,0)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0.45</v>
      </c>
      <c r="AI58" s="129" t="e">
        <f>'FedEx-YSD-报价'!AT13</f>
        <v>#N/A</v>
      </c>
      <c r="AJ58" s="129" t="e">
        <f>(AI58+AM58+AL58+AK58+AN58)*'FedEx-YSD-报价'!W2</f>
        <v>#N/A</v>
      </c>
      <c r="AK58" s="129" t="e">
        <f>IF(OR('FedEx-YSD-报价'!AG13="是",'FedEx-YSD-报价'!AJ13="是"),'FedEx-YSD-报价'!$AM$3,IF(AND(OR('FedEx-YSD-报价'!AE13="是",'FedEx-YSD-报价'!AF13="是",'FedEx-YSD-报价'!AI13="是"),'FedEx-YSD-报价'!AK13="否"),'FedEx-YSD-报价'!$AE$3,0))</f>
        <v>#NUM!</v>
      </c>
      <c r="AL58" s="129">
        <f>IF(AND('FedEx-YSD-报价'!$AK13="是",'FedEx-YSD-报价'!$AJ13="否"),'FedEx-YSD-报价'!$AI$3,0)</f>
        <v>0</v>
      </c>
      <c r="AM58" s="129">
        <f t="shared" si="57"/>
        <v>3.65196078431372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8.62522</v>
      </c>
      <c r="D59" s="72">
        <v>10.69964</v>
      </c>
      <c r="E59" s="72">
        <v>12.8695925</v>
      </c>
      <c r="F59" s="72">
        <v>15.7628625</v>
      </c>
      <c r="G59" s="72">
        <v>19.788875</v>
      </c>
      <c r="H59" s="72">
        <v>23.8967725</v>
      </c>
      <c r="I59" s="72">
        <v>27.431475</v>
      </c>
      <c r="J59" s="99"/>
      <c r="K59" s="71">
        <v>56</v>
      </c>
      <c r="L59" s="71">
        <v>25.4</v>
      </c>
      <c r="M59" s="72">
        <v>8.62522</v>
      </c>
      <c r="N59" s="72">
        <v>10.69964</v>
      </c>
      <c r="O59" s="72">
        <v>12.8695925</v>
      </c>
      <c r="P59" s="72">
        <v>15.7628625</v>
      </c>
      <c r="Q59" s="72">
        <v>19.788875</v>
      </c>
      <c r="R59" s="72">
        <v>23.8967725</v>
      </c>
      <c r="S59" s="72">
        <v>27.431475</v>
      </c>
      <c r="U59" s="54"/>
      <c r="V59" s="81">
        <f>'FedEx-YSD-报价'!V14</f>
        <v>0</v>
      </c>
      <c r="W59" s="129">
        <f t="shared" si="50"/>
        <v>0.45</v>
      </c>
      <c r="X59" s="129" t="e">
        <f>'FedEx-YSD-报价'!AM14</f>
        <v>#N/A</v>
      </c>
      <c r="Y59" s="129" t="e">
        <f>(X59+Z59+AA59+AB59+AC59)*'FedEx-YSD-报价'!W2</f>
        <v>#N/A</v>
      </c>
      <c r="Z59" s="129" t="e">
        <f>IF(OR('FedEx-YSD-报价'!AG14="是",'FedEx-YSD-报价'!AJ14="是"),'FedEx-YSD-报价'!$AL$3,IF(AND(OR('FedEx-YSD-报价'!AE14="是",'FedEx-YSD-报价'!AF14="是",'FedEx-YSD-报价'!AI14="是"),'FedEx-YSD-报价'!AK14="否"),'FedEx-YSD-报价'!$AD$3,0))</f>
        <v>#NUM!</v>
      </c>
      <c r="AA59" s="129">
        <f>IF(AND('FedEx-YSD-报价'!AK14="是",'FedEx-YSD-报价'!AJ14="否"),'FedEx-YSD-报价'!$AH$3,0)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0.45</v>
      </c>
      <c r="AI59" s="129" t="e">
        <f>'FedEx-YSD-报价'!AT14</f>
        <v>#N/A</v>
      </c>
      <c r="AJ59" s="129" t="e">
        <f>(AI59+AM59+AL59+AK59+AN59)*'FedEx-YSD-报价'!W2</f>
        <v>#N/A</v>
      </c>
      <c r="AK59" s="129" t="e">
        <f>IF(OR('FedEx-YSD-报价'!AG14="是",'FedEx-YSD-报价'!AJ14="是"),'FedEx-YSD-报价'!$AM$3,IF(AND(OR('FedEx-YSD-报价'!AE14="是",'FedEx-YSD-报价'!AF14="是",'FedEx-YSD-报价'!AI14="是"),'FedEx-YSD-报价'!AK14="否"),'FedEx-YSD-报价'!$AE$3,0))</f>
        <v>#NUM!</v>
      </c>
      <c r="AL59" s="129">
        <f>IF(AND('FedEx-YSD-报价'!$AK14="是",'FedEx-YSD-报价'!$AJ14="否"),'FedEx-YSD-报价'!$AI$3,0)</f>
        <v>0</v>
      </c>
      <c r="AM59" s="129">
        <f t="shared" si="57"/>
        <v>3.65196078431372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8.707105</v>
      </c>
      <c r="D60" s="72">
        <v>10.75423</v>
      </c>
      <c r="E60" s="72">
        <v>12.88324</v>
      </c>
      <c r="F60" s="72">
        <v>16.240525</v>
      </c>
      <c r="G60" s="72">
        <v>19.788875</v>
      </c>
      <c r="H60" s="72">
        <v>23.91042</v>
      </c>
      <c r="I60" s="72">
        <v>27.704425</v>
      </c>
      <c r="J60" s="99"/>
      <c r="K60" s="71">
        <v>57</v>
      </c>
      <c r="L60" s="71">
        <v>25.85</v>
      </c>
      <c r="M60" s="72">
        <v>8.707105</v>
      </c>
      <c r="N60" s="72">
        <v>10.75423</v>
      </c>
      <c r="O60" s="72">
        <v>12.88324</v>
      </c>
      <c r="P60" s="72">
        <v>16.240525</v>
      </c>
      <c r="Q60" s="72">
        <v>19.788875</v>
      </c>
      <c r="R60" s="72">
        <v>23.91042</v>
      </c>
      <c r="S60" s="72">
        <v>27.704425</v>
      </c>
      <c r="U60" s="54"/>
      <c r="V60" s="81">
        <f>'FedEx-YSD-报价'!V15</f>
        <v>0</v>
      </c>
      <c r="W60" s="129">
        <f t="shared" si="50"/>
        <v>0.45</v>
      </c>
      <c r="X60" s="129" t="e">
        <f>'FedEx-YSD-报价'!AM15</f>
        <v>#N/A</v>
      </c>
      <c r="Y60" s="129" t="e">
        <f>(X60+Z60+AA60+AB60+AC60)*'FedEx-YSD-报价'!W2</f>
        <v>#N/A</v>
      </c>
      <c r="Z60" s="129" t="e">
        <f>IF(OR('FedEx-YSD-报价'!AG15="是",'FedEx-YSD-报价'!AJ15="是"),'FedEx-YSD-报价'!$AL$3,IF(AND(OR('FedEx-YSD-报价'!AE15="是",'FedEx-YSD-报价'!AF15="是",'FedEx-YSD-报价'!AI15="是"),'FedEx-YSD-报价'!AK15="否"),'FedEx-YSD-报价'!$AD$3,0))</f>
        <v>#NUM!</v>
      </c>
      <c r="AA60" s="129">
        <f>IF(AND('FedEx-YSD-报价'!AK15="是",'FedEx-YSD-报价'!AJ15="否"),'FedEx-YSD-报价'!$AH$3,0)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0.45</v>
      </c>
      <c r="AI60" s="129" t="e">
        <f>'FedEx-YSD-报价'!AT15</f>
        <v>#N/A</v>
      </c>
      <c r="AJ60" s="129" t="e">
        <f>(AI60+AM60+AL60+AK60+AN60)*'FedEx-YSD-报价'!W2</f>
        <v>#N/A</v>
      </c>
      <c r="AK60" s="129" t="e">
        <f>IF(OR('FedEx-YSD-报价'!AG15="是",'FedEx-YSD-报价'!AJ15="是"),'FedEx-YSD-报价'!$AM$3,IF(AND(OR('FedEx-YSD-报价'!AE15="是",'FedEx-YSD-报价'!AF15="是",'FedEx-YSD-报价'!AI15="是"),'FedEx-YSD-报价'!AK15="否"),'FedEx-YSD-报价'!$AE$3,0))</f>
        <v>#NUM!</v>
      </c>
      <c r="AL60" s="129">
        <f>IF(AND('FedEx-YSD-报价'!$AK15="是",'FedEx-YSD-报价'!$AJ15="否"),'FedEx-YSD-报价'!$AI$3,0)</f>
        <v>0</v>
      </c>
      <c r="AM60" s="129">
        <f t="shared" si="57"/>
        <v>3.65196078431372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8.707105</v>
      </c>
      <c r="D61" s="72">
        <v>10.75423</v>
      </c>
      <c r="E61" s="72">
        <v>12.88324</v>
      </c>
      <c r="F61" s="72">
        <v>16.240525</v>
      </c>
      <c r="G61" s="72">
        <v>19.8025225</v>
      </c>
      <c r="H61" s="72">
        <v>23.91042</v>
      </c>
      <c r="I61" s="72">
        <v>27.95008</v>
      </c>
      <c r="J61" s="99"/>
      <c r="K61" s="71">
        <v>58</v>
      </c>
      <c r="L61" s="71">
        <v>26.3</v>
      </c>
      <c r="M61" s="72">
        <v>8.707105</v>
      </c>
      <c r="N61" s="72">
        <v>10.75423</v>
      </c>
      <c r="O61" s="72">
        <v>12.88324</v>
      </c>
      <c r="P61" s="72">
        <v>16.240525</v>
      </c>
      <c r="Q61" s="72">
        <v>19.8025225</v>
      </c>
      <c r="R61" s="72">
        <v>23.91042</v>
      </c>
      <c r="S61" s="72">
        <v>27.95008</v>
      </c>
      <c r="U61" s="54"/>
      <c r="V61" s="81">
        <f>'FedEx-YSD-报价'!V16</f>
        <v>0</v>
      </c>
      <c r="W61" s="129">
        <f t="shared" si="50"/>
        <v>0.45</v>
      </c>
      <c r="X61" s="129" t="e">
        <f>'FedEx-YSD-报价'!AM16</f>
        <v>#N/A</v>
      </c>
      <c r="Y61" s="129" t="e">
        <f>(X61+Z61+AA61+AB61+AC61)*'FedEx-YSD-报价'!W2</f>
        <v>#N/A</v>
      </c>
      <c r="Z61" s="129" t="e">
        <f>IF(OR('FedEx-YSD-报价'!AG16="是",'FedEx-YSD-报价'!AJ16="是"),'FedEx-YSD-报价'!$AL$3,IF(AND(OR('FedEx-YSD-报价'!AE16="是",'FedEx-YSD-报价'!AF16="是",'FedEx-YSD-报价'!AI16="是"),'FedEx-YSD-报价'!AK16="否"),'FedEx-YSD-报价'!$AD$3,0))</f>
        <v>#NUM!</v>
      </c>
      <c r="AA61" s="129">
        <f>IF(AND('FedEx-YSD-报价'!AK16="是",'FedEx-YSD-报价'!AJ16="否"),'FedEx-YSD-报价'!$AH$3,0)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0.45</v>
      </c>
      <c r="AI61" s="129" t="e">
        <f>'FedEx-YSD-报价'!AT16</f>
        <v>#N/A</v>
      </c>
      <c r="AJ61" s="129" t="e">
        <f>(AI61+AM61+AL61+AK61+AN61)*'FedEx-YSD-报价'!W2</f>
        <v>#N/A</v>
      </c>
      <c r="AK61" s="129" t="e">
        <f>IF(OR('FedEx-YSD-报价'!AG16="是",'FedEx-YSD-报价'!AJ16="是"),'FedEx-YSD-报价'!$AM$3,IF(AND(OR('FedEx-YSD-报价'!AE16="是",'FedEx-YSD-报价'!AF16="是",'FedEx-YSD-报价'!AI16="是"),'FedEx-YSD-报价'!AK16="否"),'FedEx-YSD-报价'!$AE$3,0))</f>
        <v>#NUM!</v>
      </c>
      <c r="AL61" s="129">
        <f>IF(AND('FedEx-YSD-报价'!$AK16="是",'FedEx-YSD-报价'!$AJ16="否"),'FedEx-YSD-报价'!$AI$3,0)</f>
        <v>0</v>
      </c>
      <c r="AM61" s="129">
        <f t="shared" si="57"/>
        <v>3.65196078431372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8.7207525</v>
      </c>
      <c r="D62" s="72">
        <v>10.7678775</v>
      </c>
      <c r="E62" s="72">
        <v>12.9787725</v>
      </c>
      <c r="F62" s="72">
        <v>16.2541725</v>
      </c>
      <c r="G62" s="72">
        <v>19.9389975</v>
      </c>
      <c r="H62" s="72">
        <v>23.91042</v>
      </c>
      <c r="I62" s="72">
        <v>28.414095</v>
      </c>
      <c r="J62" s="99"/>
      <c r="K62" s="71">
        <v>59</v>
      </c>
      <c r="L62" s="71">
        <v>26.76</v>
      </c>
      <c r="M62" s="72">
        <v>8.7207525</v>
      </c>
      <c r="N62" s="72">
        <v>10.7678775</v>
      </c>
      <c r="O62" s="72">
        <v>12.9787725</v>
      </c>
      <c r="P62" s="72">
        <v>16.2541725</v>
      </c>
      <c r="Q62" s="72">
        <v>19.9389975</v>
      </c>
      <c r="R62" s="72">
        <v>23.91042</v>
      </c>
      <c r="S62" s="72">
        <v>28.414095</v>
      </c>
      <c r="U62" s="54"/>
      <c r="V62" s="81">
        <f>'FedEx-YSD-报价'!V17</f>
        <v>0</v>
      </c>
      <c r="W62" s="129">
        <f t="shared" si="50"/>
        <v>0.45</v>
      </c>
      <c r="X62" s="129" t="e">
        <f>'FedEx-YSD-报价'!AM17</f>
        <v>#N/A</v>
      </c>
      <c r="Y62" s="129" t="e">
        <f>(X62+Z62+AA62+AB62+AC62)*'FedEx-YSD-报价'!W2</f>
        <v>#N/A</v>
      </c>
      <c r="Z62" s="129" t="e">
        <f>IF(OR('FedEx-YSD-报价'!AG17="是",'FedEx-YSD-报价'!AJ17="是"),'FedEx-YSD-报价'!$AL$3,IF(AND(OR('FedEx-YSD-报价'!AE17="是",'FedEx-YSD-报价'!AF17="是",'FedEx-YSD-报价'!AI17="是"),'FedEx-YSD-报价'!AK17="否"),'FedEx-YSD-报价'!$AD$3,0))</f>
        <v>#NUM!</v>
      </c>
      <c r="AA62" s="129">
        <f>IF(AND('FedEx-YSD-报价'!AK17="是",'FedEx-YSD-报价'!AJ17="否"),'FedEx-YSD-报价'!$AH$3,0)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0.45</v>
      </c>
      <c r="AI62" s="129" t="e">
        <f>'FedEx-YSD-报价'!AT17</f>
        <v>#N/A</v>
      </c>
      <c r="AJ62" s="129" t="e">
        <f>(AI62+AM62+AL62+AK62+AN62)*'FedEx-YSD-报价'!W2</f>
        <v>#N/A</v>
      </c>
      <c r="AK62" s="129" t="e">
        <f>IF(OR('FedEx-YSD-报价'!AG17="是",'FedEx-YSD-报价'!AJ17="是"),'FedEx-YSD-报价'!$AM$3,IF(AND(OR('FedEx-YSD-报价'!AE17="是",'FedEx-YSD-报价'!AF17="是",'FedEx-YSD-报价'!AI17="是"),'FedEx-YSD-报价'!AK17="否"),'FedEx-YSD-报价'!$AE$3,0))</f>
        <v>#NUM!</v>
      </c>
      <c r="AL62" s="129">
        <f>IF(AND('FedEx-YSD-报价'!$AK17="是",'FedEx-YSD-报价'!$AJ17="否"),'FedEx-YSD-报价'!$AI$3,0)</f>
        <v>0</v>
      </c>
      <c r="AM62" s="129">
        <f t="shared" si="57"/>
        <v>3.65196078431372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8.9664075</v>
      </c>
      <c r="D63" s="72">
        <v>11.1773025</v>
      </c>
      <c r="E63" s="72">
        <v>13.1971325</v>
      </c>
      <c r="F63" s="72">
        <v>16.8273675</v>
      </c>
      <c r="G63" s="72">
        <v>20.30748</v>
      </c>
      <c r="H63" s="72">
        <v>24.0059525</v>
      </c>
      <c r="I63" s="72">
        <v>28.5915125</v>
      </c>
      <c r="J63" s="99"/>
      <c r="K63" s="71">
        <v>60</v>
      </c>
      <c r="L63" s="71">
        <v>27.21</v>
      </c>
      <c r="M63" s="72">
        <v>8.9664075</v>
      </c>
      <c r="N63" s="72">
        <v>11.1773025</v>
      </c>
      <c r="O63" s="72">
        <v>13.1971325</v>
      </c>
      <c r="P63" s="72">
        <v>16.8273675</v>
      </c>
      <c r="Q63" s="72">
        <v>20.30748</v>
      </c>
      <c r="R63" s="72">
        <v>24.0059525</v>
      </c>
      <c r="S63" s="72">
        <v>28.5915125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8.9664075</v>
      </c>
      <c r="D64" s="72">
        <v>11.218245</v>
      </c>
      <c r="E64" s="72">
        <v>13.31996</v>
      </c>
      <c r="F64" s="72">
        <v>16.86831</v>
      </c>
      <c r="G64" s="72">
        <v>20.30748</v>
      </c>
      <c r="H64" s="72">
        <v>24.0059525</v>
      </c>
      <c r="I64" s="72">
        <v>28.5915125</v>
      </c>
      <c r="J64" s="99"/>
      <c r="K64" s="71">
        <v>61</v>
      </c>
      <c r="L64" s="71">
        <v>27.66</v>
      </c>
      <c r="M64" s="72">
        <v>8.9664075</v>
      </c>
      <c r="N64" s="72">
        <v>11.218245</v>
      </c>
      <c r="O64" s="72">
        <v>13.31996</v>
      </c>
      <c r="P64" s="72">
        <v>16.86831</v>
      </c>
      <c r="Q64" s="72">
        <v>20.30748</v>
      </c>
      <c r="R64" s="72">
        <v>24.0059525</v>
      </c>
      <c r="S64" s="72">
        <v>28.5915125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9.33489</v>
      </c>
      <c r="D65" s="72">
        <v>12.0098</v>
      </c>
      <c r="E65" s="72">
        <v>13.53832</v>
      </c>
      <c r="F65" s="72">
        <v>17.3459725</v>
      </c>
      <c r="G65" s="72">
        <v>20.6213725</v>
      </c>
      <c r="H65" s="72">
        <v>24.374435</v>
      </c>
      <c r="I65" s="72">
        <v>28.9463475</v>
      </c>
      <c r="J65" s="99"/>
      <c r="K65" s="71">
        <v>62</v>
      </c>
      <c r="L65" s="71">
        <v>28.12</v>
      </c>
      <c r="M65" s="72">
        <v>9.33489</v>
      </c>
      <c r="N65" s="72">
        <v>12.0098</v>
      </c>
      <c r="O65" s="72">
        <v>13.53832</v>
      </c>
      <c r="P65" s="72">
        <v>17.3459725</v>
      </c>
      <c r="Q65" s="72">
        <v>20.6213725</v>
      </c>
      <c r="R65" s="72">
        <v>24.374435</v>
      </c>
      <c r="S65" s="72">
        <v>28.9463475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9.33489</v>
      </c>
      <c r="D66" s="72">
        <v>12.0098</v>
      </c>
      <c r="E66" s="72">
        <v>13.674795</v>
      </c>
      <c r="F66" s="72">
        <v>17.3459725</v>
      </c>
      <c r="G66" s="72">
        <v>20.7578475</v>
      </c>
      <c r="H66" s="72">
        <v>24.5655</v>
      </c>
      <c r="I66" s="72">
        <v>29.1101175</v>
      </c>
      <c r="J66" s="99"/>
      <c r="K66" s="71">
        <v>63</v>
      </c>
      <c r="L66" s="71">
        <v>28.57</v>
      </c>
      <c r="M66" s="72">
        <v>9.33489</v>
      </c>
      <c r="N66" s="72">
        <v>12.0098</v>
      </c>
      <c r="O66" s="72">
        <v>13.674795</v>
      </c>
      <c r="P66" s="72">
        <v>17.3459725</v>
      </c>
      <c r="Q66" s="72">
        <v>20.7578475</v>
      </c>
      <c r="R66" s="72">
        <v>24.5655</v>
      </c>
      <c r="S66" s="72">
        <v>29.1101175</v>
      </c>
      <c r="U66" s="54"/>
      <c r="V66" s="81" t="str">
        <f>'FedEx-YSD-报价'!V8</f>
        <v>案例</v>
      </c>
      <c r="W66" s="129">
        <f t="shared" ref="W66:AC66" si="61">W53</f>
        <v>2.7</v>
      </c>
      <c r="X66" s="129">
        <f>'FedEx-YSD-报价'!AN8</f>
        <v>12.037095</v>
      </c>
      <c r="Y66" s="129">
        <f>(X66+Z66+AA66+AB66+AC66)*'FedEx-YSD-报价'!W2</f>
        <v>1.9259352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13.9630302</v>
      </c>
      <c r="AE66" s="131">
        <f t="shared" ref="AE66:AE75" si="63">(X66+Y66+Z66+AA66+AB66+W66+AC66)</f>
        <v>16.6630302</v>
      </c>
      <c r="AF66" s="54"/>
      <c r="AG66" s="81" t="str">
        <f t="shared" ref="AG66:AG75" si="64">V66</f>
        <v>案例</v>
      </c>
      <c r="AH66" s="129">
        <f t="shared" ref="AH66:AH75" si="65">W66</f>
        <v>2.7</v>
      </c>
      <c r="AI66" s="129">
        <f>'FedEx-YSD-报价'!AU8</f>
        <v>12.037095</v>
      </c>
      <c r="AJ66" s="129">
        <f>(AI66+AM66+AL66+AK66+AN66)*'FedEx-YSD-报价'!W2</f>
        <v>2.5102489254902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3.65196078431372</v>
      </c>
      <c r="AN66" s="129">
        <f t="shared" ref="AN66:AN75" si="67">AN40</f>
        <v>0</v>
      </c>
      <c r="AO66" s="130">
        <f t="shared" ref="AO66:AO75" si="68">SUM(AI66:AN66)</f>
        <v>18.1993047098039</v>
      </c>
      <c r="AP66" s="131">
        <f t="shared" ref="AP66:AP75" si="69">(AI66+AJ66+AK66+AL66+AM66+AH66+AN66)</f>
        <v>20.8993047098039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9.580545</v>
      </c>
      <c r="D67" s="72">
        <v>12.0234475</v>
      </c>
      <c r="E67" s="72">
        <v>13.893155</v>
      </c>
      <c r="F67" s="72">
        <v>17.35962</v>
      </c>
      <c r="G67" s="72">
        <v>20.90797</v>
      </c>
      <c r="H67" s="72">
        <v>24.5791475</v>
      </c>
      <c r="I67" s="72">
        <v>29.3011825</v>
      </c>
      <c r="J67" s="99"/>
      <c r="K67" s="71">
        <v>64</v>
      </c>
      <c r="L67" s="71">
        <v>29.02</v>
      </c>
      <c r="M67" s="72">
        <v>9.580545</v>
      </c>
      <c r="N67" s="72">
        <v>12.0234475</v>
      </c>
      <c r="O67" s="72">
        <v>13.893155</v>
      </c>
      <c r="P67" s="72">
        <v>17.35962</v>
      </c>
      <c r="Q67" s="72">
        <v>20.90797</v>
      </c>
      <c r="R67" s="72">
        <v>24.5791475</v>
      </c>
      <c r="S67" s="72">
        <v>29.3011825</v>
      </c>
      <c r="U67" s="54"/>
      <c r="V67" s="81">
        <f>'FedEx-YSD-报价'!V9</f>
        <v>0</v>
      </c>
      <c r="W67" s="129">
        <f t="shared" ref="W67:AC67" si="70">W54</f>
        <v>0.45</v>
      </c>
      <c r="X67" s="129" t="e">
        <f>'FedEx-YSD-报价'!AN9</f>
        <v>#N/A</v>
      </c>
      <c r="Y67" s="129" t="e">
        <f>(X67+Z67+AA67+AB67+AC67)*'FedEx-YSD-报价'!W2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0.45</v>
      </c>
      <c r="AI67" s="129" t="e">
        <f>'FedEx-YSD-报价'!AU9</f>
        <v>#N/A</v>
      </c>
      <c r="AJ67" s="129" t="e">
        <f>(AI67+AM67+AL67+AK67+AN67)*'FedEx-YSD-报价'!W2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3.65196078431372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9.689725</v>
      </c>
      <c r="D68" s="72">
        <v>12.33734</v>
      </c>
      <c r="E68" s="72">
        <v>13.893155</v>
      </c>
      <c r="F68" s="72">
        <v>17.35962</v>
      </c>
      <c r="G68" s="72">
        <v>21.099035</v>
      </c>
      <c r="H68" s="72">
        <v>24.6337375</v>
      </c>
      <c r="I68" s="72">
        <v>29.342125</v>
      </c>
      <c r="J68" s="99"/>
      <c r="K68" s="71">
        <v>65</v>
      </c>
      <c r="L68" s="71">
        <v>29.48</v>
      </c>
      <c r="M68" s="72">
        <v>9.689725</v>
      </c>
      <c r="N68" s="72">
        <v>12.33734</v>
      </c>
      <c r="O68" s="72">
        <v>13.893155</v>
      </c>
      <c r="P68" s="72">
        <v>17.35962</v>
      </c>
      <c r="Q68" s="72">
        <v>21.099035</v>
      </c>
      <c r="R68" s="72">
        <v>24.6337375</v>
      </c>
      <c r="S68" s="72">
        <v>29.342125</v>
      </c>
      <c r="U68" s="54"/>
      <c r="V68" s="81">
        <f>'FedEx-YSD-报价'!V10</f>
        <v>0</v>
      </c>
      <c r="W68" s="129">
        <f t="shared" ref="W68:AC68" si="72">W55</f>
        <v>0.45</v>
      </c>
      <c r="X68" s="129" t="e">
        <f>'FedEx-YSD-报价'!AN10</f>
        <v>#N/A</v>
      </c>
      <c r="Y68" s="129" t="e">
        <f>(X68+Z68+AA68+AB68+AC68)*'FedEx-YSD-报价'!W2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0.45</v>
      </c>
      <c r="AI68" s="129" t="e">
        <f>'FedEx-YSD-报价'!AU10</f>
        <v>#N/A</v>
      </c>
      <c r="AJ68" s="129" t="e">
        <f>(AI68+AM68+AL68+AK68+AN68)*'FedEx-YSD-报价'!W2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3.65196078431372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9.7306675</v>
      </c>
      <c r="D69" s="72">
        <v>12.4601675</v>
      </c>
      <c r="E69" s="72">
        <v>13.9068025</v>
      </c>
      <c r="F69" s="72">
        <v>17.35962</v>
      </c>
      <c r="G69" s="72">
        <v>21.1126825</v>
      </c>
      <c r="H69" s="72">
        <v>24.701975</v>
      </c>
      <c r="I69" s="72">
        <v>29.4649525</v>
      </c>
      <c r="J69" s="99"/>
      <c r="K69" s="71">
        <v>66</v>
      </c>
      <c r="L69" s="71">
        <v>29.93</v>
      </c>
      <c r="M69" s="72">
        <v>9.7306675</v>
      </c>
      <c r="N69" s="72">
        <v>12.4601675</v>
      </c>
      <c r="O69" s="72">
        <v>13.9068025</v>
      </c>
      <c r="P69" s="72">
        <v>17.35962</v>
      </c>
      <c r="Q69" s="72">
        <v>21.1126825</v>
      </c>
      <c r="R69" s="72">
        <v>24.701975</v>
      </c>
      <c r="S69" s="72">
        <v>29.4649525</v>
      </c>
      <c r="U69" s="54"/>
      <c r="V69" s="81">
        <f>'FedEx-YSD-报价'!V11</f>
        <v>0</v>
      </c>
      <c r="W69" s="129">
        <f t="shared" ref="W69:AC69" si="74">W56</f>
        <v>0.45</v>
      </c>
      <c r="X69" s="129" t="e">
        <f>'FedEx-YSD-报价'!AN11</f>
        <v>#N/A</v>
      </c>
      <c r="Y69" s="129" t="e">
        <f>(X69+Z69+AA69+AB69+AC69)*'FedEx-YSD-报价'!W2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0.45</v>
      </c>
      <c r="AI69" s="129" t="e">
        <f>'FedEx-YSD-报价'!AU11</f>
        <v>#N/A</v>
      </c>
      <c r="AJ69" s="129" t="e">
        <f>(AI69+AM69+AL69+AK69+AN69)*'FedEx-YSD-报价'!W2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3.65196078431372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9.744315</v>
      </c>
      <c r="D70" s="72">
        <v>12.4601675</v>
      </c>
      <c r="E70" s="72">
        <v>13.9068025</v>
      </c>
      <c r="F70" s="72">
        <v>17.4005625</v>
      </c>
      <c r="G70" s="72">
        <v>21.2764525</v>
      </c>
      <c r="H70" s="72">
        <v>24.8248025</v>
      </c>
      <c r="I70" s="72">
        <v>29.75155</v>
      </c>
      <c r="J70" s="99"/>
      <c r="K70" s="71">
        <v>67</v>
      </c>
      <c r="L70" s="71">
        <v>30.39</v>
      </c>
      <c r="M70" s="72">
        <v>9.744315</v>
      </c>
      <c r="N70" s="72">
        <v>12.4601675</v>
      </c>
      <c r="O70" s="72">
        <v>13.9068025</v>
      </c>
      <c r="P70" s="72">
        <v>17.4005625</v>
      </c>
      <c r="Q70" s="72">
        <v>21.2764525</v>
      </c>
      <c r="R70" s="72">
        <v>24.8248025</v>
      </c>
      <c r="S70" s="72">
        <v>29.75155</v>
      </c>
      <c r="U70" s="54"/>
      <c r="V70" s="81">
        <f>'FedEx-YSD-报价'!V12</f>
        <v>0</v>
      </c>
      <c r="W70" s="129">
        <f t="shared" ref="W70:AC70" si="76">W57</f>
        <v>0.45</v>
      </c>
      <c r="X70" s="129" t="e">
        <f>'FedEx-YSD-报价'!AN12</f>
        <v>#N/A</v>
      </c>
      <c r="Y70" s="129" t="e">
        <f>(X70+Z70+AA70+AB70+AC70)*'FedEx-YSD-报价'!W2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0.45</v>
      </c>
      <c r="AI70" s="129" t="e">
        <f>'FedEx-YSD-报价'!AU12</f>
        <v>#N/A</v>
      </c>
      <c r="AJ70" s="129" t="e">
        <f>(AI70+AM70+AL70+AK70+AN70)*'FedEx-YSD-报价'!W2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3.65196078431372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9.853495</v>
      </c>
      <c r="D71" s="72">
        <v>12.692175</v>
      </c>
      <c r="E71" s="72">
        <v>14.7529475</v>
      </c>
      <c r="F71" s="72">
        <v>17.79634</v>
      </c>
      <c r="G71" s="72">
        <v>21.590345</v>
      </c>
      <c r="H71" s="72">
        <v>25.2069325</v>
      </c>
      <c r="I71" s="72">
        <v>29.75155</v>
      </c>
      <c r="J71" s="99"/>
      <c r="K71" s="71">
        <v>68</v>
      </c>
      <c r="L71" s="71">
        <v>30.84</v>
      </c>
      <c r="M71" s="72">
        <v>9.853495</v>
      </c>
      <c r="N71" s="72">
        <v>12.692175</v>
      </c>
      <c r="O71" s="72">
        <v>14.7529475</v>
      </c>
      <c r="P71" s="72">
        <v>17.79634</v>
      </c>
      <c r="Q71" s="72">
        <v>21.590345</v>
      </c>
      <c r="R71" s="72">
        <v>25.2069325</v>
      </c>
      <c r="S71" s="72">
        <v>29.75155</v>
      </c>
      <c r="U71" s="54"/>
      <c r="V71" s="81">
        <f>'FedEx-YSD-报价'!V13</f>
        <v>0</v>
      </c>
      <c r="W71" s="129">
        <f t="shared" ref="W71:AC71" si="78">W58</f>
        <v>0.45</v>
      </c>
      <c r="X71" s="129" t="e">
        <f>'FedEx-YSD-报价'!AN13</f>
        <v>#N/A</v>
      </c>
      <c r="Y71" s="129" t="e">
        <f>(X71+Z71+AA71+AB71+AC71)*'FedEx-YSD-报价'!W2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0.45</v>
      </c>
      <c r="AI71" s="129" t="e">
        <f>'FedEx-YSD-报价'!AU13</f>
        <v>#N/A</v>
      </c>
      <c r="AJ71" s="129" t="e">
        <f>(AI71+AM71+AL71+AK71+AN71)*'FedEx-YSD-报价'!W2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3.65196078431372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10.0582075</v>
      </c>
      <c r="D72" s="72">
        <v>12.8150025</v>
      </c>
      <c r="E72" s="72">
        <v>14.8894225</v>
      </c>
      <c r="F72" s="72">
        <v>17.9191675</v>
      </c>
      <c r="G72" s="72">
        <v>21.699525</v>
      </c>
      <c r="H72" s="72">
        <v>25.2069325</v>
      </c>
      <c r="I72" s="72">
        <v>29.9016725</v>
      </c>
      <c r="J72" s="99"/>
      <c r="K72" s="71">
        <v>69</v>
      </c>
      <c r="L72" s="71">
        <v>31.29</v>
      </c>
      <c r="M72" s="72">
        <v>10.0582075</v>
      </c>
      <c r="N72" s="72">
        <v>12.8150025</v>
      </c>
      <c r="O72" s="72">
        <v>14.8894225</v>
      </c>
      <c r="P72" s="72">
        <v>17.9191675</v>
      </c>
      <c r="Q72" s="72">
        <v>21.699525</v>
      </c>
      <c r="R72" s="72">
        <v>25.2069325</v>
      </c>
      <c r="S72" s="72">
        <v>29.9016725</v>
      </c>
      <c r="U72" s="54"/>
      <c r="V72" s="81">
        <f>'FedEx-YSD-报价'!V14</f>
        <v>0</v>
      </c>
      <c r="W72" s="129">
        <f t="shared" ref="W72:AC72" si="80">W59</f>
        <v>0.45</v>
      </c>
      <c r="X72" s="129" t="e">
        <f>'FedEx-YSD-报价'!AN14</f>
        <v>#N/A</v>
      </c>
      <c r="Y72" s="129" t="e">
        <f>(X72+Z72+AA72+AB72+AC72)*'FedEx-YSD-报价'!W2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0.45</v>
      </c>
      <c r="AI72" s="129" t="e">
        <f>'FedEx-YSD-报价'!AU14</f>
        <v>#N/A</v>
      </c>
      <c r="AJ72" s="129" t="e">
        <f>(AI72+AM72+AL72+AK72+AN72)*'FedEx-YSD-报价'!W2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3.65196078431372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10.09915</v>
      </c>
      <c r="D73" s="72">
        <v>12.99242</v>
      </c>
      <c r="E73" s="72">
        <v>15.2169625</v>
      </c>
      <c r="F73" s="72">
        <v>18.77896</v>
      </c>
      <c r="G73" s="72">
        <v>22.136245</v>
      </c>
      <c r="H73" s="72">
        <v>25.2069325</v>
      </c>
      <c r="I73" s="72">
        <v>30.160975</v>
      </c>
      <c r="J73" s="99"/>
      <c r="K73" s="71">
        <v>70</v>
      </c>
      <c r="L73" s="71">
        <v>31.75</v>
      </c>
      <c r="M73" s="72">
        <v>10.09915</v>
      </c>
      <c r="N73" s="72">
        <v>12.99242</v>
      </c>
      <c r="O73" s="72">
        <v>15.2169625</v>
      </c>
      <c r="P73" s="72">
        <v>18.77896</v>
      </c>
      <c r="Q73" s="72">
        <v>22.136245</v>
      </c>
      <c r="R73" s="72">
        <v>25.2069325</v>
      </c>
      <c r="S73" s="72">
        <v>30.160975</v>
      </c>
      <c r="U73" s="54"/>
      <c r="V73" s="81">
        <f>'FedEx-YSD-报价'!V15</f>
        <v>0</v>
      </c>
      <c r="W73" s="129">
        <f t="shared" ref="W73:AC73" si="82">W60</f>
        <v>0.45</v>
      </c>
      <c r="X73" s="129" t="e">
        <f>'FedEx-YSD-报价'!AN15</f>
        <v>#N/A</v>
      </c>
      <c r="Y73" s="129" t="e">
        <f>(X73+Z73+AA73+AB73+AC73)*'FedEx-YSD-报价'!W2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0.45</v>
      </c>
      <c r="AI73" s="129" t="e">
        <f>'FedEx-YSD-报价'!AU15</f>
        <v>#N/A</v>
      </c>
      <c r="AJ73" s="129" t="e">
        <f>(AI73+AM73+AL73+AK73+AN73)*'FedEx-YSD-报价'!W2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3.65196078431372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10.1127975</v>
      </c>
      <c r="D74" s="72">
        <v>13.0060675</v>
      </c>
      <c r="E74" s="72">
        <v>15.44897</v>
      </c>
      <c r="F74" s="72">
        <v>18.77896</v>
      </c>
      <c r="G74" s="72">
        <v>22.2863675</v>
      </c>
      <c r="H74" s="72">
        <v>25.6163575</v>
      </c>
      <c r="I74" s="72">
        <v>30.1746225</v>
      </c>
      <c r="J74" s="99"/>
      <c r="K74" s="71">
        <v>71</v>
      </c>
      <c r="L74" s="71">
        <v>32.2</v>
      </c>
      <c r="M74" s="72">
        <v>10.1127975</v>
      </c>
      <c r="N74" s="72">
        <v>13.0060675</v>
      </c>
      <c r="O74" s="72">
        <v>15.44897</v>
      </c>
      <c r="P74" s="72">
        <v>18.77896</v>
      </c>
      <c r="Q74" s="72">
        <v>22.2863675</v>
      </c>
      <c r="R74" s="72">
        <v>25.6163575</v>
      </c>
      <c r="S74" s="72">
        <v>30.1746225</v>
      </c>
      <c r="U74" s="54"/>
      <c r="V74" s="81">
        <f>'FedEx-YSD-报价'!V16</f>
        <v>0</v>
      </c>
      <c r="W74" s="129">
        <f t="shared" ref="W74:AC74" si="84">W61</f>
        <v>0.45</v>
      </c>
      <c r="X74" s="129" t="e">
        <f>'FedEx-YSD-报价'!AN16</f>
        <v>#N/A</v>
      </c>
      <c r="Y74" s="129" t="e">
        <f>(X74+Z74+AA74+AB74+AC74)*'FedEx-YSD-报价'!W2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0.45</v>
      </c>
      <c r="AI74" s="129" t="e">
        <f>'FedEx-YSD-报价'!AU16</f>
        <v>#N/A</v>
      </c>
      <c r="AJ74" s="129" t="e">
        <f>(AI74+AM74+AL74+AK74+AN74)*'FedEx-YSD-报价'!W2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3.65196078431372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10.399395</v>
      </c>
      <c r="D75" s="72">
        <v>13.0060675</v>
      </c>
      <c r="E75" s="72">
        <v>15.77651</v>
      </c>
      <c r="F75" s="72">
        <v>18.7926075</v>
      </c>
      <c r="G75" s="72">
        <v>22.65485</v>
      </c>
      <c r="H75" s="72">
        <v>26.7081575</v>
      </c>
      <c r="I75" s="72">
        <v>30.215565</v>
      </c>
      <c r="J75" s="99"/>
      <c r="K75" s="71">
        <v>72</v>
      </c>
      <c r="L75" s="71">
        <v>32.65</v>
      </c>
      <c r="M75" s="72">
        <v>10.399395</v>
      </c>
      <c r="N75" s="72">
        <v>13.0060675</v>
      </c>
      <c r="O75" s="72">
        <v>15.77651</v>
      </c>
      <c r="P75" s="72">
        <v>18.7926075</v>
      </c>
      <c r="Q75" s="72">
        <v>22.65485</v>
      </c>
      <c r="R75" s="72">
        <v>26.7081575</v>
      </c>
      <c r="S75" s="72">
        <v>30.215565</v>
      </c>
      <c r="U75" s="54"/>
      <c r="V75" s="81">
        <f>'FedEx-YSD-报价'!V17</f>
        <v>0</v>
      </c>
      <c r="W75" s="129">
        <f t="shared" ref="W75:AC75" si="86">W62</f>
        <v>0.45</v>
      </c>
      <c r="X75" s="129" t="e">
        <f>'FedEx-YSD-报价'!AN17</f>
        <v>#N/A</v>
      </c>
      <c r="Y75" s="129" t="e">
        <f>(X75+Z75+AA75+AB75+AC75)*'FedEx-YSD-报价'!W2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0.45</v>
      </c>
      <c r="AI75" s="129" t="e">
        <f>'FedEx-YSD-报价'!AU17</f>
        <v>#N/A</v>
      </c>
      <c r="AJ75" s="129" t="e">
        <f>(AI75+AM75+AL75+AK75+AN75)*'FedEx-YSD-报价'!W2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3.65196078431372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10.4676325</v>
      </c>
      <c r="D76" s="72">
        <v>13.128895</v>
      </c>
      <c r="E76" s="72">
        <v>15.77651</v>
      </c>
      <c r="F76" s="72">
        <v>19.0655575</v>
      </c>
      <c r="G76" s="72">
        <v>22.8868575</v>
      </c>
      <c r="H76" s="72">
        <v>26.7627475</v>
      </c>
      <c r="I76" s="72">
        <v>30.215565</v>
      </c>
      <c r="J76" s="99"/>
      <c r="K76" s="71">
        <v>73</v>
      </c>
      <c r="L76" s="71">
        <v>33.11</v>
      </c>
      <c r="M76" s="72">
        <v>10.4676325</v>
      </c>
      <c r="N76" s="72">
        <v>13.128895</v>
      </c>
      <c r="O76" s="72">
        <v>15.77651</v>
      </c>
      <c r="P76" s="72">
        <v>19.0655575</v>
      </c>
      <c r="Q76" s="72">
        <v>22.8868575</v>
      </c>
      <c r="R76" s="72">
        <v>26.7627475</v>
      </c>
      <c r="S76" s="72">
        <v>30.215565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10.7405825</v>
      </c>
      <c r="D77" s="72">
        <v>13.128895</v>
      </c>
      <c r="E77" s="72">
        <v>15.77651</v>
      </c>
      <c r="F77" s="72">
        <v>19.079205</v>
      </c>
      <c r="G77" s="72">
        <v>23.2416925</v>
      </c>
      <c r="H77" s="72">
        <v>26.7627475</v>
      </c>
      <c r="I77" s="72">
        <v>30.2292125</v>
      </c>
      <c r="J77" s="99"/>
      <c r="K77" s="71">
        <v>74</v>
      </c>
      <c r="L77" s="71">
        <v>33.56</v>
      </c>
      <c r="M77" s="72">
        <v>10.7405825</v>
      </c>
      <c r="N77" s="72">
        <v>13.128895</v>
      </c>
      <c r="O77" s="72">
        <v>15.77651</v>
      </c>
      <c r="P77" s="72">
        <v>19.079205</v>
      </c>
      <c r="Q77" s="72">
        <v>23.2416925</v>
      </c>
      <c r="R77" s="72">
        <v>26.7627475</v>
      </c>
      <c r="S77" s="72">
        <v>30.2292125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11.13636</v>
      </c>
      <c r="D78" s="72">
        <v>13.1425425</v>
      </c>
      <c r="E78" s="72">
        <v>15.7901575</v>
      </c>
      <c r="F78" s="72">
        <v>19.21568</v>
      </c>
      <c r="G78" s="72">
        <v>23.2416925</v>
      </c>
      <c r="H78" s="72">
        <v>27.0356975</v>
      </c>
      <c r="I78" s="72">
        <v>30.2292125</v>
      </c>
      <c r="J78" s="99"/>
      <c r="K78" s="71">
        <v>75</v>
      </c>
      <c r="L78" s="71">
        <v>34.01</v>
      </c>
      <c r="M78" s="72">
        <v>11.13636</v>
      </c>
      <c r="N78" s="72">
        <v>13.1425425</v>
      </c>
      <c r="O78" s="72">
        <v>15.7901575</v>
      </c>
      <c r="P78" s="72">
        <v>19.21568</v>
      </c>
      <c r="Q78" s="72">
        <v>23.2416925</v>
      </c>
      <c r="R78" s="72">
        <v>27.0356975</v>
      </c>
      <c r="S78" s="72">
        <v>30.2292125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11.9961525</v>
      </c>
      <c r="D79" s="72">
        <v>13.8795075</v>
      </c>
      <c r="E79" s="72">
        <v>15.88569</v>
      </c>
      <c r="F79" s="72">
        <v>19.515925</v>
      </c>
      <c r="G79" s="72">
        <v>23.7602975</v>
      </c>
      <c r="H79" s="72">
        <v>27.4724175</v>
      </c>
      <c r="I79" s="72">
        <v>30.51581</v>
      </c>
      <c r="J79" s="99"/>
      <c r="K79" s="71">
        <v>76</v>
      </c>
      <c r="L79" s="71">
        <v>34.47</v>
      </c>
      <c r="M79" s="72">
        <v>11.9961525</v>
      </c>
      <c r="N79" s="72">
        <v>13.8795075</v>
      </c>
      <c r="O79" s="72">
        <v>15.88569</v>
      </c>
      <c r="P79" s="72">
        <v>19.515925</v>
      </c>
      <c r="Q79" s="72">
        <v>23.7602975</v>
      </c>
      <c r="R79" s="72">
        <v>27.4724175</v>
      </c>
      <c r="S79" s="72">
        <v>30.51581</v>
      </c>
      <c r="U79" s="54"/>
      <c r="V79" s="81" t="str">
        <f>'FedEx-YSD-报价'!V8</f>
        <v>案例</v>
      </c>
      <c r="W79" s="129">
        <f t="shared" ref="W79:W88" si="88">W66</f>
        <v>2.7</v>
      </c>
      <c r="X79" s="129">
        <f>'FedEx-YSD-报价'!AO8</f>
        <v>14.548235</v>
      </c>
      <c r="Y79" s="129">
        <f>(X79+Z79+AA79+AB79+AC79)*'FedEx-YSD-报价'!W2</f>
        <v>2.3277176</v>
      </c>
      <c r="Z79" s="129">
        <f>IF(OR('FedEx-YSD-报价'!AG8="是",'FedEx-YSD-报价'!AJ8="是"),'FedEx-YSD-报价'!$AL$4,IF(AND(OR('FedEx-YSD-报价'!AE8="是",'FedEx-YSD-报价'!AF8="是",'FedEx-YSD-报价'!AI8="是"),'FedEx-YSD-报价'!AK8="否"),'FedEx-YSD-报价'!$AD$4,0))</f>
        <v>0</v>
      </c>
      <c r="AA79" s="129">
        <f>IF(AND('FedEx-YSD-报价'!AK8="是",'FedEx-YSD-报价'!AJ8="否"),'FedEx-YSD-报价'!$AH$4,0)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16.8759526</v>
      </c>
      <c r="AE79" s="131">
        <f t="shared" ref="AE79:AE88" si="92">(X79+Y79+Z79+AA79+AB79+W79+AC79)</f>
        <v>19.5759526</v>
      </c>
      <c r="AF79" s="54"/>
      <c r="AG79" s="81" t="str">
        <f t="shared" ref="AG79:AG88" si="93">V79</f>
        <v>案例</v>
      </c>
      <c r="AH79" s="129">
        <f t="shared" ref="AH79:AH88" si="94">W79</f>
        <v>2.7</v>
      </c>
      <c r="AI79" s="129">
        <f>'FedEx-YSD-报价'!AV8</f>
        <v>14.548235</v>
      </c>
      <c r="AJ79" s="129">
        <f>(AI79+AM79+AL79+AK79+AN79)*'FedEx-YSD-报价'!W2</f>
        <v>2.9120313254902</v>
      </c>
      <c r="AK79" s="129">
        <f>IF(OR('FedEx-YSD-报价'!AG8="是",'FedEx-YSD-报价'!AJ8="是"),'FedEx-YSD-报价'!$AM$4,IF(AND(OR('FedEx-YSD-报价'!AE8="是",'FedEx-YSD-报价'!AF8="是",'FedEx-YSD-报价'!AI8="是"),'FedEx-YSD-报价'!AK8="否"),'FedEx-YSD-报价'!$AE$4,0))</f>
        <v>0</v>
      </c>
      <c r="AL79" s="129">
        <f>IF(AND('FedEx-YSD-报价'!$AK8="是",'FedEx-YSD-报价'!$AJ8="否"),'FedEx-YSD-报价'!$AI$4,0)</f>
        <v>0</v>
      </c>
      <c r="AM79" s="129">
        <f t="shared" ref="AM79:AM88" si="95">AM66</f>
        <v>3.65196078431372</v>
      </c>
      <c r="AN79" s="129">
        <f t="shared" ref="AN79:AN88" si="96">AN40</f>
        <v>0</v>
      </c>
      <c r="AO79" s="130">
        <f t="shared" ref="AO79:AO88" si="97">SUM(AI79:AN79)</f>
        <v>21.1122271098039</v>
      </c>
      <c r="AP79" s="131">
        <f t="shared" ref="AP79:AP88" si="98">(AI79+AJ79+AK79+AL79+AM79+AH79+AN79)</f>
        <v>23.8122271098039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12.4601675</v>
      </c>
      <c r="D80" s="72">
        <v>14.0705725</v>
      </c>
      <c r="E80" s="72">
        <v>16.0631075</v>
      </c>
      <c r="F80" s="72">
        <v>19.59781</v>
      </c>
      <c r="G80" s="72">
        <v>23.8967725</v>
      </c>
      <c r="H80" s="72">
        <v>28.250325</v>
      </c>
      <c r="I80" s="72">
        <v>30.51581</v>
      </c>
      <c r="J80" s="99"/>
      <c r="K80" s="71">
        <v>77</v>
      </c>
      <c r="L80" s="71">
        <v>34.92</v>
      </c>
      <c r="M80" s="72">
        <v>12.4601675</v>
      </c>
      <c r="N80" s="72">
        <v>14.0705725</v>
      </c>
      <c r="O80" s="72">
        <v>16.0631075</v>
      </c>
      <c r="P80" s="72">
        <v>19.59781</v>
      </c>
      <c r="Q80" s="72">
        <v>23.8967725</v>
      </c>
      <c r="R80" s="72">
        <v>28.250325</v>
      </c>
      <c r="S80" s="72">
        <v>30.51581</v>
      </c>
      <c r="U80" s="54"/>
      <c r="V80" s="81">
        <f>'FedEx-YSD-报价'!V9</f>
        <v>0</v>
      </c>
      <c r="W80" s="129">
        <f t="shared" si="88"/>
        <v>0.45</v>
      </c>
      <c r="X80" s="129" t="e">
        <f>'FedEx-YSD-报价'!AO9</f>
        <v>#N/A</v>
      </c>
      <c r="Y80" s="129" t="e">
        <f>(X80+Z80+AA80+AB80+AC80)*'FedEx-YSD-报价'!W2</f>
        <v>#N/A</v>
      </c>
      <c r="Z80" s="129" t="e">
        <f>IF(OR('FedEx-YSD-报价'!AG9="是",'FedEx-YSD-报价'!AJ9="是"),'FedEx-YSD-报价'!$AL$4,IF(AND(OR('FedEx-YSD-报价'!AE9="是",'FedEx-YSD-报价'!AF9="是",'FedEx-YSD-报价'!AI9="是"),'FedEx-YSD-报价'!AK9="否"),'FedEx-YSD-报价'!$AD$4,0))</f>
        <v>#NUM!</v>
      </c>
      <c r="AA80" s="129">
        <f>IF(AND('FedEx-YSD-报价'!AK9="是",'FedEx-YSD-报价'!AJ9="否"),'FedEx-YSD-报价'!$AH$4,0)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0.45</v>
      </c>
      <c r="AI80" s="129" t="e">
        <f>'FedEx-YSD-报价'!AV9</f>
        <v>#N/A</v>
      </c>
      <c r="AJ80" s="129" t="e">
        <f>(AI80+AM80+AL80+AK80+AN80)*'FedEx-YSD-报价'!W2</f>
        <v>#N/A</v>
      </c>
      <c r="AK80" s="129" t="e">
        <f>IF(OR('FedEx-YSD-报价'!AG9="是",'FedEx-YSD-报价'!AJ9="是"),'FedEx-YSD-报价'!$AM$4,IF(AND(OR('FedEx-YSD-报价'!AE9="是",'FedEx-YSD-报价'!AF9="是",'FedEx-YSD-报价'!AI9="是"),'FedEx-YSD-报价'!AK9="否"),'FedEx-YSD-报价'!$AE$4,0))</f>
        <v>#NUM!</v>
      </c>
      <c r="AL80" s="129">
        <f>IF(AND('FedEx-YSD-报价'!$AK9="是",'FedEx-YSD-报价'!$AJ9="否"),'FedEx-YSD-报价'!$AI$4,0)</f>
        <v>0</v>
      </c>
      <c r="AM80" s="129">
        <f t="shared" si="95"/>
        <v>3.65196078431372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12.473815</v>
      </c>
      <c r="D81" s="72">
        <v>14.602825</v>
      </c>
      <c r="E81" s="72">
        <v>16.54077</v>
      </c>
      <c r="F81" s="72">
        <v>19.81617</v>
      </c>
      <c r="G81" s="72">
        <v>24.046895</v>
      </c>
      <c r="H81" s="72">
        <v>28.468685</v>
      </c>
      <c r="I81" s="72">
        <v>30.51581</v>
      </c>
      <c r="J81" s="99"/>
      <c r="K81" s="71">
        <v>78</v>
      </c>
      <c r="L81" s="71">
        <v>35.38</v>
      </c>
      <c r="M81" s="72">
        <v>12.473815</v>
      </c>
      <c r="N81" s="72">
        <v>14.602825</v>
      </c>
      <c r="O81" s="72">
        <v>16.54077</v>
      </c>
      <c r="P81" s="72">
        <v>19.81617</v>
      </c>
      <c r="Q81" s="72">
        <v>24.046895</v>
      </c>
      <c r="R81" s="72">
        <v>28.468685</v>
      </c>
      <c r="S81" s="72">
        <v>30.51581</v>
      </c>
      <c r="U81" s="54"/>
      <c r="V81" s="81">
        <f>'FedEx-YSD-报价'!V10</f>
        <v>0</v>
      </c>
      <c r="W81" s="129">
        <f t="shared" si="88"/>
        <v>0.45</v>
      </c>
      <c r="X81" s="129" t="e">
        <f>'FedEx-YSD-报价'!AO10</f>
        <v>#N/A</v>
      </c>
      <c r="Y81" s="129" t="e">
        <f>(X81+Z81+AA81+AB81+AC81)*'FedEx-YSD-报价'!W2</f>
        <v>#N/A</v>
      </c>
      <c r="Z81" s="129" t="e">
        <f>IF(OR('FedEx-YSD-报价'!AG10="是",'FedEx-YSD-报价'!AJ10="是"),'FedEx-YSD-报价'!$AL$4,IF(AND(OR('FedEx-YSD-报价'!AE10="是",'FedEx-YSD-报价'!AF10="是",'FedEx-YSD-报价'!AI10="是"),'FedEx-YSD-报价'!AK10="否"),'FedEx-YSD-报价'!$AD$4,0))</f>
        <v>#NUM!</v>
      </c>
      <c r="AA81" s="129">
        <f>IF(AND('FedEx-YSD-报价'!AK10="是",'FedEx-YSD-报价'!AJ10="否"),'FedEx-YSD-报价'!$AH$4,0)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0.45</v>
      </c>
      <c r="AI81" s="129" t="e">
        <f>'FedEx-YSD-报价'!AV10</f>
        <v>#N/A</v>
      </c>
      <c r="AJ81" s="129" t="e">
        <f>(AI81+AM81+AL81+AK81+AN81)*'FedEx-YSD-报价'!W2</f>
        <v>#N/A</v>
      </c>
      <c r="AK81" s="129" t="e">
        <f>IF(OR('FedEx-YSD-报价'!AG10="是",'FedEx-YSD-报价'!AJ10="是"),'FedEx-YSD-报价'!$AM$4,IF(AND(OR('FedEx-YSD-报价'!AE10="是",'FedEx-YSD-报价'!AF10="是",'FedEx-YSD-报价'!AI10="是"),'FedEx-YSD-报价'!AK10="否"),'FedEx-YSD-报价'!$AE$4,0))</f>
        <v>#NUM!</v>
      </c>
      <c r="AL81" s="129">
        <f>IF(AND('FedEx-YSD-报价'!$AK10="是",'FedEx-YSD-报价'!$AJ10="否"),'FedEx-YSD-报价'!$AI$4,0)</f>
        <v>0</v>
      </c>
      <c r="AM81" s="129">
        <f t="shared" si="95"/>
        <v>3.65196078431372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13.04701</v>
      </c>
      <c r="D82" s="72">
        <v>15.203315</v>
      </c>
      <c r="E82" s="72">
        <v>16.950195</v>
      </c>
      <c r="F82" s="72">
        <v>20.1300625</v>
      </c>
      <c r="G82" s="72">
        <v>24.5518525</v>
      </c>
      <c r="H82" s="72">
        <v>28.905405</v>
      </c>
      <c r="I82" s="72">
        <v>31.0207675</v>
      </c>
      <c r="J82" s="99"/>
      <c r="K82" s="71">
        <v>79</v>
      </c>
      <c r="L82" s="71">
        <v>35.83</v>
      </c>
      <c r="M82" s="72">
        <v>13.04701</v>
      </c>
      <c r="N82" s="72">
        <v>15.203315</v>
      </c>
      <c r="O82" s="72">
        <v>16.950195</v>
      </c>
      <c r="P82" s="72">
        <v>20.1300625</v>
      </c>
      <c r="Q82" s="72">
        <v>24.5518525</v>
      </c>
      <c r="R82" s="72">
        <v>28.905405</v>
      </c>
      <c r="S82" s="72">
        <v>31.0207675</v>
      </c>
      <c r="U82" s="54"/>
      <c r="V82" s="81">
        <f>'FedEx-YSD-报价'!V11</f>
        <v>0</v>
      </c>
      <c r="W82" s="129">
        <f t="shared" si="88"/>
        <v>0.45</v>
      </c>
      <c r="X82" s="129" t="e">
        <f>'FedEx-YSD-报价'!AO11</f>
        <v>#N/A</v>
      </c>
      <c r="Y82" s="129" t="e">
        <f>(X82+Z82+AA82+AB82+AC82)*'FedEx-YSD-报价'!W2</f>
        <v>#N/A</v>
      </c>
      <c r="Z82" s="129" t="e">
        <f>IF(OR('FedEx-YSD-报价'!AG11="是",'FedEx-YSD-报价'!AJ11="是"),'FedEx-YSD-报价'!$AL$4,IF(AND(OR('FedEx-YSD-报价'!AE11="是",'FedEx-YSD-报价'!AF11="是",'FedEx-YSD-报价'!AI11="是"),'FedEx-YSD-报价'!AK11="否"),'FedEx-YSD-报价'!$AD$4,0))</f>
        <v>#NUM!</v>
      </c>
      <c r="AA82" s="129">
        <f>IF(AND('FedEx-YSD-报价'!AK11="是",'FedEx-YSD-报价'!AJ11="否"),'FedEx-YSD-报价'!$AH$4,0)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0.45</v>
      </c>
      <c r="AI82" s="129" t="e">
        <f>'FedEx-YSD-报价'!AV11</f>
        <v>#N/A</v>
      </c>
      <c r="AJ82" s="129" t="e">
        <f>(AI82+AM82+AL82+AK82+AN82)*'FedEx-YSD-报价'!W2</f>
        <v>#N/A</v>
      </c>
      <c r="AK82" s="129" t="e">
        <f>IF(OR('FedEx-YSD-报价'!AG11="是",'FedEx-YSD-报价'!AJ11="是"),'FedEx-YSD-报价'!$AM$4,IF(AND(OR('FedEx-YSD-报价'!AE11="是",'FedEx-YSD-报价'!AF11="是",'FedEx-YSD-报价'!AI11="是"),'FedEx-YSD-报价'!AK11="否"),'FedEx-YSD-报价'!$AE$4,0))</f>
        <v>#NUM!</v>
      </c>
      <c r="AL82" s="129">
        <f>IF(AND('FedEx-YSD-报价'!$AK11="是",'FedEx-YSD-报价'!$AJ11="否"),'FedEx-YSD-报价'!$AI$4,0)</f>
        <v>0</v>
      </c>
      <c r="AM82" s="129">
        <f t="shared" si="95"/>
        <v>3.65196078431372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13.401845</v>
      </c>
      <c r="D83" s="72">
        <v>15.50356</v>
      </c>
      <c r="E83" s="72">
        <v>17.03208</v>
      </c>
      <c r="F83" s="72">
        <v>20.607725</v>
      </c>
      <c r="G83" s="72">
        <v>24.9612775</v>
      </c>
      <c r="H83" s="72">
        <v>29.3011825</v>
      </c>
      <c r="I83" s="72">
        <v>31.252775</v>
      </c>
      <c r="J83" s="99"/>
      <c r="K83" s="71">
        <v>80</v>
      </c>
      <c r="L83" s="71">
        <v>36.28</v>
      </c>
      <c r="M83" s="72">
        <v>13.401845</v>
      </c>
      <c r="N83" s="72">
        <v>15.50356</v>
      </c>
      <c r="O83" s="72">
        <v>17.03208</v>
      </c>
      <c r="P83" s="72">
        <v>20.607725</v>
      </c>
      <c r="Q83" s="72">
        <v>24.9612775</v>
      </c>
      <c r="R83" s="72">
        <v>29.3011825</v>
      </c>
      <c r="S83" s="72">
        <v>31.252775</v>
      </c>
      <c r="U83" s="54"/>
      <c r="V83" s="81">
        <f>'FedEx-YSD-报价'!V12</f>
        <v>0</v>
      </c>
      <c r="W83" s="129">
        <f t="shared" si="88"/>
        <v>0.45</v>
      </c>
      <c r="X83" s="129" t="e">
        <f>'FedEx-YSD-报价'!AO12</f>
        <v>#N/A</v>
      </c>
      <c r="Y83" s="129" t="e">
        <f>(X83+Z83+AA83+AB83+AC83)*'FedEx-YSD-报价'!W2</f>
        <v>#N/A</v>
      </c>
      <c r="Z83" s="129" t="e">
        <f>IF(OR('FedEx-YSD-报价'!AG12="是",'FedEx-YSD-报价'!AJ12="是"),'FedEx-YSD-报价'!$AL$4,IF(AND(OR('FedEx-YSD-报价'!AE12="是",'FedEx-YSD-报价'!AF12="是",'FedEx-YSD-报价'!AI12="是"),'FedEx-YSD-报价'!AK12="否"),'FedEx-YSD-报价'!$AD$4,0))</f>
        <v>#NUM!</v>
      </c>
      <c r="AA83" s="129">
        <f>IF(AND('FedEx-YSD-报价'!AK12="是",'FedEx-YSD-报价'!AJ12="否"),'FedEx-YSD-报价'!$AH$4,0)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0.45</v>
      </c>
      <c r="AI83" s="129" t="e">
        <f>'FedEx-YSD-报价'!AV12</f>
        <v>#N/A</v>
      </c>
      <c r="AJ83" s="129" t="e">
        <f>(AI83+AM83+AL83+AK83+AN83)*'FedEx-YSD-报价'!W2</f>
        <v>#N/A</v>
      </c>
      <c r="AK83" s="129" t="e">
        <f>IF(OR('FedEx-YSD-报价'!AG12="是",'FedEx-YSD-报价'!AJ12="是"),'FedEx-YSD-报价'!$AM$4,IF(AND(OR('FedEx-YSD-报价'!AE12="是",'FedEx-YSD-报价'!AF12="是",'FedEx-YSD-报价'!AI12="是"),'FedEx-YSD-报价'!AK12="否"),'FedEx-YSD-报价'!$AE$4,0))</f>
        <v>#NUM!</v>
      </c>
      <c r="AL83" s="129">
        <f>IF(AND('FedEx-YSD-报价'!$AK12="是",'FedEx-YSD-报价'!$AJ12="否"),'FedEx-YSD-报价'!$AI$4,0)</f>
        <v>0</v>
      </c>
      <c r="AM83" s="129">
        <f t="shared" si="95"/>
        <v>3.65196078431372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13.729385</v>
      </c>
      <c r="D84" s="72">
        <v>15.6263875</v>
      </c>
      <c r="E84" s="72">
        <v>17.441505</v>
      </c>
      <c r="F84" s="72">
        <v>20.7442</v>
      </c>
      <c r="G84" s="72">
        <v>25.2888175</v>
      </c>
      <c r="H84" s="72">
        <v>29.4786</v>
      </c>
      <c r="I84" s="72">
        <v>31.361955</v>
      </c>
      <c r="J84" s="99"/>
      <c r="K84" s="71">
        <v>81</v>
      </c>
      <c r="L84" s="71">
        <v>36.74</v>
      </c>
      <c r="M84" s="72">
        <v>13.729385</v>
      </c>
      <c r="N84" s="72">
        <v>15.6263875</v>
      </c>
      <c r="O84" s="72">
        <v>17.441505</v>
      </c>
      <c r="P84" s="72">
        <v>20.7442</v>
      </c>
      <c r="Q84" s="72">
        <v>25.2888175</v>
      </c>
      <c r="R84" s="72">
        <v>29.4786</v>
      </c>
      <c r="S84" s="72">
        <v>31.361955</v>
      </c>
      <c r="U84" s="54"/>
      <c r="V84" s="81">
        <f>'FedEx-YSD-报价'!V13</f>
        <v>0</v>
      </c>
      <c r="W84" s="129">
        <f t="shared" si="88"/>
        <v>0.45</v>
      </c>
      <c r="X84" s="129" t="e">
        <f>'FedEx-YSD-报价'!AO13</f>
        <v>#N/A</v>
      </c>
      <c r="Y84" s="129" t="e">
        <f>(X84+Z84+AA84+AB84+AC84)*'FedEx-YSD-报价'!W2</f>
        <v>#N/A</v>
      </c>
      <c r="Z84" s="129" t="e">
        <f>IF(OR('FedEx-YSD-报价'!AG13="是",'FedEx-YSD-报价'!AJ13="是"),'FedEx-YSD-报价'!$AL$4,IF(AND(OR('FedEx-YSD-报价'!AE13="是",'FedEx-YSD-报价'!AF13="是",'FedEx-YSD-报价'!AI13="是"),'FedEx-YSD-报价'!AK13="否"),'FedEx-YSD-报价'!$AD$4,0))</f>
        <v>#NUM!</v>
      </c>
      <c r="AA84" s="129">
        <f>IF(AND('FedEx-YSD-报价'!AK13="是",'FedEx-YSD-报价'!AJ13="否"),'FedEx-YSD-报价'!$AH$4,0)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0.45</v>
      </c>
      <c r="AI84" s="129" t="e">
        <f>'FedEx-YSD-报价'!AV13</f>
        <v>#N/A</v>
      </c>
      <c r="AJ84" s="129" t="e">
        <f>(AI84+AM84+AL84+AK84+AN84)*'FedEx-YSD-报价'!W2</f>
        <v>#N/A</v>
      </c>
      <c r="AK84" s="129" t="e">
        <f>IF(OR('FedEx-YSD-报价'!AG13="是",'FedEx-YSD-报价'!AJ13="是"),'FedEx-YSD-报价'!$AM$4,IF(AND(OR('FedEx-YSD-报价'!AE13="是",'FedEx-YSD-报价'!AF13="是",'FedEx-YSD-报价'!AI13="是"),'FedEx-YSD-报价'!AK13="否"),'FedEx-YSD-报价'!$AE$4,0))</f>
        <v>#NUM!</v>
      </c>
      <c r="AL84" s="129">
        <f>IF(AND('FedEx-YSD-报价'!$AK13="是",'FedEx-YSD-报价'!$AJ13="否"),'FedEx-YSD-报价'!$AI$4,0)</f>
        <v>0</v>
      </c>
      <c r="AM84" s="129">
        <f t="shared" si="95"/>
        <v>3.65196078431372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14.166105</v>
      </c>
      <c r="D85" s="72">
        <v>16.0085175</v>
      </c>
      <c r="E85" s="72">
        <v>18.23306</v>
      </c>
      <c r="F85" s="72">
        <v>21.2764525</v>
      </c>
      <c r="G85" s="72">
        <v>25.3434075</v>
      </c>
      <c r="H85" s="72">
        <v>30.24286</v>
      </c>
      <c r="I85" s="72">
        <v>31.361955</v>
      </c>
      <c r="J85" s="99"/>
      <c r="K85" s="71">
        <v>82</v>
      </c>
      <c r="L85" s="71">
        <v>37.19</v>
      </c>
      <c r="M85" s="72">
        <v>14.166105</v>
      </c>
      <c r="N85" s="72">
        <v>16.0085175</v>
      </c>
      <c r="O85" s="72">
        <v>18.23306</v>
      </c>
      <c r="P85" s="72">
        <v>21.2764525</v>
      </c>
      <c r="Q85" s="72">
        <v>25.3434075</v>
      </c>
      <c r="R85" s="72">
        <v>30.24286</v>
      </c>
      <c r="S85" s="72">
        <v>31.361955</v>
      </c>
      <c r="U85" s="54"/>
      <c r="V85" s="81">
        <f>'FedEx-YSD-报价'!V14</f>
        <v>0</v>
      </c>
      <c r="W85" s="129">
        <f t="shared" si="88"/>
        <v>0.45</v>
      </c>
      <c r="X85" s="129" t="e">
        <f>'FedEx-YSD-报价'!AO14</f>
        <v>#N/A</v>
      </c>
      <c r="Y85" s="129" t="e">
        <f>(X85+Z85+AA85+AB85+AC85)*'FedEx-YSD-报价'!W2</f>
        <v>#N/A</v>
      </c>
      <c r="Z85" s="129" t="e">
        <f>IF(OR('FedEx-YSD-报价'!AG14="是",'FedEx-YSD-报价'!AJ14="是"),'FedEx-YSD-报价'!$AL$4,IF(AND(OR('FedEx-YSD-报价'!AE14="是",'FedEx-YSD-报价'!AF14="是",'FedEx-YSD-报价'!AI14="是"),'FedEx-YSD-报价'!AK14="否"),'FedEx-YSD-报价'!$AD$4,0))</f>
        <v>#NUM!</v>
      </c>
      <c r="AA85" s="129">
        <f>IF(AND('FedEx-YSD-报价'!AK14="是",'FedEx-YSD-报价'!AJ14="否"),'FedEx-YSD-报价'!$AH$4,0)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0.45</v>
      </c>
      <c r="AI85" s="129" t="e">
        <f>'FedEx-YSD-报价'!AV14</f>
        <v>#N/A</v>
      </c>
      <c r="AJ85" s="129" t="e">
        <f>(AI85+AM85+AL85+AK85+AN85)*'FedEx-YSD-报价'!W2</f>
        <v>#N/A</v>
      </c>
      <c r="AK85" s="129" t="e">
        <f>IF(OR('FedEx-YSD-报价'!AG14="是",'FedEx-YSD-报价'!AJ14="是"),'FedEx-YSD-报价'!$AM$4,IF(AND(OR('FedEx-YSD-报价'!AE14="是",'FedEx-YSD-报价'!AF14="是",'FedEx-YSD-报价'!AI14="是"),'FedEx-YSD-报价'!AK14="否"),'FedEx-YSD-报价'!$AE$4,0))</f>
        <v>#NUM!</v>
      </c>
      <c r="AL85" s="129">
        <f>IF(AND('FedEx-YSD-报价'!$AK14="是",'FedEx-YSD-报价'!$AJ14="否"),'FedEx-YSD-报价'!$AI$4,0)</f>
        <v>0</v>
      </c>
      <c r="AM85" s="129">
        <f t="shared" si="95"/>
        <v>3.65196078431372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14.166105</v>
      </c>
      <c r="D86" s="72">
        <v>16.0085175</v>
      </c>
      <c r="E86" s="72">
        <v>18.23306</v>
      </c>
      <c r="F86" s="72">
        <v>21.2764525</v>
      </c>
      <c r="G86" s="72">
        <v>25.4252925</v>
      </c>
      <c r="H86" s="72">
        <v>30.24286</v>
      </c>
      <c r="I86" s="72">
        <v>31.361955</v>
      </c>
      <c r="J86" s="99"/>
      <c r="K86" s="71">
        <v>83</v>
      </c>
      <c r="L86" s="71">
        <v>37.64</v>
      </c>
      <c r="M86" s="72">
        <v>14.166105</v>
      </c>
      <c r="N86" s="72">
        <v>16.0085175</v>
      </c>
      <c r="O86" s="72">
        <v>18.23306</v>
      </c>
      <c r="P86" s="72">
        <v>21.2764525</v>
      </c>
      <c r="Q86" s="72">
        <v>25.4252925</v>
      </c>
      <c r="R86" s="72">
        <v>30.24286</v>
      </c>
      <c r="S86" s="72">
        <v>31.361955</v>
      </c>
      <c r="U86" s="54"/>
      <c r="V86" s="81">
        <f>'FedEx-YSD-报价'!V15</f>
        <v>0</v>
      </c>
      <c r="W86" s="129">
        <f t="shared" si="88"/>
        <v>0.45</v>
      </c>
      <c r="X86" s="129" t="e">
        <f>'FedEx-YSD-报价'!AO15</f>
        <v>#N/A</v>
      </c>
      <c r="Y86" s="129" t="e">
        <f>(X86+Z86+AA86+AB86+AC86)*'FedEx-YSD-报价'!W2</f>
        <v>#N/A</v>
      </c>
      <c r="Z86" s="129" t="e">
        <f>IF(OR('FedEx-YSD-报价'!AG15="是",'FedEx-YSD-报价'!AJ15="是"),'FedEx-YSD-报价'!$AL$4,IF(AND(OR('FedEx-YSD-报价'!AE15="是",'FedEx-YSD-报价'!AF15="是",'FedEx-YSD-报价'!AI15="是"),'FedEx-YSD-报价'!AK15="否"),'FedEx-YSD-报价'!$AD$4,0))</f>
        <v>#NUM!</v>
      </c>
      <c r="AA86" s="129">
        <f>IF(AND('FedEx-YSD-报价'!AK15="是",'FedEx-YSD-报价'!AJ15="否"),'FedEx-YSD-报价'!$AH$4,0)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0.45</v>
      </c>
      <c r="AI86" s="129" t="e">
        <f>'FedEx-YSD-报价'!AV15</f>
        <v>#N/A</v>
      </c>
      <c r="AJ86" s="129" t="e">
        <f>(AI86+AM86+AL86+AK86+AN86)*'FedEx-YSD-报价'!W2</f>
        <v>#N/A</v>
      </c>
      <c r="AK86" s="129" t="e">
        <f>IF(OR('FedEx-YSD-报价'!AG15="是",'FedEx-YSD-报价'!AJ15="是"),'FedEx-YSD-报价'!$AM$4,IF(AND(OR('FedEx-YSD-报价'!AE15="是",'FedEx-YSD-报价'!AF15="是",'FedEx-YSD-报价'!AI15="是"),'FedEx-YSD-报价'!AK15="否"),'FedEx-YSD-报价'!$AE$4,0))</f>
        <v>#NUM!</v>
      </c>
      <c r="AL86" s="129">
        <f>IF(AND('FedEx-YSD-报价'!$AK15="是",'FedEx-YSD-报价'!$AJ15="否"),'FedEx-YSD-报价'!$AI$4,0)</f>
        <v>0</v>
      </c>
      <c r="AM86" s="129">
        <f t="shared" si="95"/>
        <v>3.65196078431372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14.7393</v>
      </c>
      <c r="D87" s="72">
        <v>16.64995</v>
      </c>
      <c r="E87" s="72">
        <v>18.7653125</v>
      </c>
      <c r="F87" s="72">
        <v>21.481165</v>
      </c>
      <c r="G87" s="72">
        <v>26.0530775</v>
      </c>
      <c r="H87" s="72">
        <v>30.6113425</v>
      </c>
      <c r="I87" s="72">
        <v>31.60761</v>
      </c>
      <c r="J87" s="99"/>
      <c r="K87" s="71">
        <v>84</v>
      </c>
      <c r="L87" s="71">
        <v>38.1</v>
      </c>
      <c r="M87" s="72">
        <v>14.7393</v>
      </c>
      <c r="N87" s="72">
        <v>16.64995</v>
      </c>
      <c r="O87" s="72">
        <v>18.7653125</v>
      </c>
      <c r="P87" s="72">
        <v>21.481165</v>
      </c>
      <c r="Q87" s="72">
        <v>26.0530775</v>
      </c>
      <c r="R87" s="72">
        <v>30.6113425</v>
      </c>
      <c r="S87" s="72">
        <v>31.60761</v>
      </c>
      <c r="U87" s="54"/>
      <c r="V87" s="81">
        <f>'FedEx-YSD-报价'!V16</f>
        <v>0</v>
      </c>
      <c r="W87" s="129">
        <f t="shared" si="88"/>
        <v>0.45</v>
      </c>
      <c r="X87" s="129" t="e">
        <f>'FedEx-YSD-报价'!AO16</f>
        <v>#N/A</v>
      </c>
      <c r="Y87" s="129" t="e">
        <f>(X87+Z87+AA87+AB87+AC87)*'FedEx-YSD-报价'!W2</f>
        <v>#N/A</v>
      </c>
      <c r="Z87" s="129" t="e">
        <f>IF(OR('FedEx-YSD-报价'!AG16="是",'FedEx-YSD-报价'!AJ16="是"),'FedEx-YSD-报价'!$AL$4,IF(AND(OR('FedEx-YSD-报价'!AE16="是",'FedEx-YSD-报价'!AF16="是",'FedEx-YSD-报价'!AI16="是"),'FedEx-YSD-报价'!AK16="否"),'FedEx-YSD-报价'!$AD$4,0))</f>
        <v>#NUM!</v>
      </c>
      <c r="AA87" s="129">
        <f>IF(AND('FedEx-YSD-报价'!AK16="是",'FedEx-YSD-报价'!AJ16="否"),'FedEx-YSD-报价'!$AH$4,0)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0.45</v>
      </c>
      <c r="AI87" s="129" t="e">
        <f>'FedEx-YSD-报价'!AV16</f>
        <v>#N/A</v>
      </c>
      <c r="AJ87" s="129" t="e">
        <f>(AI87+AM87+AL87+AK87+AN87)*'FedEx-YSD-报价'!W2</f>
        <v>#N/A</v>
      </c>
      <c r="AK87" s="129" t="e">
        <f>IF(OR('FedEx-YSD-报价'!AG16="是",'FedEx-YSD-报价'!AJ16="是"),'FedEx-YSD-报价'!$AM$4,IF(AND(OR('FedEx-YSD-报价'!AE16="是",'FedEx-YSD-报价'!AF16="是",'FedEx-YSD-报价'!AI16="是"),'FedEx-YSD-报价'!AK16="否"),'FedEx-YSD-报价'!$AE$4,0))</f>
        <v>#NUM!</v>
      </c>
      <c r="AL87" s="129">
        <f>IF(AND('FedEx-YSD-报价'!$AK16="是",'FedEx-YSD-报价'!$AJ16="否"),'FedEx-YSD-报价'!$AI$4,0)</f>
        <v>0</v>
      </c>
      <c r="AM87" s="129">
        <f t="shared" si="95"/>
        <v>3.65196078431372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15.1350775</v>
      </c>
      <c r="D88" s="72">
        <v>16.64995</v>
      </c>
      <c r="E88" s="72">
        <v>18.77896</v>
      </c>
      <c r="F88" s="72">
        <v>21.8223525</v>
      </c>
      <c r="G88" s="72">
        <v>26.2032</v>
      </c>
      <c r="H88" s="72">
        <v>30.9388825</v>
      </c>
      <c r="I88" s="72">
        <v>31.9487975</v>
      </c>
      <c r="J88" s="99"/>
      <c r="K88" s="71">
        <v>85</v>
      </c>
      <c r="L88" s="71">
        <v>38.55</v>
      </c>
      <c r="M88" s="72">
        <v>15.1350775</v>
      </c>
      <c r="N88" s="72">
        <v>16.64995</v>
      </c>
      <c r="O88" s="72">
        <v>18.77896</v>
      </c>
      <c r="P88" s="72">
        <v>21.8223525</v>
      </c>
      <c r="Q88" s="72">
        <v>26.2032</v>
      </c>
      <c r="R88" s="72">
        <v>30.9388825</v>
      </c>
      <c r="S88" s="72">
        <v>31.9487975</v>
      </c>
      <c r="U88" s="54"/>
      <c r="V88" s="81">
        <f>'FedEx-YSD-报价'!V17</f>
        <v>0</v>
      </c>
      <c r="W88" s="129">
        <f t="shared" si="88"/>
        <v>0.45</v>
      </c>
      <c r="X88" s="129" t="e">
        <f>'FedEx-YSD-报价'!AO17</f>
        <v>#N/A</v>
      </c>
      <c r="Y88" s="129" t="e">
        <f>(X88+Z88+AA88+AB88+AC88)*'FedEx-YSD-报价'!W2</f>
        <v>#N/A</v>
      </c>
      <c r="Z88" s="129" t="e">
        <f>IF(OR('FedEx-YSD-报价'!AG17="是",'FedEx-YSD-报价'!AJ17="是"),'FedEx-YSD-报价'!$AL$4,IF(AND(OR('FedEx-YSD-报价'!AE17="是",'FedEx-YSD-报价'!AF17="是",'FedEx-YSD-报价'!AI17="是"),'FedEx-YSD-报价'!AK17="否"),'FedEx-YSD-报价'!$AD$4,0))</f>
        <v>#NUM!</v>
      </c>
      <c r="AA88" s="129">
        <f>IF(AND('FedEx-YSD-报价'!AK17="是",'FedEx-YSD-报价'!AJ17="否"),'FedEx-YSD-报价'!$AH$4,0)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0.45</v>
      </c>
      <c r="AI88" s="129" t="e">
        <f>'FedEx-YSD-报价'!AV17</f>
        <v>#N/A</v>
      </c>
      <c r="AJ88" s="129" t="e">
        <f>(AI88+AM88+AL88+AK88+AN88)*'FedEx-YSD-报价'!W2</f>
        <v>#N/A</v>
      </c>
      <c r="AK88" s="129" t="e">
        <f>IF(OR('FedEx-YSD-报价'!AG17="是",'FedEx-YSD-报价'!AJ17="是"),'FedEx-YSD-报价'!$AM$4,IF(AND(OR('FedEx-YSD-报价'!AE17="是",'FedEx-YSD-报价'!AF17="是",'FedEx-YSD-报价'!AI17="是"),'FedEx-YSD-报价'!AK17="否"),'FedEx-YSD-报价'!$AE$4,0))</f>
        <v>#NUM!</v>
      </c>
      <c r="AL88" s="129">
        <f>IF(AND('FedEx-YSD-报价'!$AK17="是",'FedEx-YSD-报价'!$AJ17="否"),'FedEx-YSD-报价'!$AI$4,0)</f>
        <v>0</v>
      </c>
      <c r="AM88" s="129">
        <f t="shared" si="95"/>
        <v>3.65196078431372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15.6809775</v>
      </c>
      <c r="D89" s="72">
        <v>17.57798</v>
      </c>
      <c r="E89" s="72">
        <v>19.515925</v>
      </c>
      <c r="F89" s="72">
        <v>22.2317775</v>
      </c>
      <c r="G89" s="72">
        <v>26.7627475</v>
      </c>
      <c r="H89" s="72">
        <v>31.8123225</v>
      </c>
      <c r="I89" s="72">
        <v>32.9314175</v>
      </c>
      <c r="J89" s="99"/>
      <c r="K89" s="71">
        <v>86</v>
      </c>
      <c r="L89" s="71">
        <v>39</v>
      </c>
      <c r="M89" s="72">
        <v>15.6809775</v>
      </c>
      <c r="N89" s="72">
        <v>17.57798</v>
      </c>
      <c r="O89" s="72">
        <v>19.515925</v>
      </c>
      <c r="P89" s="72">
        <v>22.2317775</v>
      </c>
      <c r="Q89" s="72">
        <v>26.7627475</v>
      </c>
      <c r="R89" s="72">
        <v>31.8123225</v>
      </c>
      <c r="S89" s="72">
        <v>32.9314175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16.0085175</v>
      </c>
      <c r="D90" s="72">
        <v>17.57798</v>
      </c>
      <c r="E90" s="72">
        <v>19.515925</v>
      </c>
      <c r="F90" s="72">
        <v>22.245425</v>
      </c>
      <c r="G90" s="72">
        <v>27.1175825</v>
      </c>
      <c r="H90" s="72">
        <v>31.8396175</v>
      </c>
      <c r="I90" s="72">
        <v>32.9860075</v>
      </c>
      <c r="J90" s="99"/>
      <c r="K90" s="71">
        <v>87</v>
      </c>
      <c r="L90" s="71">
        <v>39.46</v>
      </c>
      <c r="M90" s="72">
        <v>16.0085175</v>
      </c>
      <c r="N90" s="72">
        <v>17.57798</v>
      </c>
      <c r="O90" s="72">
        <v>19.515925</v>
      </c>
      <c r="P90" s="72">
        <v>22.245425</v>
      </c>
      <c r="Q90" s="72">
        <v>27.1175825</v>
      </c>
      <c r="R90" s="72">
        <v>31.8396175</v>
      </c>
      <c r="S90" s="72">
        <v>32.9860075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16.677245</v>
      </c>
      <c r="D91" s="72">
        <v>17.9737575</v>
      </c>
      <c r="E91" s="72">
        <v>20.1300625</v>
      </c>
      <c r="F91" s="72">
        <v>22.955095</v>
      </c>
      <c r="G91" s="72">
        <v>27.213115</v>
      </c>
      <c r="H91" s="72">
        <v>31.8669125</v>
      </c>
      <c r="I91" s="72">
        <v>33.3408425</v>
      </c>
      <c r="J91" s="99"/>
      <c r="K91" s="71">
        <v>88</v>
      </c>
      <c r="L91" s="71">
        <v>39.91</v>
      </c>
      <c r="M91" s="72">
        <v>16.677245</v>
      </c>
      <c r="N91" s="72">
        <v>17.9737575</v>
      </c>
      <c r="O91" s="72">
        <v>20.1300625</v>
      </c>
      <c r="P91" s="72">
        <v>22.955095</v>
      </c>
      <c r="Q91" s="72">
        <v>27.213115</v>
      </c>
      <c r="R91" s="72">
        <v>31.8669125</v>
      </c>
      <c r="S91" s="72">
        <v>33.3408425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17.41421</v>
      </c>
      <c r="D92" s="72">
        <v>18.478715</v>
      </c>
      <c r="E92" s="72">
        <v>20.52584</v>
      </c>
      <c r="F92" s="72">
        <v>23.03698</v>
      </c>
      <c r="G92" s="72">
        <v>27.813605</v>
      </c>
      <c r="H92" s="72">
        <v>32.1944525</v>
      </c>
      <c r="I92" s="72">
        <v>34.036865</v>
      </c>
      <c r="J92" s="99"/>
      <c r="K92" s="71">
        <v>89</v>
      </c>
      <c r="L92" s="71">
        <v>40.36</v>
      </c>
      <c r="M92" s="72">
        <v>17.41421</v>
      </c>
      <c r="N92" s="72">
        <v>18.478715</v>
      </c>
      <c r="O92" s="72">
        <v>20.52584</v>
      </c>
      <c r="P92" s="72">
        <v>23.03698</v>
      </c>
      <c r="Q92" s="72">
        <v>27.813605</v>
      </c>
      <c r="R92" s="72">
        <v>32.1944525</v>
      </c>
      <c r="S92" s="72">
        <v>34.036865</v>
      </c>
      <c r="U92" s="54"/>
      <c r="V92" s="81" t="str">
        <f>'FedEx-YSD-报价'!V8</f>
        <v>案例</v>
      </c>
      <c r="W92" s="129">
        <f t="shared" ref="W92:AC92" si="99">W79</f>
        <v>2.7</v>
      </c>
      <c r="X92" s="129">
        <f>'FedEx-YSD-报价'!AP8</f>
        <v>18.1921175</v>
      </c>
      <c r="Y92" s="129">
        <f>(X92+Z92+AA92+AB92+AC92)*'FedEx-YSD-报价'!W2</f>
        <v>2.9107388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21.1028563</v>
      </c>
      <c r="AE92" s="131">
        <f t="shared" ref="AE92:AE101" si="101">(X92+Y92+Z92+AA92+AB92+W92+AC92)</f>
        <v>23.8028563</v>
      </c>
      <c r="AF92" s="54"/>
      <c r="AG92" s="81" t="str">
        <f t="shared" ref="AG92:AG101" si="102">V92</f>
        <v>案例</v>
      </c>
      <c r="AH92" s="129">
        <f t="shared" ref="AH92:AH101" si="103">W92</f>
        <v>2.7</v>
      </c>
      <c r="AI92" s="129">
        <f>'FedEx-YSD-报价'!AW8</f>
        <v>18.1921175</v>
      </c>
      <c r="AJ92" s="129">
        <f>(AI92+AM92+AL92+AK92+AN92)*'FedEx-YSD-报价'!W2</f>
        <v>3.49505252549019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3.65196078431372</v>
      </c>
      <c r="AN92" s="129">
        <f t="shared" ref="AN92:AN101" si="105">AN40</f>
        <v>0</v>
      </c>
      <c r="AO92" s="130">
        <f t="shared" ref="AO92:AO101" si="106">SUM(AI92:AN92)</f>
        <v>25.3391308098039</v>
      </c>
      <c r="AP92" s="131">
        <f t="shared" ref="AP92:AP101" si="107">(AI92+AJ92+AK92+AL92+AM92+AH92+AN92)</f>
        <v>28.0391308098039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18.478715</v>
      </c>
      <c r="D93" s="72">
        <v>19.27027</v>
      </c>
      <c r="E93" s="72">
        <v>21.4129275</v>
      </c>
      <c r="F93" s="72">
        <v>23.7057075</v>
      </c>
      <c r="G93" s="72">
        <v>28.2093825</v>
      </c>
      <c r="H93" s="72">
        <v>32.945065</v>
      </c>
      <c r="I93" s="72">
        <v>34.71924</v>
      </c>
      <c r="J93" s="99"/>
      <c r="K93" s="71">
        <v>90</v>
      </c>
      <c r="L93" s="71">
        <v>40.82</v>
      </c>
      <c r="M93" s="72">
        <v>18.478715</v>
      </c>
      <c r="N93" s="72">
        <v>19.27027</v>
      </c>
      <c r="O93" s="72">
        <v>21.4129275</v>
      </c>
      <c r="P93" s="72">
        <v>23.7057075</v>
      </c>
      <c r="Q93" s="72">
        <v>28.2093825</v>
      </c>
      <c r="R93" s="72">
        <v>32.945065</v>
      </c>
      <c r="S93" s="72">
        <v>34.71924</v>
      </c>
      <c r="U93" s="54"/>
      <c r="V93" s="81">
        <f>'FedEx-YSD-报价'!V9</f>
        <v>0</v>
      </c>
      <c r="W93" s="129">
        <f t="shared" ref="W93:AC93" si="108">W80</f>
        <v>0.45</v>
      </c>
      <c r="X93" s="129" t="e">
        <f>'FedEx-YSD-报价'!AP9</f>
        <v>#N/A</v>
      </c>
      <c r="Y93" s="129" t="e">
        <f>(X93+Z93+AA93+AB93+AC93)*'FedEx-YSD-报价'!W2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0.45</v>
      </c>
      <c r="AI93" s="129" t="e">
        <f>'FedEx-YSD-报价'!AW9</f>
        <v>#N/A</v>
      </c>
      <c r="AJ93" s="129" t="e">
        <f>(AI93+AM93+AL93+AK93+AN93)*'FedEx-YSD-报价'!W2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3.65196078431372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18.478715</v>
      </c>
      <c r="D94" s="72">
        <v>19.27027</v>
      </c>
      <c r="E94" s="72">
        <v>21.4129275</v>
      </c>
      <c r="F94" s="72">
        <v>23.7057075</v>
      </c>
      <c r="G94" s="72">
        <v>28.2093825</v>
      </c>
      <c r="H94" s="72">
        <v>32.945065</v>
      </c>
      <c r="I94" s="72">
        <v>34.71924</v>
      </c>
      <c r="J94" s="99"/>
      <c r="K94" s="71">
        <v>91</v>
      </c>
      <c r="L94" s="71">
        <v>41.27</v>
      </c>
      <c r="M94" s="72">
        <v>18.478715</v>
      </c>
      <c r="N94" s="72">
        <v>19.27027</v>
      </c>
      <c r="O94" s="72">
        <v>21.4129275</v>
      </c>
      <c r="P94" s="72">
        <v>23.7057075</v>
      </c>
      <c r="Q94" s="72">
        <v>28.2093825</v>
      </c>
      <c r="R94" s="72">
        <v>32.945065</v>
      </c>
      <c r="S94" s="72">
        <v>34.71924</v>
      </c>
      <c r="U94" s="54"/>
      <c r="V94" s="81">
        <f>'FedEx-YSD-报价'!V10</f>
        <v>0</v>
      </c>
      <c r="W94" s="129">
        <f t="shared" ref="W94:AC94" si="110">W81</f>
        <v>0.45</v>
      </c>
      <c r="X94" s="129" t="e">
        <f>'FedEx-YSD-报价'!AP10</f>
        <v>#N/A</v>
      </c>
      <c r="Y94" s="129" t="e">
        <f>(X94+Z94+AA94+AB94+AC94)*'FedEx-YSD-报价'!W2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0.45</v>
      </c>
      <c r="AI94" s="129" t="e">
        <f>'FedEx-YSD-报价'!AW10</f>
        <v>#N/A</v>
      </c>
      <c r="AJ94" s="129" t="e">
        <f>(AI94+AM94+AL94+AK94+AN94)*'FedEx-YSD-报价'!W2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3.65196078431372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18.9017875</v>
      </c>
      <c r="D95" s="72">
        <v>19.461335</v>
      </c>
      <c r="E95" s="72">
        <v>21.5221075</v>
      </c>
      <c r="F95" s="72">
        <v>23.937715</v>
      </c>
      <c r="G95" s="72">
        <v>28.55057</v>
      </c>
      <c r="H95" s="72">
        <v>32.9587125</v>
      </c>
      <c r="I95" s="72">
        <v>34.8147725</v>
      </c>
      <c r="J95" s="99"/>
      <c r="K95" s="71">
        <v>92</v>
      </c>
      <c r="L95" s="71">
        <v>41.73</v>
      </c>
      <c r="M95" s="72">
        <v>18.9017875</v>
      </c>
      <c r="N95" s="72">
        <v>19.461335</v>
      </c>
      <c r="O95" s="72">
        <v>21.5221075</v>
      </c>
      <c r="P95" s="72">
        <v>23.937715</v>
      </c>
      <c r="Q95" s="72">
        <v>28.55057</v>
      </c>
      <c r="R95" s="72">
        <v>32.9587125</v>
      </c>
      <c r="S95" s="72">
        <v>34.8147725</v>
      </c>
      <c r="U95" s="54"/>
      <c r="V95" s="81">
        <f>'FedEx-YSD-报价'!V11</f>
        <v>0</v>
      </c>
      <c r="W95" s="129">
        <f t="shared" ref="W95:AC95" si="112">W82</f>
        <v>0.45</v>
      </c>
      <c r="X95" s="129" t="e">
        <f>'FedEx-YSD-报价'!AP11</f>
        <v>#N/A</v>
      </c>
      <c r="Y95" s="129" t="e">
        <f>(X95+Z95+AA95+AB95+AC95)*'FedEx-YSD-报价'!W2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0.45</v>
      </c>
      <c r="AI95" s="129" t="e">
        <f>'FedEx-YSD-报价'!AW11</f>
        <v>#N/A</v>
      </c>
      <c r="AJ95" s="129" t="e">
        <f>(AI95+AM95+AL95+AK95+AN95)*'FedEx-YSD-报价'!W2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3.65196078431372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19.1474425</v>
      </c>
      <c r="D96" s="72">
        <v>19.6387525</v>
      </c>
      <c r="E96" s="72">
        <v>21.9315325</v>
      </c>
      <c r="F96" s="72">
        <v>23.937715</v>
      </c>
      <c r="G96" s="72">
        <v>28.5642175</v>
      </c>
      <c r="H96" s="72">
        <v>32.9587125</v>
      </c>
      <c r="I96" s="72">
        <v>34.82842</v>
      </c>
      <c r="J96" s="99"/>
      <c r="K96" s="71">
        <v>93</v>
      </c>
      <c r="L96" s="71">
        <v>42.18</v>
      </c>
      <c r="M96" s="72">
        <v>19.1474425</v>
      </c>
      <c r="N96" s="72">
        <v>19.6387525</v>
      </c>
      <c r="O96" s="72">
        <v>21.9315325</v>
      </c>
      <c r="P96" s="72">
        <v>23.937715</v>
      </c>
      <c r="Q96" s="72">
        <v>28.5642175</v>
      </c>
      <c r="R96" s="72">
        <v>32.9587125</v>
      </c>
      <c r="S96" s="72">
        <v>34.82842</v>
      </c>
      <c r="U96" s="54"/>
      <c r="V96" s="81">
        <f>'FedEx-YSD-报价'!V12</f>
        <v>0</v>
      </c>
      <c r="W96" s="129">
        <f t="shared" ref="W96:AC96" si="114">W83</f>
        <v>0.45</v>
      </c>
      <c r="X96" s="129" t="e">
        <f>'FedEx-YSD-报价'!AP12</f>
        <v>#N/A</v>
      </c>
      <c r="Y96" s="129" t="e">
        <f>(X96+Z96+AA96+AB96+AC96)*'FedEx-YSD-报价'!W2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0.45</v>
      </c>
      <c r="AI96" s="129" t="e">
        <f>'FedEx-YSD-报价'!AW12</f>
        <v>#N/A</v>
      </c>
      <c r="AJ96" s="129" t="e">
        <f>(AI96+AM96+AL96+AK96+AN96)*'FedEx-YSD-报价'!W2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3.65196078431372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19.242975</v>
      </c>
      <c r="D97" s="72">
        <v>20.1573575</v>
      </c>
      <c r="E97" s="72">
        <v>22.0407125</v>
      </c>
      <c r="F97" s="72">
        <v>24.2516075</v>
      </c>
      <c r="G97" s="72">
        <v>29.1647075</v>
      </c>
      <c r="H97" s="72">
        <v>32.9587125</v>
      </c>
      <c r="I97" s="72">
        <v>35.510795</v>
      </c>
      <c r="J97" s="99"/>
      <c r="K97" s="71">
        <v>94</v>
      </c>
      <c r="L97" s="71">
        <v>42.63</v>
      </c>
      <c r="M97" s="72">
        <v>19.242975</v>
      </c>
      <c r="N97" s="72">
        <v>20.1573575</v>
      </c>
      <c r="O97" s="72">
        <v>22.0407125</v>
      </c>
      <c r="P97" s="72">
        <v>24.2516075</v>
      </c>
      <c r="Q97" s="72">
        <v>29.1647075</v>
      </c>
      <c r="R97" s="72">
        <v>32.9587125</v>
      </c>
      <c r="S97" s="72">
        <v>35.510795</v>
      </c>
      <c r="U97" s="54"/>
      <c r="V97" s="81">
        <f>'FedEx-YSD-报价'!V13</f>
        <v>0</v>
      </c>
      <c r="W97" s="129">
        <f t="shared" ref="W97:AC97" si="116">W84</f>
        <v>0.45</v>
      </c>
      <c r="X97" s="129" t="e">
        <f>'FedEx-YSD-报价'!AP13</f>
        <v>#N/A</v>
      </c>
      <c r="Y97" s="129" t="e">
        <f>(X97+Z97+AA97+AB97+AC97)*'FedEx-YSD-报价'!W2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0.45</v>
      </c>
      <c r="AI97" s="129" t="e">
        <f>'FedEx-YSD-报价'!AW13</f>
        <v>#N/A</v>
      </c>
      <c r="AJ97" s="129" t="e">
        <f>(AI97+AM97+AL97+AK97+AN97)*'FedEx-YSD-报价'!W2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3.65196078431372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19.5022775</v>
      </c>
      <c r="D98" s="72">
        <v>20.3484225</v>
      </c>
      <c r="E98" s="72">
        <v>22.190835</v>
      </c>
      <c r="F98" s="72">
        <v>24.5791475</v>
      </c>
      <c r="G98" s="72">
        <v>29.2465925</v>
      </c>
      <c r="H98" s="72">
        <v>33.08154</v>
      </c>
      <c r="I98" s="72">
        <v>35.892925</v>
      </c>
      <c r="J98" s="99"/>
      <c r="K98" s="71">
        <v>95</v>
      </c>
      <c r="L98" s="71">
        <v>43.09</v>
      </c>
      <c r="M98" s="72">
        <v>19.5022775</v>
      </c>
      <c r="N98" s="72">
        <v>20.3484225</v>
      </c>
      <c r="O98" s="72">
        <v>22.190835</v>
      </c>
      <c r="P98" s="72">
        <v>24.5791475</v>
      </c>
      <c r="Q98" s="72">
        <v>29.2465925</v>
      </c>
      <c r="R98" s="72">
        <v>33.08154</v>
      </c>
      <c r="S98" s="72">
        <v>35.892925</v>
      </c>
      <c r="U98" s="54"/>
      <c r="V98" s="81">
        <f>'FedEx-YSD-报价'!V14</f>
        <v>0</v>
      </c>
      <c r="W98" s="129">
        <f t="shared" ref="W98:AC98" si="118">W85</f>
        <v>0.45</v>
      </c>
      <c r="X98" s="129" t="e">
        <f>'FedEx-YSD-报价'!AP14</f>
        <v>#N/A</v>
      </c>
      <c r="Y98" s="129" t="e">
        <f>(X98+Z98+AA98+AB98+AC98)*'FedEx-YSD-报价'!W2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0.45</v>
      </c>
      <c r="AI98" s="129" t="e">
        <f>'FedEx-YSD-报价'!AW14</f>
        <v>#N/A</v>
      </c>
      <c r="AJ98" s="129" t="e">
        <f>(AI98+AM98+AL98+AK98+AN98)*'FedEx-YSD-报价'!W2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3.65196078431372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20.1300625</v>
      </c>
      <c r="D99" s="72">
        <v>20.47125</v>
      </c>
      <c r="E99" s="72">
        <v>23.009685</v>
      </c>
      <c r="F99" s="72">
        <v>24.8520975</v>
      </c>
      <c r="G99" s="72">
        <v>29.2465925</v>
      </c>
      <c r="H99" s="72">
        <v>33.08154</v>
      </c>
      <c r="I99" s="72">
        <v>36.24776</v>
      </c>
      <c r="J99" s="99"/>
      <c r="K99" s="71">
        <v>96</v>
      </c>
      <c r="L99" s="71">
        <v>43.54</v>
      </c>
      <c r="M99" s="72">
        <v>20.1300625</v>
      </c>
      <c r="N99" s="72">
        <v>20.47125</v>
      </c>
      <c r="O99" s="72">
        <v>23.009685</v>
      </c>
      <c r="P99" s="72">
        <v>24.8520975</v>
      </c>
      <c r="Q99" s="72">
        <v>29.2465925</v>
      </c>
      <c r="R99" s="72">
        <v>33.08154</v>
      </c>
      <c r="S99" s="72">
        <v>36.24776</v>
      </c>
      <c r="U99" s="54"/>
      <c r="V99" s="81">
        <f>'FedEx-YSD-报价'!V15</f>
        <v>0</v>
      </c>
      <c r="W99" s="129">
        <f t="shared" ref="W99:AC99" si="120">W86</f>
        <v>0.45</v>
      </c>
      <c r="X99" s="129" t="e">
        <f>'FedEx-YSD-报价'!AP15</f>
        <v>#N/A</v>
      </c>
      <c r="Y99" s="129" t="e">
        <f>(X99+Z99+AA99+AB99+AC99)*'FedEx-YSD-报价'!W2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0.45</v>
      </c>
      <c r="AI99" s="129" t="e">
        <f>'FedEx-YSD-报价'!AW15</f>
        <v>#N/A</v>
      </c>
      <c r="AJ99" s="129" t="e">
        <f>(AI99+AM99+AL99+AK99+AN99)*'FedEx-YSD-报价'!W2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3.65196078431372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20.7851425</v>
      </c>
      <c r="D100" s="72">
        <v>21.2764525</v>
      </c>
      <c r="E100" s="72">
        <v>23.337225</v>
      </c>
      <c r="F100" s="72">
        <v>25.247875</v>
      </c>
      <c r="G100" s="72">
        <v>29.8743775</v>
      </c>
      <c r="H100" s="72">
        <v>33.5592025</v>
      </c>
      <c r="I100" s="72">
        <v>36.9710775</v>
      </c>
      <c r="J100" s="99"/>
      <c r="K100" s="71">
        <v>97</v>
      </c>
      <c r="L100" s="71">
        <v>43.99</v>
      </c>
      <c r="M100" s="72">
        <v>20.7851425</v>
      </c>
      <c r="N100" s="72">
        <v>21.2764525</v>
      </c>
      <c r="O100" s="72">
        <v>23.337225</v>
      </c>
      <c r="P100" s="72">
        <v>25.247875</v>
      </c>
      <c r="Q100" s="72">
        <v>29.8743775</v>
      </c>
      <c r="R100" s="72">
        <v>33.5592025</v>
      </c>
      <c r="S100" s="72">
        <v>36.9710775</v>
      </c>
      <c r="U100" s="54"/>
      <c r="V100" s="81">
        <f>'FedEx-YSD-报价'!V16</f>
        <v>0</v>
      </c>
      <c r="W100" s="129">
        <f t="shared" ref="W100:AC100" si="122">W87</f>
        <v>0.45</v>
      </c>
      <c r="X100" s="129" t="e">
        <f>'FedEx-YSD-报价'!AP16</f>
        <v>#N/A</v>
      </c>
      <c r="Y100" s="129" t="e">
        <f>(X100+Z100+AA100+AB100+AC100)*'FedEx-YSD-报价'!W2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0.45</v>
      </c>
      <c r="AI100" s="129" t="e">
        <f>'FedEx-YSD-报价'!AW16</f>
        <v>#N/A</v>
      </c>
      <c r="AJ100" s="129" t="e">
        <f>(AI100+AM100+AL100+AK100+AN100)*'FedEx-YSD-报价'!W2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3.65196078431372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21.0580925</v>
      </c>
      <c r="D101" s="72">
        <v>21.4129275</v>
      </c>
      <c r="E101" s="72">
        <v>23.337225</v>
      </c>
      <c r="F101" s="72">
        <v>25.54812</v>
      </c>
      <c r="G101" s="72">
        <v>30.215565</v>
      </c>
      <c r="H101" s="72">
        <v>33.5592025</v>
      </c>
      <c r="I101" s="72">
        <v>36.9710775</v>
      </c>
      <c r="J101" s="99"/>
      <c r="K101" s="71">
        <v>98</v>
      </c>
      <c r="L101" s="71">
        <v>44.45</v>
      </c>
      <c r="M101" s="72">
        <v>21.0580925</v>
      </c>
      <c r="N101" s="72">
        <v>21.4129275</v>
      </c>
      <c r="O101" s="72">
        <v>23.337225</v>
      </c>
      <c r="P101" s="72">
        <v>25.54812</v>
      </c>
      <c r="Q101" s="72">
        <v>30.215565</v>
      </c>
      <c r="R101" s="72">
        <v>33.5592025</v>
      </c>
      <c r="S101" s="72">
        <v>36.9710775</v>
      </c>
      <c r="U101" s="54"/>
      <c r="V101" s="81">
        <f>'FedEx-YSD-报价'!V17</f>
        <v>0</v>
      </c>
      <c r="W101" s="129">
        <f t="shared" ref="W101:AC101" si="124">W88</f>
        <v>0.45</v>
      </c>
      <c r="X101" s="129" t="e">
        <f>'FedEx-YSD-报价'!AP17</f>
        <v>#N/A</v>
      </c>
      <c r="Y101" s="129" t="e">
        <f>(X101+Z101+AA101+AB101+AC101)*'FedEx-YSD-报价'!W2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0.45</v>
      </c>
      <c r="AI101" s="129" t="e">
        <f>'FedEx-YSD-报价'!AW17</f>
        <v>#N/A</v>
      </c>
      <c r="AJ101" s="129" t="e">
        <f>(AI101+AM101+AL101+AK101+AN101)*'FedEx-YSD-报价'!W2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3.65196078431372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21.3583375</v>
      </c>
      <c r="D102" s="72">
        <v>21.5494025</v>
      </c>
      <c r="E102" s="72">
        <v>23.773945</v>
      </c>
      <c r="F102" s="72">
        <v>25.87566</v>
      </c>
      <c r="G102" s="72">
        <v>30.2838025</v>
      </c>
      <c r="H102" s="72">
        <v>33.90039</v>
      </c>
      <c r="I102" s="72">
        <v>37.33956</v>
      </c>
      <c r="J102" s="99"/>
      <c r="K102" s="71">
        <v>99</v>
      </c>
      <c r="L102" s="71">
        <v>44.9</v>
      </c>
      <c r="M102" s="72">
        <v>21.3583375</v>
      </c>
      <c r="N102" s="72">
        <v>21.5494025</v>
      </c>
      <c r="O102" s="72">
        <v>23.773945</v>
      </c>
      <c r="P102" s="72">
        <v>25.87566</v>
      </c>
      <c r="Q102" s="72">
        <v>30.2838025</v>
      </c>
      <c r="R102" s="72">
        <v>33.90039</v>
      </c>
      <c r="S102" s="72">
        <v>37.33956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21.7131725</v>
      </c>
      <c r="D103" s="72">
        <v>21.9042375</v>
      </c>
      <c r="E103" s="72">
        <v>24.0059525</v>
      </c>
      <c r="F103" s="72">
        <v>26.012135</v>
      </c>
      <c r="G103" s="72">
        <v>30.6113425</v>
      </c>
      <c r="H103" s="72">
        <v>33.9140375</v>
      </c>
      <c r="I103" s="72">
        <v>37.366855</v>
      </c>
      <c r="J103" s="99"/>
      <c r="K103" s="71">
        <v>100</v>
      </c>
      <c r="L103" s="71">
        <v>45.35</v>
      </c>
      <c r="M103" s="72">
        <v>21.7131725</v>
      </c>
      <c r="N103" s="72">
        <v>21.9042375</v>
      </c>
      <c r="O103" s="72">
        <v>24.0059525</v>
      </c>
      <c r="P103" s="72">
        <v>26.012135</v>
      </c>
      <c r="Q103" s="72">
        <v>30.6113425</v>
      </c>
      <c r="R103" s="72">
        <v>33.9140375</v>
      </c>
      <c r="S103" s="72">
        <v>37.366855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21.863295</v>
      </c>
      <c r="D104" s="72">
        <v>22.1225975</v>
      </c>
      <c r="E104" s="72">
        <v>24.0059525</v>
      </c>
      <c r="F104" s="72">
        <v>26.25779</v>
      </c>
      <c r="G104" s="72">
        <v>30.9115875</v>
      </c>
      <c r="H104" s="72">
        <v>34.2415775</v>
      </c>
      <c r="I104" s="72">
        <v>37.7080425</v>
      </c>
      <c r="J104" s="99"/>
      <c r="K104" s="71">
        <v>101</v>
      </c>
      <c r="L104" s="71">
        <v>45.81</v>
      </c>
      <c r="M104" s="72">
        <v>21.863295</v>
      </c>
      <c r="N104" s="72">
        <v>22.1225975</v>
      </c>
      <c r="O104" s="72">
        <v>24.0059525</v>
      </c>
      <c r="P104" s="72">
        <v>26.25779</v>
      </c>
      <c r="Q104" s="72">
        <v>30.9115875</v>
      </c>
      <c r="R104" s="72">
        <v>34.2415775</v>
      </c>
      <c r="S104" s="72">
        <v>37.7080425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22.0680075</v>
      </c>
      <c r="D105" s="72">
        <v>22.1225975</v>
      </c>
      <c r="E105" s="72">
        <v>24.23796</v>
      </c>
      <c r="F105" s="72">
        <v>26.25779</v>
      </c>
      <c r="G105" s="72">
        <v>30.9115875</v>
      </c>
      <c r="H105" s="72">
        <v>34.2415775</v>
      </c>
      <c r="I105" s="72">
        <v>37.72169</v>
      </c>
      <c r="J105" s="99"/>
      <c r="K105" s="71">
        <v>102</v>
      </c>
      <c r="L105" s="71">
        <v>46.26</v>
      </c>
      <c r="M105" s="72">
        <v>22.0680075</v>
      </c>
      <c r="N105" s="72">
        <v>22.1225975</v>
      </c>
      <c r="O105" s="72">
        <v>24.23796</v>
      </c>
      <c r="P105" s="72">
        <v>26.25779</v>
      </c>
      <c r="Q105" s="72">
        <v>30.9115875</v>
      </c>
      <c r="R105" s="72">
        <v>34.2415775</v>
      </c>
      <c r="S105" s="72">
        <v>37.72169</v>
      </c>
      <c r="U105" s="54"/>
      <c r="V105" s="81" t="str">
        <f>'FedEx-YSD-报价'!V8</f>
        <v>案例</v>
      </c>
      <c r="W105" s="129">
        <f t="shared" ref="W105:W114" si="126">W92</f>
        <v>2.7</v>
      </c>
      <c r="X105" s="129">
        <f>'FedEx-YSD-报价'!AQ8</f>
        <v>21.61764</v>
      </c>
      <c r="Y105" s="129">
        <f>(X105+Z105+AA105+AB105+AC105)*'FedEx-YSD-报价'!W2</f>
        <v>3.4588224</v>
      </c>
      <c r="Z105" s="129">
        <f>IF(OR('FedEx-YSD-报价'!AG8="是",'FedEx-YSD-报价'!AJ8="是"),'FedEx-YSD-报价'!$AL$5,IF(AND(OR('FedEx-YSD-报价'!AE8="是",'FedEx-YSD-报价'!AF8="是",'FedEx-YSD-报价'!AI8="是"),'FedEx-YSD-报价'!AK8="否"),'FedEx-YSD-报价'!$AD$5,0))</f>
        <v>0</v>
      </c>
      <c r="AA105" s="129">
        <f>IF(AND('FedEx-YSD-报价'!AK8="是",'FedEx-YSD-报价'!AJ8="否"),'FedEx-YSD-报价'!$AH$5,0)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25.0764624</v>
      </c>
      <c r="AE105" s="131">
        <f t="shared" ref="AE105:AE114" si="130">(X105+Y105+Z105+AA105+AB105+W105+AC105)</f>
        <v>27.7764624</v>
      </c>
      <c r="AF105" s="54"/>
      <c r="AG105" s="81" t="str">
        <f t="shared" ref="AG105:AG114" si="131">V105</f>
        <v>案例</v>
      </c>
      <c r="AH105" s="129">
        <f t="shared" ref="AH105:AH114" si="132">W105</f>
        <v>2.7</v>
      </c>
      <c r="AI105" s="129">
        <f>'FedEx-YSD-报价'!AX8</f>
        <v>21.61764</v>
      </c>
      <c r="AJ105" s="129">
        <f>(AI105+AM105+AL105+AK105+AN105)*'FedEx-YSD-报价'!W2</f>
        <v>4.0431361254902</v>
      </c>
      <c r="AK105" s="129">
        <f>IF(OR('FedEx-YSD-报价'!AG8="是",'FedEx-YSD-报价'!AJ8="是"),'FedEx-YSD-报价'!$AM$5,IF(AND(OR('FedEx-YSD-报价'!AE8="是",'FedEx-YSD-报价'!AF8="是",'FedEx-YSD-报价'!AI8="是"),'FedEx-YSD-报价'!AK8="否"),'FedEx-YSD-报价'!$AE$5,0))</f>
        <v>0</v>
      </c>
      <c r="AL105" s="129">
        <f>IF(AND('FedEx-YSD-报价'!$AK8="是",'FedEx-YSD-报价'!$AJ8="否"),'FedEx-YSD-报价'!$AI$5,0)</f>
        <v>0</v>
      </c>
      <c r="AM105" s="129">
        <f t="shared" ref="AM105:AM114" si="133">AM92</f>
        <v>3.65196078431372</v>
      </c>
      <c r="AN105" s="129">
        <f t="shared" ref="AN105:AN114" si="134">AN40</f>
        <v>0</v>
      </c>
      <c r="AO105" s="130">
        <f t="shared" ref="AO105:AO114" si="135">SUM(AI105:AN105)</f>
        <v>29.3127369098039</v>
      </c>
      <c r="AP105" s="131">
        <f t="shared" ref="AP105:AP114" si="136">(AI105+AJ105+AK105+AL105+AM105+AH105+AN105)</f>
        <v>32.0127369098039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22.354605</v>
      </c>
      <c r="D106" s="72">
        <v>22.6684975</v>
      </c>
      <c r="E106" s="72">
        <v>24.72927</v>
      </c>
      <c r="F106" s="72">
        <v>26.4079125</v>
      </c>
      <c r="G106" s="72">
        <v>30.9934725</v>
      </c>
      <c r="H106" s="72">
        <v>34.2415775</v>
      </c>
      <c r="I106" s="72">
        <v>37.72169</v>
      </c>
      <c r="J106" s="99"/>
      <c r="K106" s="71">
        <v>103</v>
      </c>
      <c r="L106" s="71">
        <v>46.72</v>
      </c>
      <c r="M106" s="72">
        <v>22.354605</v>
      </c>
      <c r="N106" s="72">
        <v>22.6684975</v>
      </c>
      <c r="O106" s="72">
        <v>24.72927</v>
      </c>
      <c r="P106" s="72">
        <v>26.4079125</v>
      </c>
      <c r="Q106" s="72">
        <v>30.9934725</v>
      </c>
      <c r="R106" s="72">
        <v>34.2415775</v>
      </c>
      <c r="S106" s="72">
        <v>37.72169</v>
      </c>
      <c r="U106" s="54"/>
      <c r="V106" s="81">
        <f>'FedEx-YSD-报价'!V9</f>
        <v>0</v>
      </c>
      <c r="W106" s="129">
        <f t="shared" si="126"/>
        <v>0.45</v>
      </c>
      <c r="X106" s="129" t="e">
        <f>'FedEx-YSD-报价'!AQ9</f>
        <v>#N/A</v>
      </c>
      <c r="Y106" s="129" t="e">
        <f>(X106+Z106+AA106+AB106+AC106)*'FedEx-YSD-报价'!W2</f>
        <v>#N/A</v>
      </c>
      <c r="Z106" s="129" t="e">
        <f>IF(OR('FedEx-YSD-报价'!AG9="是",'FedEx-YSD-报价'!AJ9="是"),'FedEx-YSD-报价'!$AL$5,IF(AND(OR('FedEx-YSD-报价'!AE9="是",'FedEx-YSD-报价'!AF9="是",'FedEx-YSD-报价'!AI9="是"),'FedEx-YSD-报价'!AK9="否"),'FedEx-YSD-报价'!$AD$5,0))</f>
        <v>#NUM!</v>
      </c>
      <c r="AA106" s="129">
        <f>IF(AND('FedEx-YSD-报价'!AK9="是",'FedEx-YSD-报价'!AJ9="否"),'FedEx-YSD-报价'!$AH$5,0)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0.45</v>
      </c>
      <c r="AI106" s="129" t="e">
        <f>'FedEx-YSD-报价'!AX9</f>
        <v>#N/A</v>
      </c>
      <c r="AJ106" s="129" t="e">
        <f>(AI106+AM106+AL106+AK106+AN106)*'FedEx-YSD-报价'!W2</f>
        <v>#N/A</v>
      </c>
      <c r="AK106" s="129" t="e">
        <f>IF(OR('FedEx-YSD-报价'!AG9="是",'FedEx-YSD-报价'!AJ9="是"),'FedEx-YSD-报价'!$AM$5,IF(AND(OR('FedEx-YSD-报价'!AE9="是",'FedEx-YSD-报价'!AF9="是",'FedEx-YSD-报价'!AI9="是"),'FedEx-YSD-报价'!AK9="否"),'FedEx-YSD-报价'!$AE$5,0))</f>
        <v>#NUM!</v>
      </c>
      <c r="AL106" s="129">
        <f>IF(AND('FedEx-YSD-报价'!$AK9="是",'FedEx-YSD-报价'!$AJ9="否"),'FedEx-YSD-报价'!$AI$5,0)</f>
        <v>0</v>
      </c>
      <c r="AM106" s="129">
        <f t="shared" si="133"/>
        <v>3.65196078431372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22.3682525</v>
      </c>
      <c r="D107" s="72">
        <v>22.682145</v>
      </c>
      <c r="E107" s="72">
        <v>24.7975075</v>
      </c>
      <c r="F107" s="72">
        <v>26.448855</v>
      </c>
      <c r="G107" s="72">
        <v>30.9934725</v>
      </c>
      <c r="H107" s="72">
        <v>34.255225</v>
      </c>
      <c r="I107" s="72">
        <v>37.72169</v>
      </c>
      <c r="J107" s="99"/>
      <c r="K107" s="71">
        <v>104</v>
      </c>
      <c r="L107" s="71">
        <v>47.17</v>
      </c>
      <c r="M107" s="72">
        <v>22.3682525</v>
      </c>
      <c r="N107" s="72">
        <v>22.682145</v>
      </c>
      <c r="O107" s="72">
        <v>24.7975075</v>
      </c>
      <c r="P107" s="72">
        <v>26.448855</v>
      </c>
      <c r="Q107" s="72">
        <v>30.9934725</v>
      </c>
      <c r="R107" s="72">
        <v>34.255225</v>
      </c>
      <c r="S107" s="72">
        <v>37.72169</v>
      </c>
      <c r="U107" s="54"/>
      <c r="V107" s="81">
        <f>'FedEx-YSD-报价'!V10</f>
        <v>0</v>
      </c>
      <c r="W107" s="129">
        <f t="shared" si="126"/>
        <v>0.45</v>
      </c>
      <c r="X107" s="129" t="e">
        <f>'FedEx-YSD-报价'!AQ10</f>
        <v>#N/A</v>
      </c>
      <c r="Y107" s="129" t="e">
        <f>(X107+Z107+AA107+AB107+AC107)*'FedEx-YSD-报价'!W2</f>
        <v>#N/A</v>
      </c>
      <c r="Z107" s="129" t="e">
        <f>IF(OR('FedEx-YSD-报价'!AG10="是",'FedEx-YSD-报价'!AJ10="是"),'FedEx-YSD-报价'!$AL$5,IF(AND(OR('FedEx-YSD-报价'!AE10="是",'FedEx-YSD-报价'!AF10="是",'FedEx-YSD-报价'!AI10="是"),'FedEx-YSD-报价'!AK10="否"),'FedEx-YSD-报价'!$AD$5,0))</f>
        <v>#NUM!</v>
      </c>
      <c r="AA107" s="129">
        <f>IF(AND('FedEx-YSD-报价'!AK10="是",'FedEx-YSD-报价'!AJ10="否"),'FedEx-YSD-报价'!$AH$5,0)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0.45</v>
      </c>
      <c r="AI107" s="129" t="e">
        <f>'FedEx-YSD-报价'!AX10</f>
        <v>#N/A</v>
      </c>
      <c r="AJ107" s="129" t="e">
        <f>(AI107+AM107+AL107+AK107+AN107)*'FedEx-YSD-报价'!W2</f>
        <v>#N/A</v>
      </c>
      <c r="AK107" s="129" t="e">
        <f>IF(OR('FedEx-YSD-报价'!AG10="是",'FedEx-YSD-报价'!AJ10="是"),'FedEx-YSD-报价'!$AM$5,IF(AND(OR('FedEx-YSD-报价'!AE10="是",'FedEx-YSD-报价'!AF10="是",'FedEx-YSD-报价'!AI10="是"),'FedEx-YSD-报价'!AK10="否"),'FedEx-YSD-报价'!$AE$5,0))</f>
        <v>#NUM!</v>
      </c>
      <c r="AL107" s="129">
        <f>IF(AND('FedEx-YSD-报价'!$AK10="是",'FedEx-YSD-报价'!$AJ10="否"),'FedEx-YSD-报价'!$AI$5,0)</f>
        <v>0</v>
      </c>
      <c r="AM107" s="129">
        <f t="shared" si="133"/>
        <v>3.65196078431372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23.1598075</v>
      </c>
      <c r="D108" s="72">
        <v>23.3508725</v>
      </c>
      <c r="E108" s="72">
        <v>25.3161125</v>
      </c>
      <c r="F108" s="72">
        <v>27.24041</v>
      </c>
      <c r="G108" s="72">
        <v>31.7577325</v>
      </c>
      <c r="H108" s="72">
        <v>35.04678</v>
      </c>
      <c r="I108" s="72">
        <v>38.64972</v>
      </c>
      <c r="J108" s="99"/>
      <c r="K108" s="71">
        <v>105</v>
      </c>
      <c r="L108" s="71">
        <v>47.62</v>
      </c>
      <c r="M108" s="72">
        <v>23.1598075</v>
      </c>
      <c r="N108" s="72">
        <v>23.3508725</v>
      </c>
      <c r="O108" s="72">
        <v>25.3161125</v>
      </c>
      <c r="P108" s="72">
        <v>27.24041</v>
      </c>
      <c r="Q108" s="72">
        <v>31.7577325</v>
      </c>
      <c r="R108" s="72">
        <v>35.04678</v>
      </c>
      <c r="S108" s="72">
        <v>38.64972</v>
      </c>
      <c r="U108" s="54"/>
      <c r="V108" s="81">
        <f>'FedEx-YSD-报价'!V11</f>
        <v>0</v>
      </c>
      <c r="W108" s="129">
        <f t="shared" si="126"/>
        <v>0.45</v>
      </c>
      <c r="X108" s="129" t="e">
        <f>'FedEx-YSD-报价'!AQ11</f>
        <v>#N/A</v>
      </c>
      <c r="Y108" s="129" t="e">
        <f>(X108+Z108+AA108+AB108+AC108)*'FedEx-YSD-报价'!W2</f>
        <v>#N/A</v>
      </c>
      <c r="Z108" s="129" t="e">
        <f>IF(OR('FedEx-YSD-报价'!AG11="是",'FedEx-YSD-报价'!AJ11="是"),'FedEx-YSD-报价'!$AL$5,IF(AND(OR('FedEx-YSD-报价'!AE11="是",'FedEx-YSD-报价'!AF11="是",'FedEx-YSD-报价'!AI11="是"),'FedEx-YSD-报价'!AK11="否"),'FedEx-YSD-报价'!$AD$5,0))</f>
        <v>#NUM!</v>
      </c>
      <c r="AA108" s="129">
        <f>IF(AND('FedEx-YSD-报价'!AK11="是",'FedEx-YSD-报价'!AJ11="否"),'FedEx-YSD-报价'!$AH$5,0)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0.45</v>
      </c>
      <c r="AI108" s="129" t="e">
        <f>'FedEx-YSD-报价'!AX11</f>
        <v>#N/A</v>
      </c>
      <c r="AJ108" s="129" t="e">
        <f>(AI108+AM108+AL108+AK108+AN108)*'FedEx-YSD-报价'!W2</f>
        <v>#N/A</v>
      </c>
      <c r="AK108" s="129" t="e">
        <f>IF(OR('FedEx-YSD-报价'!AG11="是",'FedEx-YSD-报价'!AJ11="是"),'FedEx-YSD-报价'!$AM$5,IF(AND(OR('FedEx-YSD-报价'!AE11="是",'FedEx-YSD-报价'!AF11="是",'FedEx-YSD-报价'!AI11="是"),'FedEx-YSD-报价'!AK11="否"),'FedEx-YSD-报价'!$AE$5,0))</f>
        <v>#NUM!</v>
      </c>
      <c r="AL108" s="129">
        <f>IF(AND('FedEx-YSD-报价'!$AK11="是",'FedEx-YSD-报价'!$AJ11="否"),'FedEx-YSD-报价'!$AI$5,0)</f>
        <v>0</v>
      </c>
      <c r="AM108" s="129">
        <f t="shared" si="133"/>
        <v>3.65196078431372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23.3235775</v>
      </c>
      <c r="D109" s="72">
        <v>23.3508725</v>
      </c>
      <c r="E109" s="72">
        <v>25.3161125</v>
      </c>
      <c r="F109" s="72">
        <v>27.2540575</v>
      </c>
      <c r="G109" s="72">
        <v>31.7577325</v>
      </c>
      <c r="H109" s="72">
        <v>35.04678</v>
      </c>
      <c r="I109" s="72">
        <v>38.64972</v>
      </c>
      <c r="J109" s="99"/>
      <c r="K109" s="71">
        <v>106</v>
      </c>
      <c r="L109" s="71">
        <v>48.08</v>
      </c>
      <c r="M109" s="72">
        <v>23.3235775</v>
      </c>
      <c r="N109" s="72">
        <v>23.3508725</v>
      </c>
      <c r="O109" s="72">
        <v>25.3161125</v>
      </c>
      <c r="P109" s="72">
        <v>27.2540575</v>
      </c>
      <c r="Q109" s="72">
        <v>31.7577325</v>
      </c>
      <c r="R109" s="72">
        <v>35.04678</v>
      </c>
      <c r="S109" s="72">
        <v>38.64972</v>
      </c>
      <c r="U109" s="54"/>
      <c r="V109" s="81">
        <f>'FedEx-YSD-报价'!V12</f>
        <v>0</v>
      </c>
      <c r="W109" s="129">
        <f t="shared" si="126"/>
        <v>0.45</v>
      </c>
      <c r="X109" s="129" t="e">
        <f>'FedEx-YSD-报价'!AQ12</f>
        <v>#N/A</v>
      </c>
      <c r="Y109" s="129" t="e">
        <f>(X109+Z109+AA109+AB109+AC109)*'FedEx-YSD-报价'!W2</f>
        <v>#N/A</v>
      </c>
      <c r="Z109" s="129" t="e">
        <f>IF(OR('FedEx-YSD-报价'!AG12="是",'FedEx-YSD-报价'!AJ12="是"),'FedEx-YSD-报价'!$AL$5,IF(AND(OR('FedEx-YSD-报价'!AE12="是",'FedEx-YSD-报价'!AF12="是",'FedEx-YSD-报价'!AI12="是"),'FedEx-YSD-报价'!AK12="否"),'FedEx-YSD-报价'!$AD$5,0))</f>
        <v>#NUM!</v>
      </c>
      <c r="AA109" s="129">
        <f>IF(AND('FedEx-YSD-报价'!AK12="是",'FedEx-YSD-报价'!AJ12="否"),'FedEx-YSD-报价'!$AH$5,0)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0.45</v>
      </c>
      <c r="AI109" s="129" t="e">
        <f>'FedEx-YSD-报价'!AX12</f>
        <v>#N/A</v>
      </c>
      <c r="AJ109" s="129" t="e">
        <f>(AI109+AM109+AL109+AK109+AN109)*'FedEx-YSD-报价'!W2</f>
        <v>#N/A</v>
      </c>
      <c r="AK109" s="129" t="e">
        <f>IF(OR('FedEx-YSD-报价'!AG12="是",'FedEx-YSD-报价'!AJ12="是"),'FedEx-YSD-报价'!$AM$5,IF(AND(OR('FedEx-YSD-报价'!AE12="是",'FedEx-YSD-报价'!AF12="是",'FedEx-YSD-报价'!AI12="是"),'FedEx-YSD-报价'!AK12="否"),'FedEx-YSD-报价'!$AE$5,0))</f>
        <v>#NUM!</v>
      </c>
      <c r="AL109" s="129">
        <f>IF(AND('FedEx-YSD-报价'!$AK12="是",'FedEx-YSD-报价'!$AJ12="否"),'FedEx-YSD-报价'!$AI$5,0)</f>
        <v>0</v>
      </c>
      <c r="AM109" s="129">
        <f t="shared" si="133"/>
        <v>3.65196078431372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23.446405</v>
      </c>
      <c r="D110" s="72">
        <v>23.6784125</v>
      </c>
      <c r="E110" s="72">
        <v>25.6573</v>
      </c>
      <c r="F110" s="72">
        <v>27.540655</v>
      </c>
      <c r="G110" s="72">
        <v>31.77138</v>
      </c>
      <c r="H110" s="72">
        <v>35.3060825</v>
      </c>
      <c r="I110" s="72">
        <v>38.949965</v>
      </c>
      <c r="J110" s="99"/>
      <c r="K110" s="71">
        <v>107</v>
      </c>
      <c r="L110" s="71">
        <v>48.53</v>
      </c>
      <c r="M110" s="72">
        <v>23.446405</v>
      </c>
      <c r="N110" s="72">
        <v>23.6784125</v>
      </c>
      <c r="O110" s="72">
        <v>25.6573</v>
      </c>
      <c r="P110" s="72">
        <v>27.540655</v>
      </c>
      <c r="Q110" s="72">
        <v>31.77138</v>
      </c>
      <c r="R110" s="72">
        <v>35.3060825</v>
      </c>
      <c r="S110" s="72">
        <v>38.949965</v>
      </c>
      <c r="U110" s="54"/>
      <c r="V110" s="81">
        <f>'FedEx-YSD-报价'!V13</f>
        <v>0</v>
      </c>
      <c r="W110" s="129">
        <f t="shared" si="126"/>
        <v>0.45</v>
      </c>
      <c r="X110" s="129" t="e">
        <f>'FedEx-YSD-报价'!AQ13</f>
        <v>#N/A</v>
      </c>
      <c r="Y110" s="129" t="e">
        <f>(X110+Z110+AA110+AB110+AC110)*'FedEx-YSD-报价'!W2</f>
        <v>#N/A</v>
      </c>
      <c r="Z110" s="129" t="e">
        <f>IF(OR('FedEx-YSD-报价'!AG13="是",'FedEx-YSD-报价'!AJ13="是"),'FedEx-YSD-报价'!$AL$5,IF(AND(OR('FedEx-YSD-报价'!AE13="是",'FedEx-YSD-报价'!AF13="是",'FedEx-YSD-报价'!AI13="是"),'FedEx-YSD-报价'!AK13="否"),'FedEx-YSD-报价'!$AD$5,0))</f>
        <v>#NUM!</v>
      </c>
      <c r="AA110" s="129">
        <f>IF(AND('FedEx-YSD-报价'!AK13="是",'FedEx-YSD-报价'!AJ13="否"),'FedEx-YSD-报价'!$AH$5,0)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0.45</v>
      </c>
      <c r="AI110" s="129" t="e">
        <f>'FedEx-YSD-报价'!AX13</f>
        <v>#N/A</v>
      </c>
      <c r="AJ110" s="129" t="e">
        <f>(AI110+AM110+AL110+AK110+AN110)*'FedEx-YSD-报价'!W2</f>
        <v>#N/A</v>
      </c>
      <c r="AK110" s="129" t="e">
        <f>IF(OR('FedEx-YSD-报价'!AG13="是",'FedEx-YSD-报价'!AJ13="是"),'FedEx-YSD-报价'!$AM$5,IF(AND(OR('FedEx-YSD-报价'!AE13="是",'FedEx-YSD-报价'!AF13="是",'FedEx-YSD-报价'!AI13="是"),'FedEx-YSD-报价'!AK13="否"),'FedEx-YSD-报价'!$AE$5,0))</f>
        <v>#NUM!</v>
      </c>
      <c r="AL110" s="129">
        <f>IF(AND('FedEx-YSD-报价'!$AK13="是",'FedEx-YSD-报价'!$AJ13="否"),'FedEx-YSD-报价'!$AI$5,0)</f>
        <v>0</v>
      </c>
      <c r="AM110" s="129">
        <f t="shared" si="133"/>
        <v>3.65196078431372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23.773945</v>
      </c>
      <c r="D111" s="72">
        <v>23.937715</v>
      </c>
      <c r="E111" s="72">
        <v>25.902955</v>
      </c>
      <c r="F111" s="72">
        <v>27.540655</v>
      </c>
      <c r="G111" s="72">
        <v>32.04433</v>
      </c>
      <c r="H111" s="72">
        <v>35.3060825</v>
      </c>
      <c r="I111" s="72">
        <v>38.9636125</v>
      </c>
      <c r="J111" s="99"/>
      <c r="K111" s="71">
        <v>108</v>
      </c>
      <c r="L111" s="71">
        <v>48.98</v>
      </c>
      <c r="M111" s="72">
        <v>23.773945</v>
      </c>
      <c r="N111" s="72">
        <v>23.937715</v>
      </c>
      <c r="O111" s="72">
        <v>25.902955</v>
      </c>
      <c r="P111" s="72">
        <v>27.540655</v>
      </c>
      <c r="Q111" s="72">
        <v>32.04433</v>
      </c>
      <c r="R111" s="72">
        <v>35.3060825</v>
      </c>
      <c r="S111" s="72">
        <v>38.9636125</v>
      </c>
      <c r="U111" s="54"/>
      <c r="V111" s="81">
        <f>'FedEx-YSD-报价'!V14</f>
        <v>0</v>
      </c>
      <c r="W111" s="129">
        <f t="shared" si="126"/>
        <v>0.45</v>
      </c>
      <c r="X111" s="129" t="e">
        <f>'FedEx-YSD-报价'!AQ14</f>
        <v>#N/A</v>
      </c>
      <c r="Y111" s="129" t="e">
        <f>(X111+Z111+AA111+AB111+AC111)*'FedEx-YSD-报价'!W2</f>
        <v>#N/A</v>
      </c>
      <c r="Z111" s="129" t="e">
        <f>IF(OR('FedEx-YSD-报价'!AG14="是",'FedEx-YSD-报价'!AJ14="是"),'FedEx-YSD-报价'!$AL$5,IF(AND(OR('FedEx-YSD-报价'!AE14="是",'FedEx-YSD-报价'!AF14="是",'FedEx-YSD-报价'!AI14="是"),'FedEx-YSD-报价'!AK14="否"),'FedEx-YSD-报价'!$AD$5,0))</f>
        <v>#NUM!</v>
      </c>
      <c r="AA111" s="129">
        <f>IF(AND('FedEx-YSD-报价'!AK14="是",'FedEx-YSD-报价'!AJ14="否"),'FedEx-YSD-报价'!$AH$5,0)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0.45</v>
      </c>
      <c r="AI111" s="129" t="e">
        <f>'FedEx-YSD-报价'!AX14</f>
        <v>#N/A</v>
      </c>
      <c r="AJ111" s="129" t="e">
        <f>(AI111+AM111+AL111+AK111+AN111)*'FedEx-YSD-报价'!W2</f>
        <v>#N/A</v>
      </c>
      <c r="AK111" s="129" t="e">
        <f>IF(OR('FedEx-YSD-报价'!AG14="是",'FedEx-YSD-报价'!AJ14="是"),'FedEx-YSD-报价'!$AM$5,IF(AND(OR('FedEx-YSD-报价'!AE14="是",'FedEx-YSD-报价'!AF14="是",'FedEx-YSD-报价'!AI14="是"),'FedEx-YSD-报价'!AK14="否"),'FedEx-YSD-报价'!$AE$5,0))</f>
        <v>#NUM!</v>
      </c>
      <c r="AL111" s="129">
        <f>IF(AND('FedEx-YSD-报价'!$AK14="是",'FedEx-YSD-报价'!$AJ14="否"),'FedEx-YSD-报价'!$AI$5,0)</f>
        <v>0</v>
      </c>
      <c r="AM111" s="129">
        <f t="shared" si="133"/>
        <v>3.65196078431372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24.4972625</v>
      </c>
      <c r="D112" s="72">
        <v>24.51091</v>
      </c>
      <c r="E112" s="72">
        <v>26.230495</v>
      </c>
      <c r="F112" s="72">
        <v>28.086555</v>
      </c>
      <c r="G112" s="72">
        <v>32.3309275</v>
      </c>
      <c r="H112" s="72">
        <v>35.947515</v>
      </c>
      <c r="I112" s="72">
        <v>39.6732825</v>
      </c>
      <c r="J112" s="99"/>
      <c r="K112" s="71">
        <v>109</v>
      </c>
      <c r="L112" s="71">
        <v>49.44</v>
      </c>
      <c r="M112" s="72">
        <v>24.4972625</v>
      </c>
      <c r="N112" s="72">
        <v>24.51091</v>
      </c>
      <c r="O112" s="72">
        <v>26.230495</v>
      </c>
      <c r="P112" s="72">
        <v>28.086555</v>
      </c>
      <c r="Q112" s="72">
        <v>32.3309275</v>
      </c>
      <c r="R112" s="72">
        <v>35.947515</v>
      </c>
      <c r="S112" s="72">
        <v>39.6732825</v>
      </c>
      <c r="U112" s="54"/>
      <c r="V112" s="81">
        <f>'FedEx-YSD-报价'!V15</f>
        <v>0</v>
      </c>
      <c r="W112" s="129">
        <f t="shared" si="126"/>
        <v>0.45</v>
      </c>
      <c r="X112" s="129" t="e">
        <f>'FedEx-YSD-报价'!AQ15</f>
        <v>#N/A</v>
      </c>
      <c r="Y112" s="129" t="e">
        <f>(X112+Z112+AA112+AB112+AC112)*'FedEx-YSD-报价'!W2</f>
        <v>#N/A</v>
      </c>
      <c r="Z112" s="129" t="e">
        <f>IF(OR('FedEx-YSD-报价'!AG15="是",'FedEx-YSD-报价'!AJ15="是"),'FedEx-YSD-报价'!$AL$5,IF(AND(OR('FedEx-YSD-报价'!AE15="是",'FedEx-YSD-报价'!AF15="是",'FedEx-YSD-报价'!AI15="是"),'FedEx-YSD-报价'!AK15="否"),'FedEx-YSD-报价'!$AD$5,0))</f>
        <v>#NUM!</v>
      </c>
      <c r="AA112" s="129">
        <f>IF(AND('FedEx-YSD-报价'!AK15="是",'FedEx-YSD-报价'!AJ15="否"),'FedEx-YSD-报价'!$AH$5,0)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0.45</v>
      </c>
      <c r="AI112" s="129" t="e">
        <f>'FedEx-YSD-报价'!AX15</f>
        <v>#N/A</v>
      </c>
      <c r="AJ112" s="129" t="e">
        <f>(AI112+AM112+AL112+AK112+AN112)*'FedEx-YSD-报价'!W2</f>
        <v>#N/A</v>
      </c>
      <c r="AK112" s="129" t="e">
        <f>IF(OR('FedEx-YSD-报价'!AG15="是",'FedEx-YSD-报价'!AJ15="是"),'FedEx-YSD-报价'!$AM$5,IF(AND(OR('FedEx-YSD-报价'!AE15="是",'FedEx-YSD-报价'!AF15="是",'FedEx-YSD-报价'!AI15="是"),'FedEx-YSD-报价'!AK15="否"),'FedEx-YSD-报价'!$AE$5,0))</f>
        <v>#NUM!</v>
      </c>
      <c r="AL112" s="129">
        <f>IF(AND('FedEx-YSD-报价'!$AK15="是",'FedEx-YSD-报价'!$AJ15="否"),'FedEx-YSD-报价'!$AI$5,0)</f>
        <v>0</v>
      </c>
      <c r="AM112" s="129">
        <f t="shared" si="133"/>
        <v>3.65196078431372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24.920335</v>
      </c>
      <c r="D113" s="72">
        <v>25.0977525</v>
      </c>
      <c r="E113" s="72">
        <v>26.7900425</v>
      </c>
      <c r="F113" s="72">
        <v>28.6188075</v>
      </c>
      <c r="G113" s="72">
        <v>33.218015</v>
      </c>
      <c r="H113" s="72">
        <v>36.6162425</v>
      </c>
      <c r="I113" s="72">
        <v>40.4102475</v>
      </c>
      <c r="J113" s="99"/>
      <c r="K113" s="71">
        <v>110</v>
      </c>
      <c r="L113" s="71">
        <v>49.89</v>
      </c>
      <c r="M113" s="72">
        <v>24.920335</v>
      </c>
      <c r="N113" s="72">
        <v>25.0977525</v>
      </c>
      <c r="O113" s="72">
        <v>26.7900425</v>
      </c>
      <c r="P113" s="72">
        <v>28.6188075</v>
      </c>
      <c r="Q113" s="72">
        <v>33.218015</v>
      </c>
      <c r="R113" s="72">
        <v>36.6162425</v>
      </c>
      <c r="S113" s="72">
        <v>40.4102475</v>
      </c>
      <c r="U113" s="54"/>
      <c r="V113" s="81">
        <f>'FedEx-YSD-报价'!V16</f>
        <v>0</v>
      </c>
      <c r="W113" s="129">
        <f t="shared" si="126"/>
        <v>0.45</v>
      </c>
      <c r="X113" s="129" t="e">
        <f>'FedEx-YSD-报价'!AQ16</f>
        <v>#N/A</v>
      </c>
      <c r="Y113" s="129" t="e">
        <f>(X113+Z113+AA113+AB113+AC113)*'FedEx-YSD-报价'!W2</f>
        <v>#N/A</v>
      </c>
      <c r="Z113" s="129" t="e">
        <f>IF(OR('FedEx-YSD-报价'!AG16="是",'FedEx-YSD-报价'!AJ16="是"),'FedEx-YSD-报价'!$AL$5,IF(AND(OR('FedEx-YSD-报价'!AE16="是",'FedEx-YSD-报价'!AF16="是",'FedEx-YSD-报价'!AI16="是"),'FedEx-YSD-报价'!AK16="否"),'FedEx-YSD-报价'!$AD$5,0))</f>
        <v>#NUM!</v>
      </c>
      <c r="AA113" s="129">
        <f>IF(AND('FedEx-YSD-报价'!AK16="是",'FedEx-YSD-报价'!AJ16="否"),'FedEx-YSD-报价'!$AH$5,0)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0.45</v>
      </c>
      <c r="AI113" s="129" t="e">
        <f>'FedEx-YSD-报价'!AX16</f>
        <v>#N/A</v>
      </c>
      <c r="AJ113" s="129" t="e">
        <f>(AI113+AM113+AL113+AK113+AN113)*'FedEx-YSD-报价'!W2</f>
        <v>#N/A</v>
      </c>
      <c r="AK113" s="129" t="e">
        <f>IF(OR('FedEx-YSD-报价'!AG16="是",'FedEx-YSD-报价'!AJ16="是"),'FedEx-YSD-报价'!$AM$5,IF(AND(OR('FedEx-YSD-报价'!AE16="是",'FedEx-YSD-报价'!AF16="是",'FedEx-YSD-报价'!AI16="是"),'FedEx-YSD-报价'!AK16="否"),'FedEx-YSD-报价'!$AE$5,0))</f>
        <v>#NUM!</v>
      </c>
      <c r="AL113" s="129">
        <f>IF(AND('FedEx-YSD-报价'!$AK16="是",'FedEx-YSD-报价'!$AJ16="否"),'FedEx-YSD-报价'!$AI$5,0)</f>
        <v>0</v>
      </c>
      <c r="AM113" s="129">
        <f t="shared" si="133"/>
        <v>3.65196078431372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24.920335</v>
      </c>
      <c r="D114" s="72">
        <v>25.1250475</v>
      </c>
      <c r="E114" s="72">
        <v>27.376885</v>
      </c>
      <c r="F114" s="72">
        <v>28.8917575</v>
      </c>
      <c r="G114" s="72">
        <v>33.2316625</v>
      </c>
      <c r="H114" s="72">
        <v>36.875545</v>
      </c>
      <c r="I114" s="72">
        <v>40.88791</v>
      </c>
      <c r="J114" s="99"/>
      <c r="K114" s="71">
        <v>111</v>
      </c>
      <c r="L114" s="71">
        <v>50.34</v>
      </c>
      <c r="M114" s="72">
        <v>24.920335</v>
      </c>
      <c r="N114" s="72">
        <v>25.1250475</v>
      </c>
      <c r="O114" s="72">
        <v>27.376885</v>
      </c>
      <c r="P114" s="72">
        <v>28.8917575</v>
      </c>
      <c r="Q114" s="72">
        <v>33.2316625</v>
      </c>
      <c r="R114" s="72">
        <v>36.875545</v>
      </c>
      <c r="S114" s="72">
        <v>40.88791</v>
      </c>
      <c r="U114" s="54"/>
      <c r="V114" s="81">
        <f>'FedEx-YSD-报价'!V17</f>
        <v>0</v>
      </c>
      <c r="W114" s="129">
        <f t="shared" si="126"/>
        <v>0.45</v>
      </c>
      <c r="X114" s="129" t="e">
        <f>'FedEx-YSD-报价'!AQ17</f>
        <v>#N/A</v>
      </c>
      <c r="Y114" s="129" t="e">
        <f>(X114+Z114+AA114+AB114+AC114)*'FedEx-YSD-报价'!W2</f>
        <v>#N/A</v>
      </c>
      <c r="Z114" s="129" t="e">
        <f>IF(OR('FedEx-YSD-报价'!AG17="是",'FedEx-YSD-报价'!AJ17="是"),'FedEx-YSD-报价'!$AL$5,IF(AND(OR('FedEx-YSD-报价'!AE17="是",'FedEx-YSD-报价'!AF17="是",'FedEx-YSD-报价'!AI17="是"),'FedEx-YSD-报价'!AK17="否"),'FedEx-YSD-报价'!$AD$5,0))</f>
        <v>#NUM!</v>
      </c>
      <c r="AA114" s="129">
        <f>IF(AND('FedEx-YSD-报价'!AK17="是",'FedEx-YSD-报价'!AJ17="否"),'FedEx-YSD-报价'!$AH$5,0)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0.45</v>
      </c>
      <c r="AI114" s="129" t="e">
        <f>'FedEx-YSD-报价'!AX17</f>
        <v>#N/A</v>
      </c>
      <c r="AJ114" s="129" t="e">
        <f>(AI114+AM114+AL114+AK114+AN114)*'FedEx-YSD-报价'!W2</f>
        <v>#N/A</v>
      </c>
      <c r="AK114" s="129" t="e">
        <f>IF(OR('FedEx-YSD-报价'!AG17="是",'FedEx-YSD-报价'!AJ17="是"),'FedEx-YSD-报价'!$AM$5,IF(AND(OR('FedEx-YSD-报价'!AE17="是",'FedEx-YSD-报价'!AF17="是",'FedEx-YSD-报价'!AI17="是"),'FedEx-YSD-报价'!AK17="否"),'FedEx-YSD-报价'!$AE$5,0))</f>
        <v>#NUM!</v>
      </c>
      <c r="AL114" s="129">
        <f>IF(AND('FedEx-YSD-报价'!$AK17="是",'FedEx-YSD-报价'!$AJ17="否"),'FedEx-YSD-报价'!$AI$5,0)</f>
        <v>0</v>
      </c>
      <c r="AM114" s="129">
        <f t="shared" si="133"/>
        <v>3.65196078431372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25.22058</v>
      </c>
      <c r="D115" s="72">
        <v>25.6436525</v>
      </c>
      <c r="E115" s="72">
        <v>27.376885</v>
      </c>
      <c r="F115" s="72">
        <v>28.905405</v>
      </c>
      <c r="G115" s="72">
        <v>33.490965</v>
      </c>
      <c r="H115" s="72">
        <v>36.8891925</v>
      </c>
      <c r="I115" s="72">
        <v>40.88791</v>
      </c>
      <c r="J115" s="99"/>
      <c r="K115" s="71">
        <v>112</v>
      </c>
      <c r="L115" s="71">
        <v>50.8</v>
      </c>
      <c r="M115" s="72">
        <v>25.22058</v>
      </c>
      <c r="N115" s="72">
        <v>25.6436525</v>
      </c>
      <c r="O115" s="72">
        <v>27.376885</v>
      </c>
      <c r="P115" s="72">
        <v>28.905405</v>
      </c>
      <c r="Q115" s="72">
        <v>33.490965</v>
      </c>
      <c r="R115" s="72">
        <v>36.8891925</v>
      </c>
      <c r="S115" s="72">
        <v>40.88791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25.22058</v>
      </c>
      <c r="D116" s="72">
        <v>25.6573</v>
      </c>
      <c r="E116" s="72">
        <v>27.67713</v>
      </c>
      <c r="F116" s="72">
        <v>29.1647075</v>
      </c>
      <c r="G116" s="72">
        <v>33.490965</v>
      </c>
      <c r="H116" s="72">
        <v>36.8891925</v>
      </c>
      <c r="I116" s="72">
        <v>41.242745</v>
      </c>
      <c r="J116" s="99"/>
      <c r="K116" s="71">
        <v>113</v>
      </c>
      <c r="L116" s="71">
        <v>51.25</v>
      </c>
      <c r="M116" s="72">
        <v>25.22058</v>
      </c>
      <c r="N116" s="72">
        <v>25.6573</v>
      </c>
      <c r="O116" s="72">
        <v>27.67713</v>
      </c>
      <c r="P116" s="72">
        <v>29.1647075</v>
      </c>
      <c r="Q116" s="72">
        <v>33.490965</v>
      </c>
      <c r="R116" s="72">
        <v>36.8891925</v>
      </c>
      <c r="S116" s="72">
        <v>41.242745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25.4798825</v>
      </c>
      <c r="D117" s="72">
        <v>26.2032</v>
      </c>
      <c r="E117" s="72">
        <v>28.250325</v>
      </c>
      <c r="F117" s="72">
        <v>29.7379025</v>
      </c>
      <c r="G117" s="72">
        <v>34.3780525</v>
      </c>
      <c r="H117" s="72">
        <v>37.803575</v>
      </c>
      <c r="I117" s="72">
        <v>41.897825</v>
      </c>
      <c r="J117" s="99"/>
      <c r="K117" s="71">
        <v>114</v>
      </c>
      <c r="L117" s="71">
        <v>51.7</v>
      </c>
      <c r="M117" s="72">
        <v>25.4798825</v>
      </c>
      <c r="N117" s="72">
        <v>26.2032</v>
      </c>
      <c r="O117" s="72">
        <v>28.250325</v>
      </c>
      <c r="P117" s="72">
        <v>29.7379025</v>
      </c>
      <c r="Q117" s="72">
        <v>34.3780525</v>
      </c>
      <c r="R117" s="72">
        <v>37.803575</v>
      </c>
      <c r="S117" s="72">
        <v>41.897825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26.25779</v>
      </c>
      <c r="D118" s="72">
        <v>26.5989775</v>
      </c>
      <c r="E118" s="72">
        <v>28.2639725</v>
      </c>
      <c r="F118" s="72">
        <v>30.0927375</v>
      </c>
      <c r="G118" s="72">
        <v>34.3917</v>
      </c>
      <c r="H118" s="72">
        <v>38.1720575</v>
      </c>
      <c r="I118" s="72">
        <v>41.9114725</v>
      </c>
      <c r="J118" s="99"/>
      <c r="K118" s="71">
        <v>115</v>
      </c>
      <c r="L118" s="71">
        <v>52.16</v>
      </c>
      <c r="M118" s="72">
        <v>26.25779</v>
      </c>
      <c r="N118" s="72">
        <v>26.5989775</v>
      </c>
      <c r="O118" s="72">
        <v>28.2639725</v>
      </c>
      <c r="P118" s="72">
        <v>30.0927375</v>
      </c>
      <c r="Q118" s="72">
        <v>34.3917</v>
      </c>
      <c r="R118" s="72">
        <v>38.1720575</v>
      </c>
      <c r="S118" s="72">
        <v>41.9114725</v>
      </c>
      <c r="U118" s="54"/>
      <c r="V118" s="81" t="str">
        <f>'FedEx-YSD-报价'!V8</f>
        <v>案例</v>
      </c>
      <c r="W118" s="129">
        <f t="shared" ref="W118:AC118" si="137">W105</f>
        <v>2.7</v>
      </c>
      <c r="X118" s="129">
        <f>'FedEx-YSD-报价'!AR8</f>
        <v>24.0878375</v>
      </c>
      <c r="Y118" s="129">
        <f>(X118+Z118+AA118+AB118+AC118)*'FedEx-YSD-报价'!W2</f>
        <v>3.854054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27.9418915</v>
      </c>
      <c r="AE118" s="131">
        <f t="shared" ref="AE118:AE127" si="139">(X118+Y118+Z118+AA118+AB118+W118+AC118)</f>
        <v>30.6418915</v>
      </c>
      <c r="AF118" s="54"/>
      <c r="AG118" s="81" t="str">
        <f t="shared" ref="AG118:AG127" si="140">V118</f>
        <v>案例</v>
      </c>
      <c r="AH118" s="129">
        <f t="shared" ref="AH118:AH127" si="141">W118</f>
        <v>2.7</v>
      </c>
      <c r="AI118" s="129">
        <f>'FedEx-YSD-报价'!AY8</f>
        <v>24.0878375</v>
      </c>
      <c r="AJ118" s="129">
        <f>(AI118+AM118+AL118+AK118+AN118)*'FedEx-YSD-报价'!W2</f>
        <v>4.43836772549019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3.65196078431372</v>
      </c>
      <c r="AN118" s="129">
        <f t="shared" ref="AN118:AN127" si="143">AN40</f>
        <v>0</v>
      </c>
      <c r="AO118" s="130">
        <f t="shared" ref="AO118:AO127" si="144">SUM(AI118:AN118)</f>
        <v>32.1781660098039</v>
      </c>
      <c r="AP118" s="131">
        <f t="shared" ref="AP118:AP127" si="145">(AI118+AJ118+AK118+AL118+AM118+AH118+AN118)</f>
        <v>34.8781660098039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26.25779</v>
      </c>
      <c r="D119" s="72">
        <v>26.5989775</v>
      </c>
      <c r="E119" s="72">
        <v>28.60516</v>
      </c>
      <c r="F119" s="72">
        <v>30.106385</v>
      </c>
      <c r="G119" s="72">
        <v>34.8966575</v>
      </c>
      <c r="H119" s="72">
        <v>38.64972</v>
      </c>
      <c r="I119" s="72">
        <v>42.5665525</v>
      </c>
      <c r="J119" s="99"/>
      <c r="K119" s="71">
        <v>116</v>
      </c>
      <c r="L119" s="71">
        <v>52.61</v>
      </c>
      <c r="M119" s="72">
        <v>26.25779</v>
      </c>
      <c r="N119" s="72">
        <v>26.5989775</v>
      </c>
      <c r="O119" s="72">
        <v>28.60516</v>
      </c>
      <c r="P119" s="72">
        <v>30.106385</v>
      </c>
      <c r="Q119" s="72">
        <v>34.8966575</v>
      </c>
      <c r="R119" s="72">
        <v>38.64972</v>
      </c>
      <c r="S119" s="72">
        <v>42.5665525</v>
      </c>
      <c r="U119" s="54"/>
      <c r="V119" s="81">
        <f>'FedEx-YSD-报价'!V9</f>
        <v>0</v>
      </c>
      <c r="W119" s="129">
        <f t="shared" ref="W119:AC119" si="146">W106</f>
        <v>0.45</v>
      </c>
      <c r="X119" s="129" t="e">
        <f>'FedEx-YSD-报价'!AR9</f>
        <v>#N/A</v>
      </c>
      <c r="Y119" s="129" t="e">
        <f>(X119+Z119+AA119+AB119+AC119)*'FedEx-YSD-报价'!W2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0.45</v>
      </c>
      <c r="AI119" s="129" t="e">
        <f>'FedEx-YSD-报价'!AY9</f>
        <v>#N/A</v>
      </c>
      <c r="AJ119" s="129" t="e">
        <f>(AI119+AM119+AL119+AK119+AN119)*'FedEx-YSD-报价'!W2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3.65196078431372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26.285085</v>
      </c>
      <c r="D120" s="72">
        <v>26.85828</v>
      </c>
      <c r="E120" s="72">
        <v>28.87811</v>
      </c>
      <c r="F120" s="72">
        <v>30.5021625</v>
      </c>
      <c r="G120" s="72">
        <v>34.8966575</v>
      </c>
      <c r="H120" s="72">
        <v>38.64972</v>
      </c>
      <c r="I120" s="72">
        <v>42.8395025</v>
      </c>
      <c r="J120" s="99"/>
      <c r="K120" s="71">
        <v>117</v>
      </c>
      <c r="L120" s="71">
        <v>53.07</v>
      </c>
      <c r="M120" s="72">
        <v>26.285085</v>
      </c>
      <c r="N120" s="72">
        <v>26.85828</v>
      </c>
      <c r="O120" s="72">
        <v>28.87811</v>
      </c>
      <c r="P120" s="72">
        <v>30.5021625</v>
      </c>
      <c r="Q120" s="72">
        <v>34.8966575</v>
      </c>
      <c r="R120" s="72">
        <v>38.64972</v>
      </c>
      <c r="S120" s="72">
        <v>42.8395025</v>
      </c>
      <c r="U120" s="54"/>
      <c r="V120" s="81">
        <f>'FedEx-YSD-报价'!V10</f>
        <v>0</v>
      </c>
      <c r="W120" s="129">
        <f t="shared" ref="W120:AC120" si="148">W107</f>
        <v>0.45</v>
      </c>
      <c r="X120" s="129" t="e">
        <f>'FedEx-YSD-报价'!AR10</f>
        <v>#N/A</v>
      </c>
      <c r="Y120" s="129" t="e">
        <f>(X120+Z120+AA120+AB120+AC120)*'FedEx-YSD-报价'!W2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0.45</v>
      </c>
      <c r="AI120" s="129" t="e">
        <f>'FedEx-YSD-报价'!AY10</f>
        <v>#N/A</v>
      </c>
      <c r="AJ120" s="129" t="e">
        <f>(AI120+AM120+AL120+AK120+AN120)*'FedEx-YSD-报价'!W2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3.65196078431372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26.5716825</v>
      </c>
      <c r="D121" s="72">
        <v>27.1721725</v>
      </c>
      <c r="E121" s="72">
        <v>28.9190525</v>
      </c>
      <c r="F121" s="72">
        <v>30.597695</v>
      </c>
      <c r="G121" s="72">
        <v>35.1423125</v>
      </c>
      <c r="H121" s="72">
        <v>38.64972</v>
      </c>
      <c r="I121" s="72">
        <v>43.5764675</v>
      </c>
      <c r="J121" s="99"/>
      <c r="K121" s="71">
        <v>118</v>
      </c>
      <c r="L121" s="71">
        <v>53.52</v>
      </c>
      <c r="M121" s="72">
        <v>26.5716825</v>
      </c>
      <c r="N121" s="72">
        <v>27.1721725</v>
      </c>
      <c r="O121" s="72">
        <v>28.9190525</v>
      </c>
      <c r="P121" s="72">
        <v>30.597695</v>
      </c>
      <c r="Q121" s="72">
        <v>35.1423125</v>
      </c>
      <c r="R121" s="72">
        <v>38.64972</v>
      </c>
      <c r="S121" s="72">
        <v>43.5764675</v>
      </c>
      <c r="U121" s="54"/>
      <c r="V121" s="81">
        <f>'FedEx-YSD-报价'!V11</f>
        <v>0</v>
      </c>
      <c r="W121" s="129">
        <f t="shared" ref="W121:AC121" si="150">W108</f>
        <v>0.45</v>
      </c>
      <c r="X121" s="129" t="e">
        <f>'FedEx-YSD-报价'!AR11</f>
        <v>#N/A</v>
      </c>
      <c r="Y121" s="129" t="e">
        <f>(X121+Z121+AA121+AB121+AC121)*'FedEx-YSD-报价'!W2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0.45</v>
      </c>
      <c r="AI121" s="129" t="e">
        <f>'FedEx-YSD-报价'!AY11</f>
        <v>#N/A</v>
      </c>
      <c r="AJ121" s="129" t="e">
        <f>(AI121+AM121+AL121+AK121+AN121)*'FedEx-YSD-报价'!W2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3.65196078431372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27.3632375</v>
      </c>
      <c r="D122" s="72">
        <v>27.73172</v>
      </c>
      <c r="E122" s="72">
        <v>29.7651975</v>
      </c>
      <c r="F122" s="72">
        <v>31.06171</v>
      </c>
      <c r="G122" s="72">
        <v>35.15596</v>
      </c>
      <c r="H122" s="72">
        <v>38.949965</v>
      </c>
      <c r="I122" s="72">
        <v>43.5764675</v>
      </c>
      <c r="J122" s="99"/>
      <c r="K122" s="71">
        <v>119</v>
      </c>
      <c r="L122" s="71">
        <v>53.97</v>
      </c>
      <c r="M122" s="72">
        <v>27.3632375</v>
      </c>
      <c r="N122" s="72">
        <v>27.73172</v>
      </c>
      <c r="O122" s="72">
        <v>29.7651975</v>
      </c>
      <c r="P122" s="72">
        <v>31.06171</v>
      </c>
      <c r="Q122" s="72">
        <v>35.15596</v>
      </c>
      <c r="R122" s="72">
        <v>38.949965</v>
      </c>
      <c r="S122" s="72">
        <v>43.5764675</v>
      </c>
      <c r="U122" s="54"/>
      <c r="V122" s="81">
        <f>'FedEx-YSD-报价'!V12</f>
        <v>0</v>
      </c>
      <c r="W122" s="129">
        <f t="shared" ref="W122:AC122" si="152">W109</f>
        <v>0.45</v>
      </c>
      <c r="X122" s="129" t="e">
        <f>'FedEx-YSD-报价'!AR12</f>
        <v>#N/A</v>
      </c>
      <c r="Y122" s="129" t="e">
        <f>(X122+Z122+AA122+AB122+AC122)*'FedEx-YSD-报价'!W2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0.45</v>
      </c>
      <c r="AI122" s="129" t="e">
        <f>'FedEx-YSD-报价'!AY12</f>
        <v>#N/A</v>
      </c>
      <c r="AJ122" s="129" t="e">
        <f>(AI122+AM122+AL122+AK122+AN122)*'FedEx-YSD-报价'!W2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3.65196078431372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28.1002025</v>
      </c>
      <c r="D123" s="72">
        <v>28.1274975</v>
      </c>
      <c r="E123" s="72">
        <v>29.8197875</v>
      </c>
      <c r="F123" s="72">
        <v>31.2664225</v>
      </c>
      <c r="G123" s="72">
        <v>35.7700975</v>
      </c>
      <c r="H123" s="72">
        <v>39.46857</v>
      </c>
      <c r="I123" s="72">
        <v>43.5764675</v>
      </c>
      <c r="J123" s="99"/>
      <c r="K123" s="71">
        <v>120</v>
      </c>
      <c r="L123" s="71">
        <v>54.43</v>
      </c>
      <c r="M123" s="72">
        <v>28.1002025</v>
      </c>
      <c r="N123" s="72">
        <v>28.1274975</v>
      </c>
      <c r="O123" s="72">
        <v>29.8197875</v>
      </c>
      <c r="P123" s="72">
        <v>31.2664225</v>
      </c>
      <c r="Q123" s="72">
        <v>35.7700975</v>
      </c>
      <c r="R123" s="72">
        <v>39.46857</v>
      </c>
      <c r="S123" s="72">
        <v>43.5764675</v>
      </c>
      <c r="U123" s="54"/>
      <c r="V123" s="81">
        <f>'FedEx-YSD-报价'!V13</f>
        <v>0</v>
      </c>
      <c r="W123" s="129">
        <f t="shared" ref="W123:AC123" si="154">W110</f>
        <v>0.45</v>
      </c>
      <c r="X123" s="129" t="e">
        <f>'FedEx-YSD-报价'!AR13</f>
        <v>#N/A</v>
      </c>
      <c r="Y123" s="129" t="e">
        <f>(X123+Z123+AA123+AB123+AC123)*'FedEx-YSD-报价'!W2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0.45</v>
      </c>
      <c r="AI123" s="129" t="e">
        <f>'FedEx-YSD-报价'!AY13</f>
        <v>#N/A</v>
      </c>
      <c r="AJ123" s="129" t="e">
        <f>(AI123+AM123+AL123+AK123+AN123)*'FedEx-YSD-报价'!W2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3.65196078431372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28.11385</v>
      </c>
      <c r="D124" s="72">
        <v>28.1274975</v>
      </c>
      <c r="E124" s="72">
        <v>29.8197875</v>
      </c>
      <c r="F124" s="72">
        <v>31.28007</v>
      </c>
      <c r="G124" s="72">
        <v>35.9884575</v>
      </c>
      <c r="H124" s="72">
        <v>39.46857</v>
      </c>
      <c r="I124" s="72">
        <v>43.590115</v>
      </c>
      <c r="J124" s="99"/>
      <c r="K124" s="71">
        <v>121</v>
      </c>
      <c r="L124" s="71">
        <v>54.88</v>
      </c>
      <c r="M124" s="72">
        <v>28.11385</v>
      </c>
      <c r="N124" s="72">
        <v>28.1274975</v>
      </c>
      <c r="O124" s="72">
        <v>29.8197875</v>
      </c>
      <c r="P124" s="72">
        <v>31.28007</v>
      </c>
      <c r="Q124" s="72">
        <v>35.9884575</v>
      </c>
      <c r="R124" s="72">
        <v>39.46857</v>
      </c>
      <c r="S124" s="72">
        <v>43.590115</v>
      </c>
      <c r="U124" s="54"/>
      <c r="V124" s="81">
        <f>'FedEx-YSD-报价'!V14</f>
        <v>0</v>
      </c>
      <c r="W124" s="129">
        <f t="shared" ref="W124:AC124" si="156">W111</f>
        <v>0.45</v>
      </c>
      <c r="X124" s="129" t="e">
        <f>'FedEx-YSD-报价'!AR14</f>
        <v>#N/A</v>
      </c>
      <c r="Y124" s="129" t="e">
        <f>(X124+Z124+AA124+AB124+AC124)*'FedEx-YSD-报价'!W2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0.45</v>
      </c>
      <c r="AI124" s="129" t="e">
        <f>'FedEx-YSD-报价'!AY14</f>
        <v>#N/A</v>
      </c>
      <c r="AJ124" s="129" t="e">
        <f>(AI124+AM124+AL124+AK124+AN124)*'FedEx-YSD-报价'!W2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3.65196078431372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28.11385</v>
      </c>
      <c r="D125" s="72">
        <v>28.6733975</v>
      </c>
      <c r="E125" s="72">
        <v>30.106385</v>
      </c>
      <c r="F125" s="72">
        <v>31.55302</v>
      </c>
      <c r="G125" s="72">
        <v>36.275055</v>
      </c>
      <c r="H125" s="72">
        <v>40.096355</v>
      </c>
      <c r="I125" s="72">
        <v>44.354375</v>
      </c>
      <c r="J125" s="99"/>
      <c r="K125" s="71">
        <v>122</v>
      </c>
      <c r="L125" s="71">
        <v>55.33</v>
      </c>
      <c r="M125" s="72">
        <v>28.11385</v>
      </c>
      <c r="N125" s="72">
        <v>28.6733975</v>
      </c>
      <c r="O125" s="72">
        <v>30.106385</v>
      </c>
      <c r="P125" s="72">
        <v>31.55302</v>
      </c>
      <c r="Q125" s="72">
        <v>36.275055</v>
      </c>
      <c r="R125" s="72">
        <v>40.096355</v>
      </c>
      <c r="S125" s="72">
        <v>44.354375</v>
      </c>
      <c r="U125" s="54"/>
      <c r="V125" s="81">
        <f>'FedEx-YSD-报价'!V15</f>
        <v>0</v>
      </c>
      <c r="W125" s="129">
        <f t="shared" ref="W125:AC125" si="158">W112</f>
        <v>0.45</v>
      </c>
      <c r="X125" s="129" t="e">
        <f>'FedEx-YSD-报价'!AR15</f>
        <v>#N/A</v>
      </c>
      <c r="Y125" s="129" t="e">
        <f>(X125+Z125+AA125+AB125+AC125)*'FedEx-YSD-报价'!W2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0.45</v>
      </c>
      <c r="AI125" s="129" t="e">
        <f>'FedEx-YSD-报价'!AY15</f>
        <v>#N/A</v>
      </c>
      <c r="AJ125" s="129" t="e">
        <f>(AI125+AM125+AL125+AK125+AN125)*'FedEx-YSD-报价'!W2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3.65196078431372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28.359505</v>
      </c>
      <c r="D126" s="72">
        <v>28.7006925</v>
      </c>
      <c r="E126" s="72">
        <v>31.00712</v>
      </c>
      <c r="F126" s="72">
        <v>32.4128125</v>
      </c>
      <c r="G126" s="72">
        <v>36.5616525</v>
      </c>
      <c r="H126" s="72">
        <v>40.83332</v>
      </c>
      <c r="I126" s="72">
        <v>44.954865</v>
      </c>
      <c r="J126" s="99"/>
      <c r="K126" s="71">
        <v>123</v>
      </c>
      <c r="L126" s="71">
        <v>55.79</v>
      </c>
      <c r="M126" s="72">
        <v>28.359505</v>
      </c>
      <c r="N126" s="72">
        <v>28.7006925</v>
      </c>
      <c r="O126" s="72">
        <v>31.00712</v>
      </c>
      <c r="P126" s="72">
        <v>32.4128125</v>
      </c>
      <c r="Q126" s="72">
        <v>36.5616525</v>
      </c>
      <c r="R126" s="72">
        <v>40.83332</v>
      </c>
      <c r="S126" s="72">
        <v>44.954865</v>
      </c>
      <c r="U126" s="54"/>
      <c r="V126" s="81">
        <f>'FedEx-YSD-报价'!V16</f>
        <v>0</v>
      </c>
      <c r="W126" s="129">
        <f t="shared" ref="W126:AC126" si="160">W113</f>
        <v>0.45</v>
      </c>
      <c r="X126" s="129" t="e">
        <f>'FedEx-YSD-报价'!AR16</f>
        <v>#N/A</v>
      </c>
      <c r="Y126" s="129" t="e">
        <f>(X126+Z126+AA126+AB126+AC126)*'FedEx-YSD-报价'!W2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0.45</v>
      </c>
      <c r="AI126" s="129" t="e">
        <f>'FedEx-YSD-报价'!AY16</f>
        <v>#N/A</v>
      </c>
      <c r="AJ126" s="129" t="e">
        <f>(AI126+AM126+AL126+AK126+AN126)*'FedEx-YSD-报价'!W2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3.65196078431372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28.3731525</v>
      </c>
      <c r="D127" s="72">
        <v>28.98729</v>
      </c>
      <c r="E127" s="72">
        <v>31.33466</v>
      </c>
      <c r="F127" s="72">
        <v>32.4128125</v>
      </c>
      <c r="G127" s="72">
        <v>36.79366</v>
      </c>
      <c r="H127" s="72">
        <v>40.83332</v>
      </c>
      <c r="I127" s="72">
        <v>44.954865</v>
      </c>
      <c r="J127" s="99"/>
      <c r="K127" s="71">
        <v>124</v>
      </c>
      <c r="L127" s="71">
        <v>56.24</v>
      </c>
      <c r="M127" s="72">
        <v>28.3731525</v>
      </c>
      <c r="N127" s="72">
        <v>28.98729</v>
      </c>
      <c r="O127" s="72">
        <v>31.33466</v>
      </c>
      <c r="P127" s="72">
        <v>32.4128125</v>
      </c>
      <c r="Q127" s="72">
        <v>36.79366</v>
      </c>
      <c r="R127" s="72">
        <v>40.83332</v>
      </c>
      <c r="S127" s="72">
        <v>44.954865</v>
      </c>
      <c r="U127" s="54"/>
      <c r="V127" s="81">
        <f>'FedEx-YSD-报价'!V17</f>
        <v>0</v>
      </c>
      <c r="W127" s="129">
        <f t="shared" ref="W127:AC127" si="162">W114</f>
        <v>0.45</v>
      </c>
      <c r="X127" s="129" t="e">
        <f>'FedEx-YSD-报价'!AR17</f>
        <v>#N/A</v>
      </c>
      <c r="Y127" s="129" t="e">
        <f>(X127+Z127+AA127+AB127+AC127)*'FedEx-YSD-报价'!W2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0.45</v>
      </c>
      <c r="AI127" s="129" t="e">
        <f>'FedEx-YSD-报价'!AY17</f>
        <v>#N/A</v>
      </c>
      <c r="AJ127" s="129" t="e">
        <f>(AI127+AM127+AL127+AK127+AN127)*'FedEx-YSD-报价'!W2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3.65196078431372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28.632455</v>
      </c>
      <c r="D128" s="72">
        <v>28.98729</v>
      </c>
      <c r="E128" s="72">
        <v>31.33466</v>
      </c>
      <c r="F128" s="72">
        <v>32.42646</v>
      </c>
      <c r="G128" s="72">
        <v>36.8073075</v>
      </c>
      <c r="H128" s="72">
        <v>40.83332</v>
      </c>
      <c r="I128" s="72">
        <v>44.954865</v>
      </c>
      <c r="J128" s="99"/>
      <c r="K128" s="71">
        <v>125</v>
      </c>
      <c r="L128" s="71">
        <v>56.69</v>
      </c>
      <c r="M128" s="72">
        <v>28.632455</v>
      </c>
      <c r="N128" s="72">
        <v>28.98729</v>
      </c>
      <c r="O128" s="72">
        <v>31.33466</v>
      </c>
      <c r="P128" s="72">
        <v>32.42646</v>
      </c>
      <c r="Q128" s="72">
        <v>36.8073075</v>
      </c>
      <c r="R128" s="72">
        <v>40.83332</v>
      </c>
      <c r="S128" s="72">
        <v>44.954865</v>
      </c>
    </row>
    <row r="129" s="51" customFormat="1" ht="15" spans="1:19">
      <c r="A129" s="71">
        <v>126</v>
      </c>
      <c r="B129" s="71">
        <v>57.15</v>
      </c>
      <c r="C129" s="72">
        <v>29.20565</v>
      </c>
      <c r="D129" s="72">
        <v>29.2738875</v>
      </c>
      <c r="E129" s="72">
        <v>31.6622</v>
      </c>
      <c r="F129" s="72">
        <v>32.42646</v>
      </c>
      <c r="G129" s="72">
        <v>37.0256675</v>
      </c>
      <c r="H129" s="72">
        <v>40.83332</v>
      </c>
      <c r="I129" s="72">
        <v>46.5516225</v>
      </c>
      <c r="J129" s="99"/>
      <c r="K129" s="71">
        <v>126</v>
      </c>
      <c r="L129" s="71">
        <v>57.15</v>
      </c>
      <c r="M129" s="72">
        <v>29.20565</v>
      </c>
      <c r="N129" s="72">
        <v>29.2738875</v>
      </c>
      <c r="O129" s="72">
        <v>31.6622</v>
      </c>
      <c r="P129" s="72">
        <v>32.42646</v>
      </c>
      <c r="Q129" s="72">
        <v>37.0256675</v>
      </c>
      <c r="R129" s="72">
        <v>40.83332</v>
      </c>
      <c r="S129" s="72">
        <v>46.5516225</v>
      </c>
    </row>
    <row r="130" s="51" customFormat="1" ht="15" spans="1:19">
      <c r="A130" s="71">
        <v>127</v>
      </c>
      <c r="B130" s="71">
        <v>57.6</v>
      </c>
      <c r="C130" s="72">
        <v>29.2192975</v>
      </c>
      <c r="D130" s="72">
        <v>29.778845</v>
      </c>
      <c r="E130" s="72">
        <v>32.2763375</v>
      </c>
      <c r="F130" s="72">
        <v>33.163425</v>
      </c>
      <c r="G130" s="72">
        <v>37.858165</v>
      </c>
      <c r="H130" s="72">
        <v>41.570285</v>
      </c>
      <c r="I130" s="72">
        <v>46.5516225</v>
      </c>
      <c r="J130" s="99"/>
      <c r="K130" s="71">
        <v>127</v>
      </c>
      <c r="L130" s="71">
        <v>57.6</v>
      </c>
      <c r="M130" s="72">
        <v>29.2192975</v>
      </c>
      <c r="N130" s="72">
        <v>29.778845</v>
      </c>
      <c r="O130" s="72">
        <v>32.2763375</v>
      </c>
      <c r="P130" s="72">
        <v>33.163425</v>
      </c>
      <c r="Q130" s="72">
        <v>37.858165</v>
      </c>
      <c r="R130" s="72">
        <v>41.570285</v>
      </c>
      <c r="S130" s="72">
        <v>46.5516225</v>
      </c>
    </row>
    <row r="131" s="51" customFormat="1" ht="15" spans="1:19">
      <c r="A131" s="71">
        <v>128</v>
      </c>
      <c r="B131" s="71">
        <v>58.05</v>
      </c>
      <c r="C131" s="72">
        <v>29.4922475</v>
      </c>
      <c r="D131" s="72">
        <v>29.778845</v>
      </c>
      <c r="E131" s="72">
        <v>32.2763375</v>
      </c>
      <c r="F131" s="72">
        <v>33.163425</v>
      </c>
      <c r="G131" s="72">
        <v>37.8718125</v>
      </c>
      <c r="H131" s="72">
        <v>41.5839325</v>
      </c>
      <c r="I131" s="72">
        <v>46.7972775</v>
      </c>
      <c r="J131" s="99"/>
      <c r="K131" s="71">
        <v>128</v>
      </c>
      <c r="L131" s="71">
        <v>58.05</v>
      </c>
      <c r="M131" s="72">
        <v>29.4922475</v>
      </c>
      <c r="N131" s="72">
        <v>29.778845</v>
      </c>
      <c r="O131" s="72">
        <v>32.2763375</v>
      </c>
      <c r="P131" s="72">
        <v>33.163425</v>
      </c>
      <c r="Q131" s="72">
        <v>37.8718125</v>
      </c>
      <c r="R131" s="72">
        <v>41.5839325</v>
      </c>
      <c r="S131" s="72">
        <v>46.7972775</v>
      </c>
    </row>
    <row r="132" s="51" customFormat="1" ht="15" spans="1:19">
      <c r="A132" s="71">
        <v>129</v>
      </c>
      <c r="B132" s="71">
        <v>58.51</v>
      </c>
      <c r="C132" s="72">
        <v>30.051795</v>
      </c>
      <c r="D132" s="72">
        <v>30.160975</v>
      </c>
      <c r="E132" s="72">
        <v>32.289985</v>
      </c>
      <c r="F132" s="72">
        <v>33.3954325</v>
      </c>
      <c r="G132" s="72">
        <v>37.8718125</v>
      </c>
      <c r="H132" s="72">
        <v>41.5839325</v>
      </c>
      <c r="I132" s="72">
        <v>47.247645</v>
      </c>
      <c r="J132" s="99"/>
      <c r="K132" s="71">
        <v>129</v>
      </c>
      <c r="L132" s="71">
        <v>58.51</v>
      </c>
      <c r="M132" s="72">
        <v>30.051795</v>
      </c>
      <c r="N132" s="72">
        <v>30.160975</v>
      </c>
      <c r="O132" s="72">
        <v>32.289985</v>
      </c>
      <c r="P132" s="72">
        <v>33.3954325</v>
      </c>
      <c r="Q132" s="72">
        <v>37.8718125</v>
      </c>
      <c r="R132" s="72">
        <v>41.5839325</v>
      </c>
      <c r="S132" s="72">
        <v>47.247645</v>
      </c>
    </row>
    <row r="133" s="51" customFormat="1" ht="15" spans="1:19">
      <c r="A133" s="71">
        <v>130</v>
      </c>
      <c r="B133" s="71">
        <v>58.96</v>
      </c>
      <c r="C133" s="72">
        <v>30.160975</v>
      </c>
      <c r="D133" s="72">
        <v>30.1746225</v>
      </c>
      <c r="E133" s="72">
        <v>32.5765825</v>
      </c>
      <c r="F133" s="72">
        <v>33.3954325</v>
      </c>
      <c r="G133" s="72">
        <v>38.1447625</v>
      </c>
      <c r="H133" s="72">
        <v>42.1298325</v>
      </c>
      <c r="I133" s="72">
        <v>48.3257975</v>
      </c>
      <c r="J133" s="99"/>
      <c r="K133" s="71">
        <v>130</v>
      </c>
      <c r="L133" s="71">
        <v>58.96</v>
      </c>
      <c r="M133" s="72">
        <v>30.160975</v>
      </c>
      <c r="N133" s="72">
        <v>30.1746225</v>
      </c>
      <c r="O133" s="72">
        <v>32.5765825</v>
      </c>
      <c r="P133" s="72">
        <v>33.3954325</v>
      </c>
      <c r="Q133" s="72">
        <v>38.1447625</v>
      </c>
      <c r="R133" s="72">
        <v>42.1298325</v>
      </c>
      <c r="S133" s="72">
        <v>48.3257975</v>
      </c>
    </row>
    <row r="134" s="51" customFormat="1" ht="15" spans="1:19">
      <c r="A134" s="71">
        <v>131</v>
      </c>
      <c r="B134" s="71">
        <v>59.42</v>
      </c>
      <c r="C134" s="72">
        <v>30.324745</v>
      </c>
      <c r="D134" s="72">
        <v>30.6386375</v>
      </c>
      <c r="E134" s="72">
        <v>33.2043675</v>
      </c>
      <c r="F134" s="72">
        <v>33.9413325</v>
      </c>
      <c r="G134" s="72">
        <v>38.70431</v>
      </c>
      <c r="H134" s="72">
        <v>42.52561</v>
      </c>
      <c r="I134" s="72">
        <v>48.557805</v>
      </c>
      <c r="J134" s="99"/>
      <c r="K134" s="71">
        <v>131</v>
      </c>
      <c r="L134" s="71">
        <v>59.42</v>
      </c>
      <c r="M134" s="72">
        <v>30.324745</v>
      </c>
      <c r="N134" s="72">
        <v>30.6386375</v>
      </c>
      <c r="O134" s="72">
        <v>33.2043675</v>
      </c>
      <c r="P134" s="72">
        <v>33.9413325</v>
      </c>
      <c r="Q134" s="72">
        <v>38.70431</v>
      </c>
      <c r="R134" s="72">
        <v>42.52561</v>
      </c>
      <c r="S134" s="72">
        <v>48.557805</v>
      </c>
    </row>
    <row r="135" s="51" customFormat="1" ht="15" spans="1:19">
      <c r="A135" s="71">
        <v>132</v>
      </c>
      <c r="B135" s="71">
        <v>59.87</v>
      </c>
      <c r="C135" s="72">
        <v>30.652285</v>
      </c>
      <c r="D135" s="72">
        <v>30.652285</v>
      </c>
      <c r="E135" s="72">
        <v>33.2043675</v>
      </c>
      <c r="F135" s="72">
        <v>34.17334</v>
      </c>
      <c r="G135" s="72">
        <v>38.70431</v>
      </c>
      <c r="H135" s="72">
        <v>42.52561</v>
      </c>
      <c r="I135" s="72">
        <v>48.557805</v>
      </c>
      <c r="J135" s="99"/>
      <c r="K135" s="71">
        <v>132</v>
      </c>
      <c r="L135" s="71">
        <v>59.87</v>
      </c>
      <c r="M135" s="72">
        <v>30.652285</v>
      </c>
      <c r="N135" s="72">
        <v>30.652285</v>
      </c>
      <c r="O135" s="72">
        <v>33.2043675</v>
      </c>
      <c r="P135" s="72">
        <v>34.17334</v>
      </c>
      <c r="Q135" s="72">
        <v>38.70431</v>
      </c>
      <c r="R135" s="72">
        <v>42.52561</v>
      </c>
      <c r="S135" s="72">
        <v>48.557805</v>
      </c>
    </row>
    <row r="136" s="51" customFormat="1" ht="15" spans="1:19">
      <c r="A136" s="71">
        <v>133</v>
      </c>
      <c r="B136" s="71">
        <v>60.32</v>
      </c>
      <c r="C136" s="72">
        <v>30.9115875</v>
      </c>
      <c r="D136" s="72">
        <v>30.9934725</v>
      </c>
      <c r="E136" s="72">
        <v>33.2043675</v>
      </c>
      <c r="F136" s="72">
        <v>34.17334</v>
      </c>
      <c r="G136" s="72">
        <v>38.9090225</v>
      </c>
      <c r="H136" s="72">
        <v>42.52561</v>
      </c>
      <c r="I136" s="72">
        <v>48.557805</v>
      </c>
      <c r="J136" s="99"/>
      <c r="K136" s="71">
        <v>133</v>
      </c>
      <c r="L136" s="71">
        <v>60.32</v>
      </c>
      <c r="M136" s="72">
        <v>30.9115875</v>
      </c>
      <c r="N136" s="72">
        <v>30.9934725</v>
      </c>
      <c r="O136" s="72">
        <v>33.2043675</v>
      </c>
      <c r="P136" s="72">
        <v>34.17334</v>
      </c>
      <c r="Q136" s="72">
        <v>38.9090225</v>
      </c>
      <c r="R136" s="72">
        <v>42.52561</v>
      </c>
      <c r="S136" s="72">
        <v>48.557805</v>
      </c>
    </row>
    <row r="137" s="51" customFormat="1" ht="15" spans="1:19">
      <c r="A137" s="71">
        <v>134</v>
      </c>
      <c r="B137" s="71">
        <v>60.78</v>
      </c>
      <c r="C137" s="72">
        <v>31.4847825</v>
      </c>
      <c r="D137" s="72">
        <v>31.525725</v>
      </c>
      <c r="E137" s="72">
        <v>33.8594475</v>
      </c>
      <c r="F137" s="72">
        <v>34.7874775</v>
      </c>
      <c r="G137" s="72">
        <v>39.57775</v>
      </c>
      <c r="H137" s="72">
        <v>43.2216325</v>
      </c>
      <c r="I137" s="72">
        <v>48.5714525</v>
      </c>
      <c r="J137" s="99"/>
      <c r="K137" s="71">
        <v>134</v>
      </c>
      <c r="L137" s="71">
        <v>60.78</v>
      </c>
      <c r="M137" s="72">
        <v>31.4847825</v>
      </c>
      <c r="N137" s="72">
        <v>31.525725</v>
      </c>
      <c r="O137" s="72">
        <v>33.8594475</v>
      </c>
      <c r="P137" s="72">
        <v>34.7874775</v>
      </c>
      <c r="Q137" s="72">
        <v>39.57775</v>
      </c>
      <c r="R137" s="72">
        <v>43.2216325</v>
      </c>
      <c r="S137" s="72">
        <v>48.5714525</v>
      </c>
    </row>
    <row r="138" s="51" customFormat="1" ht="15" spans="1:19">
      <c r="A138" s="71">
        <v>135</v>
      </c>
      <c r="B138" s="71">
        <v>61.23</v>
      </c>
      <c r="C138" s="72">
        <v>31.7304375</v>
      </c>
      <c r="D138" s="72">
        <v>32.15351</v>
      </c>
      <c r="E138" s="72">
        <v>34.473585</v>
      </c>
      <c r="F138" s="72">
        <v>35.401615</v>
      </c>
      <c r="G138" s="72">
        <v>40.06906</v>
      </c>
      <c r="H138" s="72">
        <v>43.45364</v>
      </c>
      <c r="I138" s="72">
        <v>48.80346</v>
      </c>
      <c r="J138" s="99"/>
      <c r="K138" s="71">
        <v>135</v>
      </c>
      <c r="L138" s="71">
        <v>61.23</v>
      </c>
      <c r="M138" s="72">
        <v>31.7304375</v>
      </c>
      <c r="N138" s="72">
        <v>32.15351</v>
      </c>
      <c r="O138" s="72">
        <v>34.473585</v>
      </c>
      <c r="P138" s="72">
        <v>35.401615</v>
      </c>
      <c r="Q138" s="72">
        <v>40.06906</v>
      </c>
      <c r="R138" s="72">
        <v>43.45364</v>
      </c>
      <c r="S138" s="72">
        <v>48.80346</v>
      </c>
    </row>
    <row r="139" s="51" customFormat="1" ht="15" spans="1:19">
      <c r="A139" s="71">
        <v>136</v>
      </c>
      <c r="B139" s="71">
        <v>61.68</v>
      </c>
      <c r="C139" s="72">
        <v>31.962445</v>
      </c>
      <c r="D139" s="72">
        <v>32.15351</v>
      </c>
      <c r="E139" s="72">
        <v>34.7055925</v>
      </c>
      <c r="F139" s="72">
        <v>35.7155075</v>
      </c>
      <c r="G139" s="72">
        <v>40.06906</v>
      </c>
      <c r="H139" s="72">
        <v>44.136015</v>
      </c>
      <c r="I139" s="72">
        <v>49.131</v>
      </c>
      <c r="J139" s="99"/>
      <c r="K139" s="71">
        <v>136</v>
      </c>
      <c r="L139" s="71">
        <v>61.68</v>
      </c>
      <c r="M139" s="72">
        <v>31.962445</v>
      </c>
      <c r="N139" s="72">
        <v>32.15351</v>
      </c>
      <c r="O139" s="72">
        <v>34.7055925</v>
      </c>
      <c r="P139" s="72">
        <v>35.7155075</v>
      </c>
      <c r="Q139" s="72">
        <v>40.06906</v>
      </c>
      <c r="R139" s="72">
        <v>44.136015</v>
      </c>
      <c r="S139" s="72">
        <v>49.131</v>
      </c>
    </row>
    <row r="140" s="51" customFormat="1" ht="15" spans="1:19">
      <c r="A140" s="71">
        <v>137</v>
      </c>
      <c r="B140" s="71">
        <v>62.14</v>
      </c>
      <c r="C140" s="72">
        <v>31.962445</v>
      </c>
      <c r="D140" s="72">
        <v>32.2217475</v>
      </c>
      <c r="E140" s="72">
        <v>35.6336225</v>
      </c>
      <c r="F140" s="72">
        <v>35.97481</v>
      </c>
      <c r="G140" s="72">
        <v>40.06906</v>
      </c>
      <c r="H140" s="72">
        <v>44.136015</v>
      </c>
      <c r="I140" s="72">
        <v>49.1446475</v>
      </c>
      <c r="J140" s="99"/>
      <c r="K140" s="71">
        <v>137</v>
      </c>
      <c r="L140" s="71">
        <v>62.14</v>
      </c>
      <c r="M140" s="72">
        <v>31.962445</v>
      </c>
      <c r="N140" s="72">
        <v>32.2217475</v>
      </c>
      <c r="O140" s="72">
        <v>35.6336225</v>
      </c>
      <c r="P140" s="72">
        <v>35.97481</v>
      </c>
      <c r="Q140" s="72">
        <v>40.06906</v>
      </c>
      <c r="R140" s="72">
        <v>44.136015</v>
      </c>
      <c r="S140" s="72">
        <v>49.1446475</v>
      </c>
    </row>
    <row r="141" s="51" customFormat="1" ht="15" spans="1:19">
      <c r="A141" s="71">
        <v>138</v>
      </c>
      <c r="B141" s="71">
        <v>62.59</v>
      </c>
      <c r="C141" s="72">
        <v>32.562935</v>
      </c>
      <c r="D141" s="72">
        <v>33.054245</v>
      </c>
      <c r="E141" s="72">
        <v>35.7973925</v>
      </c>
      <c r="F141" s="72">
        <v>36.275055</v>
      </c>
      <c r="G141" s="72">
        <v>40.9015575</v>
      </c>
      <c r="H141" s="72">
        <v>44.5044975</v>
      </c>
      <c r="I141" s="72">
        <v>50.4821025</v>
      </c>
      <c r="J141" s="99"/>
      <c r="K141" s="71">
        <v>138</v>
      </c>
      <c r="L141" s="71">
        <v>62.59</v>
      </c>
      <c r="M141" s="72">
        <v>32.562935</v>
      </c>
      <c r="N141" s="72">
        <v>33.054245</v>
      </c>
      <c r="O141" s="72">
        <v>35.7973925</v>
      </c>
      <c r="P141" s="72">
        <v>36.275055</v>
      </c>
      <c r="Q141" s="72">
        <v>40.9015575</v>
      </c>
      <c r="R141" s="72">
        <v>44.5044975</v>
      </c>
      <c r="S141" s="72">
        <v>50.4821025</v>
      </c>
    </row>
    <row r="142" s="51" customFormat="1" ht="15" spans="1:19">
      <c r="A142" s="71">
        <v>139</v>
      </c>
      <c r="B142" s="71">
        <v>63.04</v>
      </c>
      <c r="C142" s="72">
        <v>33.163425</v>
      </c>
      <c r="D142" s="72">
        <v>33.163425</v>
      </c>
      <c r="E142" s="72">
        <v>35.81104</v>
      </c>
      <c r="F142" s="72">
        <v>36.275055</v>
      </c>
      <c r="G142" s="72">
        <v>40.9015575</v>
      </c>
      <c r="H142" s="72">
        <v>45.336995</v>
      </c>
      <c r="I142" s="72">
        <v>50.49575</v>
      </c>
      <c r="J142" s="99"/>
      <c r="K142" s="71">
        <v>139</v>
      </c>
      <c r="L142" s="71">
        <v>63.04</v>
      </c>
      <c r="M142" s="72">
        <v>33.163425</v>
      </c>
      <c r="N142" s="72">
        <v>33.163425</v>
      </c>
      <c r="O142" s="72">
        <v>35.81104</v>
      </c>
      <c r="P142" s="72">
        <v>36.275055</v>
      </c>
      <c r="Q142" s="72">
        <v>40.9015575</v>
      </c>
      <c r="R142" s="72">
        <v>45.336995</v>
      </c>
      <c r="S142" s="72">
        <v>50.49575</v>
      </c>
    </row>
    <row r="143" s="51" customFormat="1" ht="15" spans="1:19">
      <c r="A143" s="71">
        <v>140</v>
      </c>
      <c r="B143" s="71">
        <v>63.5</v>
      </c>
      <c r="C143" s="72">
        <v>33.436375</v>
      </c>
      <c r="D143" s="72">
        <v>33.6956775</v>
      </c>
      <c r="E143" s="72">
        <v>36.165875</v>
      </c>
      <c r="F143" s="72">
        <v>36.84825</v>
      </c>
      <c r="G143" s="72">
        <v>41.3382775</v>
      </c>
      <c r="H143" s="72">
        <v>45.336995</v>
      </c>
      <c r="I143" s="72">
        <v>50.5093975</v>
      </c>
      <c r="J143" s="99"/>
      <c r="K143" s="71">
        <v>140</v>
      </c>
      <c r="L143" s="71">
        <v>63.5</v>
      </c>
      <c r="M143" s="72">
        <v>33.436375</v>
      </c>
      <c r="N143" s="72">
        <v>33.6956775</v>
      </c>
      <c r="O143" s="72">
        <v>36.165875</v>
      </c>
      <c r="P143" s="72">
        <v>36.84825</v>
      </c>
      <c r="Q143" s="72">
        <v>41.3382775</v>
      </c>
      <c r="R143" s="72">
        <v>45.336995</v>
      </c>
      <c r="S143" s="72">
        <v>50.5093975</v>
      </c>
    </row>
    <row r="144" s="51" customFormat="1" ht="15" spans="1:19">
      <c r="A144" s="71">
        <v>141</v>
      </c>
      <c r="B144" s="71">
        <v>63.95</v>
      </c>
      <c r="C144" s="72">
        <v>33.4500225</v>
      </c>
      <c r="D144" s="72">
        <v>33.709325</v>
      </c>
      <c r="E144" s="72">
        <v>36.4797675</v>
      </c>
      <c r="F144" s="72">
        <v>36.84825</v>
      </c>
      <c r="G144" s="72">
        <v>41.3382775</v>
      </c>
      <c r="H144" s="72">
        <v>45.336995</v>
      </c>
      <c r="I144" s="72">
        <v>50.98706</v>
      </c>
      <c r="J144" s="99"/>
      <c r="K144" s="71">
        <v>141</v>
      </c>
      <c r="L144" s="71">
        <v>63.95</v>
      </c>
      <c r="M144" s="72">
        <v>33.4500225</v>
      </c>
      <c r="N144" s="72">
        <v>33.709325</v>
      </c>
      <c r="O144" s="72">
        <v>36.4797675</v>
      </c>
      <c r="P144" s="72">
        <v>36.84825</v>
      </c>
      <c r="Q144" s="72">
        <v>41.3382775</v>
      </c>
      <c r="R144" s="72">
        <v>45.336995</v>
      </c>
      <c r="S144" s="72">
        <v>50.98706</v>
      </c>
    </row>
    <row r="145" s="51" customFormat="1" ht="15" spans="1:19">
      <c r="A145" s="71">
        <v>142</v>
      </c>
      <c r="B145" s="71">
        <v>64.41</v>
      </c>
      <c r="C145" s="72">
        <v>33.873095</v>
      </c>
      <c r="D145" s="72">
        <v>33.873095</v>
      </c>
      <c r="E145" s="72">
        <v>36.8073075</v>
      </c>
      <c r="F145" s="72">
        <v>37.4350925</v>
      </c>
      <c r="G145" s="72">
        <v>41.9660625</v>
      </c>
      <c r="H145" s="72">
        <v>45.5417075</v>
      </c>
      <c r="I145" s="72">
        <v>50.98706</v>
      </c>
      <c r="J145" s="99"/>
      <c r="K145" s="71">
        <v>142</v>
      </c>
      <c r="L145" s="71">
        <v>64.41</v>
      </c>
      <c r="M145" s="72">
        <v>33.873095</v>
      </c>
      <c r="N145" s="72">
        <v>33.873095</v>
      </c>
      <c r="O145" s="72">
        <v>36.8073075</v>
      </c>
      <c r="P145" s="72">
        <v>37.4350925</v>
      </c>
      <c r="Q145" s="72">
        <v>41.9660625</v>
      </c>
      <c r="R145" s="72">
        <v>45.5417075</v>
      </c>
      <c r="S145" s="72">
        <v>50.98706</v>
      </c>
    </row>
    <row r="146" s="51" customFormat="1" ht="15" spans="1:19">
      <c r="A146" s="71">
        <v>143</v>
      </c>
      <c r="B146" s="71">
        <v>64.86</v>
      </c>
      <c r="C146" s="72">
        <v>33.873095</v>
      </c>
      <c r="D146" s="72">
        <v>33.873095</v>
      </c>
      <c r="E146" s="72">
        <v>36.8073075</v>
      </c>
      <c r="F146" s="72">
        <v>37.4350925</v>
      </c>
      <c r="G146" s="72">
        <v>41.9660625</v>
      </c>
      <c r="H146" s="72">
        <v>45.555355</v>
      </c>
      <c r="I146" s="72">
        <v>50.98706</v>
      </c>
      <c r="J146" s="99"/>
      <c r="K146" s="71">
        <v>143</v>
      </c>
      <c r="L146" s="71">
        <v>64.86</v>
      </c>
      <c r="M146" s="72">
        <v>33.873095</v>
      </c>
      <c r="N146" s="72">
        <v>33.873095</v>
      </c>
      <c r="O146" s="72">
        <v>36.8073075</v>
      </c>
      <c r="P146" s="72">
        <v>37.4350925</v>
      </c>
      <c r="Q146" s="72">
        <v>41.9660625</v>
      </c>
      <c r="R146" s="72">
        <v>45.555355</v>
      </c>
      <c r="S146" s="72">
        <v>50.98706</v>
      </c>
    </row>
    <row r="147" s="51" customFormat="1" ht="15" spans="1:19">
      <c r="A147" s="71">
        <v>144</v>
      </c>
      <c r="B147" s="71">
        <v>65.31</v>
      </c>
      <c r="C147" s="72">
        <v>34.82842</v>
      </c>
      <c r="D147" s="72">
        <v>35.3060825</v>
      </c>
      <c r="E147" s="72">
        <v>37.88546</v>
      </c>
      <c r="F147" s="72">
        <v>38.6087775</v>
      </c>
      <c r="G147" s="72">
        <v>43.0851575</v>
      </c>
      <c r="H147" s="72">
        <v>47.16576</v>
      </c>
      <c r="I147" s="72">
        <v>52.761235</v>
      </c>
      <c r="J147" s="99"/>
      <c r="K147" s="71">
        <v>144</v>
      </c>
      <c r="L147" s="71">
        <v>65.31</v>
      </c>
      <c r="M147" s="72">
        <v>34.82842</v>
      </c>
      <c r="N147" s="72">
        <v>35.3060825</v>
      </c>
      <c r="O147" s="72">
        <v>37.88546</v>
      </c>
      <c r="P147" s="72">
        <v>38.6087775</v>
      </c>
      <c r="Q147" s="72">
        <v>43.0851575</v>
      </c>
      <c r="R147" s="72">
        <v>47.16576</v>
      </c>
      <c r="S147" s="72">
        <v>52.761235</v>
      </c>
    </row>
    <row r="148" s="51" customFormat="1" ht="15" spans="1:19">
      <c r="A148" s="71">
        <v>145</v>
      </c>
      <c r="B148" s="71">
        <v>65.77</v>
      </c>
      <c r="C148" s="72">
        <v>34.82842</v>
      </c>
      <c r="D148" s="72">
        <v>35.6609175</v>
      </c>
      <c r="E148" s="72">
        <v>37.88546</v>
      </c>
      <c r="F148" s="72">
        <v>38.622425</v>
      </c>
      <c r="G148" s="72">
        <v>43.72659</v>
      </c>
      <c r="H148" s="72">
        <v>47.27494</v>
      </c>
      <c r="I148" s="72">
        <v>52.7748825</v>
      </c>
      <c r="J148" s="99"/>
      <c r="K148" s="71">
        <v>145</v>
      </c>
      <c r="L148" s="71">
        <v>65.77</v>
      </c>
      <c r="M148" s="72">
        <v>34.82842</v>
      </c>
      <c r="N148" s="72">
        <v>35.6609175</v>
      </c>
      <c r="O148" s="72">
        <v>37.88546</v>
      </c>
      <c r="P148" s="72">
        <v>38.622425</v>
      </c>
      <c r="Q148" s="72">
        <v>43.72659</v>
      </c>
      <c r="R148" s="72">
        <v>47.27494</v>
      </c>
      <c r="S148" s="72">
        <v>52.7748825</v>
      </c>
    </row>
    <row r="149" s="51" customFormat="1" ht="15" spans="1:19">
      <c r="A149" s="71">
        <v>146</v>
      </c>
      <c r="B149" s="71">
        <v>66.22</v>
      </c>
      <c r="C149" s="72">
        <v>34.8420675</v>
      </c>
      <c r="D149" s="72">
        <v>35.6609175</v>
      </c>
      <c r="E149" s="72">
        <v>37.88546</v>
      </c>
      <c r="F149" s="72">
        <v>38.622425</v>
      </c>
      <c r="G149" s="72">
        <v>43.72659</v>
      </c>
      <c r="H149" s="72">
        <v>47.27494</v>
      </c>
      <c r="I149" s="72">
        <v>52.7748825</v>
      </c>
      <c r="J149" s="99"/>
      <c r="K149" s="71">
        <v>146</v>
      </c>
      <c r="L149" s="71">
        <v>66.22</v>
      </c>
      <c r="M149" s="72">
        <v>34.8420675</v>
      </c>
      <c r="N149" s="72">
        <v>35.6609175</v>
      </c>
      <c r="O149" s="72">
        <v>37.88546</v>
      </c>
      <c r="P149" s="72">
        <v>38.622425</v>
      </c>
      <c r="Q149" s="72">
        <v>43.72659</v>
      </c>
      <c r="R149" s="72">
        <v>47.27494</v>
      </c>
      <c r="S149" s="72">
        <v>52.7748825</v>
      </c>
    </row>
    <row r="150" s="51" customFormat="1" ht="15" spans="1:19">
      <c r="A150" s="71">
        <v>147</v>
      </c>
      <c r="B150" s="71">
        <v>66.67</v>
      </c>
      <c r="C150" s="72">
        <v>35.26514</v>
      </c>
      <c r="D150" s="72">
        <v>36.0157525</v>
      </c>
      <c r="E150" s="72">
        <v>38.5541875</v>
      </c>
      <c r="F150" s="72">
        <v>39.004555</v>
      </c>
      <c r="G150" s="72">
        <v>44.0404825</v>
      </c>
      <c r="H150" s="72">
        <v>47.27494</v>
      </c>
      <c r="I150" s="72">
        <v>53.2661925</v>
      </c>
      <c r="J150" s="99"/>
      <c r="K150" s="71">
        <v>147</v>
      </c>
      <c r="L150" s="71">
        <v>66.67</v>
      </c>
      <c r="M150" s="72">
        <v>35.26514</v>
      </c>
      <c r="N150" s="72">
        <v>36.0157525</v>
      </c>
      <c r="O150" s="72">
        <v>38.5541875</v>
      </c>
      <c r="P150" s="72">
        <v>39.004555</v>
      </c>
      <c r="Q150" s="72">
        <v>44.0404825</v>
      </c>
      <c r="R150" s="72">
        <v>47.27494</v>
      </c>
      <c r="S150" s="72">
        <v>53.2661925</v>
      </c>
    </row>
    <row r="151" s="51" customFormat="1" ht="15" spans="1:19">
      <c r="A151" s="71">
        <v>148</v>
      </c>
      <c r="B151" s="71">
        <v>67.13</v>
      </c>
      <c r="C151" s="72">
        <v>35.26514</v>
      </c>
      <c r="D151" s="72">
        <v>36.220465</v>
      </c>
      <c r="E151" s="72">
        <v>38.6087775</v>
      </c>
      <c r="F151" s="72">
        <v>39.004555</v>
      </c>
      <c r="G151" s="72">
        <v>44.0404825</v>
      </c>
      <c r="H151" s="72">
        <v>47.2885875</v>
      </c>
      <c r="I151" s="72">
        <v>53.2661925</v>
      </c>
      <c r="J151" s="99"/>
      <c r="K151" s="71">
        <v>148</v>
      </c>
      <c r="L151" s="71">
        <v>67.13</v>
      </c>
      <c r="M151" s="72">
        <v>35.26514</v>
      </c>
      <c r="N151" s="72">
        <v>36.220465</v>
      </c>
      <c r="O151" s="72">
        <v>38.6087775</v>
      </c>
      <c r="P151" s="72">
        <v>39.004555</v>
      </c>
      <c r="Q151" s="72">
        <v>44.0404825</v>
      </c>
      <c r="R151" s="72">
        <v>47.2885875</v>
      </c>
      <c r="S151" s="72">
        <v>53.2661925</v>
      </c>
    </row>
    <row r="152" s="51" customFormat="1" ht="15" spans="1:19">
      <c r="A152" s="71">
        <v>149</v>
      </c>
      <c r="B152" s="71">
        <v>67.58</v>
      </c>
      <c r="C152" s="72">
        <v>35.26514</v>
      </c>
      <c r="D152" s="72">
        <v>36.220465</v>
      </c>
      <c r="E152" s="72">
        <v>39.1273825</v>
      </c>
      <c r="F152" s="72">
        <v>39.6186925</v>
      </c>
      <c r="G152" s="72">
        <v>44.190605</v>
      </c>
      <c r="H152" s="72">
        <v>47.7253075</v>
      </c>
      <c r="I152" s="72">
        <v>53.77115</v>
      </c>
      <c r="J152" s="99"/>
      <c r="K152" s="71">
        <v>149</v>
      </c>
      <c r="L152" s="71">
        <v>67.58</v>
      </c>
      <c r="M152" s="72">
        <v>35.26514</v>
      </c>
      <c r="N152" s="72">
        <v>36.220465</v>
      </c>
      <c r="O152" s="72">
        <v>39.1273825</v>
      </c>
      <c r="P152" s="72">
        <v>39.6186925</v>
      </c>
      <c r="Q152" s="72">
        <v>44.190605</v>
      </c>
      <c r="R152" s="72">
        <v>47.7253075</v>
      </c>
      <c r="S152" s="72">
        <v>53.77115</v>
      </c>
    </row>
    <row r="153" s="51" customFormat="1" ht="15" spans="1:19">
      <c r="A153" s="71">
        <v>150</v>
      </c>
      <c r="B153" s="71">
        <v>68.03</v>
      </c>
      <c r="C153" s="72">
        <v>35.26514</v>
      </c>
      <c r="D153" s="72">
        <v>36.2341125</v>
      </c>
      <c r="E153" s="72">
        <v>39.14103</v>
      </c>
      <c r="F153" s="72">
        <v>40.1918875</v>
      </c>
      <c r="G153" s="72">
        <v>44.190605</v>
      </c>
      <c r="H153" s="72">
        <v>47.738955</v>
      </c>
      <c r="I153" s="72">
        <v>53.77115</v>
      </c>
      <c r="J153" s="99"/>
      <c r="K153" s="71">
        <v>150</v>
      </c>
      <c r="L153" s="71">
        <v>68.03</v>
      </c>
      <c r="M153" s="72">
        <v>35.26514</v>
      </c>
      <c r="N153" s="72">
        <v>36.2341125</v>
      </c>
      <c r="O153" s="72">
        <v>39.14103</v>
      </c>
      <c r="P153" s="72">
        <v>40.1918875</v>
      </c>
      <c r="Q153" s="72">
        <v>44.190605</v>
      </c>
      <c r="R153" s="72">
        <v>47.738955</v>
      </c>
      <c r="S153" s="72">
        <v>53.77115</v>
      </c>
    </row>
    <row r="154" s="51" customFormat="1" ht="15.6" spans="1:19">
      <c r="A154" s="137" t="s">
        <v>3386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95" t="s">
        <v>3391</v>
      </c>
      <c r="F156" s="196"/>
      <c r="G156" s="196"/>
      <c r="H156" s="196"/>
      <c r="I156" s="197"/>
      <c r="J156" s="53"/>
      <c r="K156" s="142" t="s">
        <v>3476</v>
      </c>
      <c r="L156" s="143"/>
      <c r="M156" s="143"/>
      <c r="N156" s="143"/>
      <c r="O156" s="195" t="s">
        <v>3391</v>
      </c>
      <c r="P156" s="196"/>
      <c r="Q156" s="196"/>
      <c r="R156" s="196"/>
      <c r="S156" s="197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5.73195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5.73195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6.3460875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6.3460875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7.375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7.375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7.779075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7.779075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8.9093137254902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8.9093137254902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9.7306675</v>
      </c>
      <c r="J162" s="166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9.7306675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10.8</v>
      </c>
      <c r="J163" s="166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10.8</v>
      </c>
    </row>
    <row r="164" s="51" customFormat="1" ht="15.6" spans="1:19">
      <c r="A164" s="167"/>
      <c r="B164" s="168"/>
      <c r="C164" s="168"/>
      <c r="D164" s="168"/>
      <c r="E164" s="168"/>
      <c r="F164" s="169"/>
      <c r="G164" s="150" t="s">
        <v>3400</v>
      </c>
      <c r="H164" s="150"/>
      <c r="I164" s="151">
        <v>11.2591875</v>
      </c>
      <c r="J164" s="53"/>
      <c r="K164" s="167"/>
      <c r="L164" s="168"/>
      <c r="M164" s="168"/>
      <c r="N164" s="168"/>
      <c r="O164" s="168"/>
      <c r="P164" s="169"/>
      <c r="Q164" s="150" t="s">
        <v>3400</v>
      </c>
      <c r="R164" s="150"/>
      <c r="S164" s="151">
        <v>11.2591875</v>
      </c>
    </row>
    <row r="165" s="51" customFormat="1" ht="22" customHeight="1" spans="1:19">
      <c r="A165" s="159" t="s">
        <v>3478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49.131</v>
      </c>
      <c r="J165" s="53"/>
      <c r="K165" s="159" t="s">
        <v>3478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49.131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53.22525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53.22525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60.9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60.9</v>
      </c>
    </row>
    <row r="168" s="51" customFormat="1" ht="22" customHeight="1" spans="1:19">
      <c r="A168" s="167"/>
      <c r="B168" s="168"/>
      <c r="C168" s="168"/>
      <c r="D168" s="168"/>
      <c r="E168" s="168"/>
      <c r="F168" s="169"/>
      <c r="G168" s="150" t="s">
        <v>3400</v>
      </c>
      <c r="H168" s="150"/>
      <c r="I168" s="151">
        <v>62.4373125</v>
      </c>
      <c r="J168" s="53"/>
      <c r="K168" s="167"/>
      <c r="L168" s="168"/>
      <c r="M168" s="168"/>
      <c r="N168" s="168"/>
      <c r="O168" s="168"/>
      <c r="P168" s="169"/>
      <c r="Q168" s="150" t="s">
        <v>3400</v>
      </c>
      <c r="R168" s="150"/>
      <c r="S168" s="151">
        <v>62.4373125</v>
      </c>
    </row>
    <row r="169" s="51" customFormat="1" spans="1:19">
      <c r="A169" s="170" t="s">
        <v>3403</v>
      </c>
      <c r="B169" s="171"/>
      <c r="C169" s="171"/>
      <c r="D169" s="171"/>
      <c r="E169" s="171"/>
      <c r="F169" s="171"/>
      <c r="G169" s="171"/>
      <c r="H169" s="171"/>
      <c r="I169" s="172"/>
      <c r="J169" s="53"/>
      <c r="K169" s="170" t="s">
        <v>3403</v>
      </c>
      <c r="L169" s="171"/>
      <c r="M169" s="171"/>
      <c r="N169" s="171"/>
      <c r="O169" s="171"/>
      <c r="P169" s="171"/>
      <c r="Q169" s="171"/>
      <c r="R169" s="171"/>
      <c r="S169" s="172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8.5296875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8.5296875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9.8944375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9.8944375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10.5875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10.5875</v>
      </c>
    </row>
    <row r="173" s="51" customFormat="1" ht="50" customHeight="1" spans="1:19">
      <c r="A173" s="167"/>
      <c r="B173" s="168"/>
      <c r="C173" s="168"/>
      <c r="D173" s="168"/>
      <c r="E173" s="168"/>
      <c r="F173" s="169"/>
      <c r="G173" s="150" t="s">
        <v>3400</v>
      </c>
      <c r="H173" s="150"/>
      <c r="I173" s="165">
        <v>10.75423</v>
      </c>
      <c r="J173" s="53"/>
      <c r="K173" s="167"/>
      <c r="L173" s="168"/>
      <c r="M173" s="168"/>
      <c r="N173" s="168"/>
      <c r="O173" s="168"/>
      <c r="P173" s="169"/>
      <c r="Q173" s="150" t="s">
        <v>3400</v>
      </c>
      <c r="R173" s="150"/>
      <c r="S173" s="165">
        <v>10.75423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3" t="s">
        <v>3481</v>
      </c>
      <c r="H174" s="174"/>
      <c r="I174" s="178">
        <v>5.1625</v>
      </c>
      <c r="J174" s="53"/>
      <c r="K174" s="159" t="s">
        <v>3480</v>
      </c>
      <c r="L174" s="160"/>
      <c r="M174" s="160"/>
      <c r="N174" s="160"/>
      <c r="O174" s="160"/>
      <c r="P174" s="161"/>
      <c r="Q174" s="173" t="s">
        <v>3481</v>
      </c>
      <c r="R174" s="174"/>
      <c r="S174" s="178">
        <v>5.1625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3" t="s">
        <v>3481</v>
      </c>
      <c r="H175" s="174"/>
      <c r="I175" s="178">
        <v>56.25</v>
      </c>
      <c r="J175" s="53"/>
      <c r="K175" s="159" t="s">
        <v>3482</v>
      </c>
      <c r="L175" s="160"/>
      <c r="M175" s="160"/>
      <c r="N175" s="160"/>
      <c r="O175" s="160"/>
      <c r="P175" s="161"/>
      <c r="Q175" s="173" t="s">
        <v>3481</v>
      </c>
      <c r="R175" s="174"/>
      <c r="S175" s="178">
        <v>56.25</v>
      </c>
    </row>
    <row r="176" s="51" customFormat="1" ht="33" customHeight="1" spans="1:19">
      <c r="A176" s="175" t="s">
        <v>3483</v>
      </c>
      <c r="B176" s="176"/>
      <c r="C176" s="176"/>
      <c r="D176" s="176"/>
      <c r="E176" s="176"/>
      <c r="F176" s="177"/>
      <c r="G176" s="178" t="s">
        <v>3484</v>
      </c>
      <c r="H176" s="151"/>
      <c r="I176" s="151"/>
      <c r="J176" s="53"/>
      <c r="K176" s="175" t="s">
        <v>3483</v>
      </c>
      <c r="L176" s="176"/>
      <c r="M176" s="176"/>
      <c r="N176" s="176"/>
      <c r="O176" s="176"/>
      <c r="P176" s="177"/>
      <c r="Q176" s="178" t="s">
        <v>3484</v>
      </c>
      <c r="R176" s="151"/>
      <c r="S176" s="151"/>
    </row>
    <row r="177" s="51" customFormat="1" ht="49" customHeight="1" spans="1:19">
      <c r="A177" s="175" t="s">
        <v>3394</v>
      </c>
      <c r="B177" s="176"/>
      <c r="C177" s="176"/>
      <c r="D177" s="176"/>
      <c r="E177" s="176"/>
      <c r="F177" s="177"/>
      <c r="G177" s="179" t="s">
        <v>3485</v>
      </c>
      <c r="H177" s="180"/>
      <c r="I177" s="165">
        <v>2200</v>
      </c>
      <c r="J177" s="53"/>
      <c r="K177" s="175" t="s">
        <v>3394</v>
      </c>
      <c r="L177" s="176"/>
      <c r="M177" s="176"/>
      <c r="N177" s="176"/>
      <c r="O177" s="176"/>
      <c r="P177" s="177"/>
      <c r="Q177" s="179" t="s">
        <v>3485</v>
      </c>
      <c r="R177" s="180"/>
      <c r="S177" s="165">
        <v>2200</v>
      </c>
    </row>
    <row r="178" s="51" customFormat="1" ht="15" spans="1:19">
      <c r="A178" s="175" t="s">
        <v>3486</v>
      </c>
      <c r="B178" s="176"/>
      <c r="C178" s="176"/>
      <c r="D178" s="176"/>
      <c r="E178" s="176"/>
      <c r="F178" s="177"/>
      <c r="G178" s="181">
        <v>8.9375</v>
      </c>
      <c r="H178" s="182"/>
      <c r="I178" s="183"/>
      <c r="J178" s="53"/>
      <c r="K178" s="175" t="s">
        <v>3486</v>
      </c>
      <c r="L178" s="176"/>
      <c r="M178" s="176"/>
      <c r="N178" s="176"/>
      <c r="O178" s="176"/>
      <c r="P178" s="177"/>
      <c r="Q178" s="181">
        <v>8.9375</v>
      </c>
      <c r="R178" s="182"/>
      <c r="S178" s="183"/>
    </row>
    <row r="179" s="51" customFormat="1" ht="15" spans="1:19">
      <c r="A179" s="175" t="s">
        <v>3487</v>
      </c>
      <c r="B179" s="176"/>
      <c r="C179" s="176"/>
      <c r="D179" s="176"/>
      <c r="E179" s="176"/>
      <c r="F179" s="177"/>
      <c r="G179" s="181">
        <v>10.8125</v>
      </c>
      <c r="H179" s="182"/>
      <c r="I179" s="183"/>
      <c r="J179" s="53"/>
      <c r="K179" s="175" t="s">
        <v>3487</v>
      </c>
      <c r="L179" s="176"/>
      <c r="M179" s="176"/>
      <c r="N179" s="176"/>
      <c r="O179" s="176"/>
      <c r="P179" s="177"/>
      <c r="Q179" s="181">
        <v>10.8125</v>
      </c>
      <c r="R179" s="182"/>
      <c r="S179" s="183"/>
    </row>
    <row r="180" s="51" customFormat="1" ht="15" spans="1:19">
      <c r="A180" s="175" t="s">
        <v>3488</v>
      </c>
      <c r="B180" s="176"/>
      <c r="C180" s="176"/>
      <c r="D180" s="176"/>
      <c r="E180" s="176"/>
      <c r="F180" s="177"/>
      <c r="G180" s="181">
        <v>3.65196078431372</v>
      </c>
      <c r="H180" s="182"/>
      <c r="I180" s="183"/>
      <c r="J180" s="53"/>
      <c r="K180" s="175" t="s">
        <v>3489</v>
      </c>
      <c r="L180" s="176"/>
      <c r="M180" s="176"/>
      <c r="N180" s="176"/>
      <c r="O180" s="176"/>
      <c r="P180" s="177"/>
      <c r="Q180" s="181">
        <v>7.4375</v>
      </c>
      <c r="R180" s="182"/>
      <c r="S180" s="183"/>
    </row>
    <row r="181" s="51" customFormat="1" ht="15" spans="1:19">
      <c r="A181" s="175" t="s">
        <v>3490</v>
      </c>
      <c r="B181" s="176"/>
      <c r="C181" s="176"/>
      <c r="D181" s="176"/>
      <c r="E181" s="176"/>
      <c r="F181" s="177"/>
      <c r="G181" s="181">
        <v>4.225</v>
      </c>
      <c r="H181" s="182"/>
      <c r="I181" s="183"/>
      <c r="J181" s="53"/>
      <c r="K181" s="175" t="s">
        <v>3490</v>
      </c>
      <c r="L181" s="176"/>
      <c r="M181" s="176"/>
      <c r="N181" s="176"/>
      <c r="O181" s="176"/>
      <c r="P181" s="177"/>
      <c r="Q181" s="181">
        <v>7.75</v>
      </c>
      <c r="R181" s="182"/>
      <c r="S181" s="183"/>
    </row>
    <row r="182" s="51" customFormat="1" ht="15" spans="1:19">
      <c r="A182" s="175" t="s">
        <v>3491</v>
      </c>
      <c r="B182" s="176"/>
      <c r="C182" s="176"/>
      <c r="D182" s="176"/>
      <c r="E182" s="176"/>
      <c r="F182" s="177"/>
      <c r="G182" s="181">
        <v>0</v>
      </c>
      <c r="H182" s="182"/>
      <c r="I182" s="183"/>
      <c r="J182" s="53"/>
      <c r="K182" s="175" t="s">
        <v>3491</v>
      </c>
      <c r="L182" s="176"/>
      <c r="M182" s="176"/>
      <c r="N182" s="176"/>
      <c r="O182" s="176"/>
      <c r="P182" s="177"/>
      <c r="Q182" s="181">
        <v>2.86764705882352</v>
      </c>
      <c r="R182" s="182"/>
      <c r="S182" s="183"/>
    </row>
    <row r="183" s="51" customFormat="1" ht="15" spans="1:19">
      <c r="A183" s="175" t="s">
        <v>3492</v>
      </c>
      <c r="B183" s="176"/>
      <c r="C183" s="176"/>
      <c r="D183" s="176"/>
      <c r="E183" s="176"/>
      <c r="F183" s="177"/>
      <c r="G183" s="181">
        <v>5.6625</v>
      </c>
      <c r="H183" s="182"/>
      <c r="I183" s="183"/>
      <c r="J183" s="53"/>
      <c r="K183" s="175" t="s">
        <v>3492</v>
      </c>
      <c r="L183" s="176"/>
      <c r="M183" s="176"/>
      <c r="N183" s="176"/>
      <c r="O183" s="176"/>
      <c r="P183" s="177"/>
      <c r="Q183" s="181">
        <v>10.375</v>
      </c>
      <c r="R183" s="182"/>
      <c r="S183" s="183"/>
    </row>
    <row r="184" s="51" customFormat="1" ht="15" spans="1:19">
      <c r="A184" s="175" t="s">
        <v>3493</v>
      </c>
      <c r="B184" s="176"/>
      <c r="C184" s="176"/>
      <c r="D184" s="176"/>
      <c r="E184" s="176"/>
      <c r="F184" s="177"/>
      <c r="G184" s="181">
        <v>0</v>
      </c>
      <c r="H184" s="182"/>
      <c r="I184" s="183"/>
      <c r="J184" s="53"/>
      <c r="K184" s="175" t="s">
        <v>3493</v>
      </c>
      <c r="L184" s="176"/>
      <c r="M184" s="176"/>
      <c r="N184" s="176"/>
      <c r="O184" s="176"/>
      <c r="P184" s="177"/>
      <c r="Q184" s="181">
        <v>3.5906862745098</v>
      </c>
      <c r="R184" s="182"/>
      <c r="S184" s="183"/>
    </row>
    <row r="185" s="51" customFormat="1" ht="15" spans="1:19">
      <c r="A185" s="175" t="s">
        <v>3494</v>
      </c>
      <c r="B185" s="176"/>
      <c r="C185" s="176"/>
      <c r="D185" s="176"/>
      <c r="E185" s="176"/>
      <c r="F185" s="177"/>
      <c r="G185" s="181">
        <v>10.5759803921569</v>
      </c>
      <c r="H185" s="182"/>
      <c r="I185" s="183"/>
      <c r="J185" s="53"/>
      <c r="K185" s="175" t="s">
        <v>3494</v>
      </c>
      <c r="L185" s="176"/>
      <c r="M185" s="176"/>
      <c r="N185" s="176"/>
      <c r="O185" s="176"/>
      <c r="P185" s="177"/>
      <c r="Q185" s="181">
        <v>19.375</v>
      </c>
      <c r="R185" s="182"/>
      <c r="S185" s="183"/>
    </row>
    <row r="186" s="51" customFormat="1" ht="15" spans="1:19">
      <c r="A186" s="175" t="s">
        <v>3495</v>
      </c>
      <c r="B186" s="176"/>
      <c r="C186" s="176"/>
      <c r="D186" s="176"/>
      <c r="E186" s="176"/>
      <c r="F186" s="177"/>
      <c r="G186" s="181">
        <v>0</v>
      </c>
      <c r="H186" s="182"/>
      <c r="I186" s="183"/>
      <c r="J186" s="53"/>
      <c r="K186" s="175" t="s">
        <v>3495</v>
      </c>
      <c r="L186" s="176"/>
      <c r="M186" s="176"/>
      <c r="N186" s="176"/>
      <c r="O186" s="176"/>
      <c r="P186" s="177"/>
      <c r="Q186" s="181">
        <v>10.5759803921569</v>
      </c>
      <c r="R186" s="182"/>
      <c r="S186" s="183"/>
    </row>
    <row r="187" s="51" customFormat="1" spans="1:19">
      <c r="A187" s="170" t="s">
        <v>3496</v>
      </c>
      <c r="B187" s="171"/>
      <c r="C187" s="171"/>
      <c r="D187" s="171"/>
      <c r="E187" s="171"/>
      <c r="F187" s="171"/>
      <c r="G187" s="171"/>
      <c r="H187" s="171"/>
      <c r="I187" s="172"/>
      <c r="J187" s="53"/>
      <c r="K187" s="170" t="s">
        <v>3496</v>
      </c>
      <c r="L187" s="171"/>
      <c r="M187" s="171"/>
      <c r="N187" s="171"/>
      <c r="O187" s="171"/>
      <c r="P187" s="171"/>
      <c r="Q187" s="171"/>
      <c r="R187" s="171"/>
      <c r="S187" s="172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3" t="s">
        <v>3498</v>
      </c>
      <c r="H188" s="174"/>
      <c r="I188" s="178">
        <v>5.1625</v>
      </c>
      <c r="J188" s="53"/>
      <c r="K188" s="159" t="s">
        <v>3497</v>
      </c>
      <c r="L188" s="160"/>
      <c r="M188" s="160"/>
      <c r="N188" s="160"/>
      <c r="O188" s="160"/>
      <c r="P188" s="161"/>
      <c r="Q188" s="173" t="s">
        <v>3498</v>
      </c>
      <c r="R188" s="174"/>
      <c r="S188" s="178">
        <v>5.1625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3" t="s">
        <v>3499</v>
      </c>
      <c r="H189" s="174"/>
      <c r="I189" s="178">
        <v>6.8125</v>
      </c>
      <c r="J189" s="53"/>
      <c r="K189" s="162"/>
      <c r="L189" s="163"/>
      <c r="M189" s="163"/>
      <c r="N189" s="163"/>
      <c r="O189" s="163"/>
      <c r="P189" s="164"/>
      <c r="Q189" s="173" t="s">
        <v>3499</v>
      </c>
      <c r="R189" s="174"/>
      <c r="S189" s="178">
        <v>6.8125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3" t="s">
        <v>3500</v>
      </c>
      <c r="H190" s="174"/>
      <c r="I190" s="178">
        <v>5.1625</v>
      </c>
      <c r="J190" s="53"/>
      <c r="K190" s="162"/>
      <c r="L190" s="163"/>
      <c r="M190" s="163"/>
      <c r="N190" s="163"/>
      <c r="O190" s="163"/>
      <c r="P190" s="164"/>
      <c r="Q190" s="173" t="s">
        <v>3500</v>
      </c>
      <c r="R190" s="174"/>
      <c r="S190" s="178">
        <v>5.1625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3" t="s">
        <v>3498</v>
      </c>
      <c r="H191" s="174"/>
      <c r="I191" s="178">
        <v>56.25</v>
      </c>
      <c r="J191" s="53"/>
      <c r="K191" s="159" t="s">
        <v>3501</v>
      </c>
      <c r="L191" s="160"/>
      <c r="M191" s="160"/>
      <c r="N191" s="160"/>
      <c r="O191" s="160"/>
      <c r="P191" s="161"/>
      <c r="Q191" s="173" t="s">
        <v>3498</v>
      </c>
      <c r="R191" s="174"/>
      <c r="S191" s="178">
        <v>56.25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3" t="s">
        <v>3499</v>
      </c>
      <c r="H192" s="174"/>
      <c r="I192" s="178">
        <v>67.8125</v>
      </c>
      <c r="J192" s="53"/>
      <c r="K192" s="162"/>
      <c r="L192" s="163"/>
      <c r="M192" s="163"/>
      <c r="N192" s="163"/>
      <c r="O192" s="163"/>
      <c r="P192" s="164"/>
      <c r="Q192" s="173" t="s">
        <v>3499</v>
      </c>
      <c r="R192" s="174"/>
      <c r="S192" s="178">
        <v>67.8125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3" t="s">
        <v>3500</v>
      </c>
      <c r="H193" s="174"/>
      <c r="I193" s="151">
        <v>56.25</v>
      </c>
      <c r="J193" s="53"/>
      <c r="K193" s="162"/>
      <c r="L193" s="163"/>
      <c r="M193" s="163"/>
      <c r="N193" s="163"/>
      <c r="O193" s="163"/>
      <c r="P193" s="164"/>
      <c r="Q193" s="173" t="s">
        <v>3500</v>
      </c>
      <c r="R193" s="174"/>
      <c r="S193" s="151">
        <v>56.25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3" t="s">
        <v>3498</v>
      </c>
      <c r="H194" s="174"/>
      <c r="I194" s="178">
        <v>228.666666666667</v>
      </c>
      <c r="J194" s="53"/>
      <c r="K194" s="159" t="s">
        <v>3502</v>
      </c>
      <c r="L194" s="160"/>
      <c r="M194" s="160"/>
      <c r="N194" s="160"/>
      <c r="O194" s="160"/>
      <c r="P194" s="161"/>
      <c r="Q194" s="173" t="s">
        <v>3498</v>
      </c>
      <c r="R194" s="174"/>
      <c r="S194" s="178">
        <v>228.666666666667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3" t="s">
        <v>3499</v>
      </c>
      <c r="H195" s="174"/>
      <c r="I195" s="178">
        <v>254.333333333333</v>
      </c>
      <c r="J195" s="53"/>
      <c r="K195" s="162"/>
      <c r="L195" s="163"/>
      <c r="M195" s="163"/>
      <c r="N195" s="163"/>
      <c r="O195" s="163"/>
      <c r="P195" s="164"/>
      <c r="Q195" s="173" t="s">
        <v>3499</v>
      </c>
      <c r="R195" s="174"/>
      <c r="S195" s="178">
        <v>254.333333333333</v>
      </c>
    </row>
    <row r="196" s="51" customFormat="1" ht="15" spans="1:19">
      <c r="A196" s="167"/>
      <c r="B196" s="168"/>
      <c r="C196" s="168"/>
      <c r="D196" s="168"/>
      <c r="E196" s="168"/>
      <c r="F196" s="169"/>
      <c r="G196" s="173" t="s">
        <v>3500</v>
      </c>
      <c r="H196" s="174"/>
      <c r="I196" s="151">
        <v>228.666666666667</v>
      </c>
      <c r="J196" s="53"/>
      <c r="K196" s="167"/>
      <c r="L196" s="168"/>
      <c r="M196" s="168"/>
      <c r="N196" s="168"/>
      <c r="O196" s="168"/>
      <c r="P196" s="169"/>
      <c r="Q196" s="173" t="s">
        <v>3500</v>
      </c>
      <c r="R196" s="174"/>
      <c r="S196" s="151">
        <v>228.666666666667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3" t="s">
        <v>3504</v>
      </c>
      <c r="H197" s="174"/>
      <c r="I197" s="151">
        <v>1.375</v>
      </c>
      <c r="J197" s="53"/>
      <c r="K197" s="159" t="s">
        <v>3503</v>
      </c>
      <c r="L197" s="160"/>
      <c r="M197" s="160"/>
      <c r="N197" s="160"/>
      <c r="O197" s="160"/>
      <c r="P197" s="161"/>
      <c r="Q197" s="173" t="s">
        <v>3504</v>
      </c>
      <c r="R197" s="174"/>
      <c r="S197" s="151">
        <v>1.375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3" t="s">
        <v>3505</v>
      </c>
      <c r="H198" s="174"/>
      <c r="I198" s="178" t="s">
        <v>3506</v>
      </c>
      <c r="J198" s="53"/>
      <c r="K198" s="162"/>
      <c r="L198" s="163"/>
      <c r="M198" s="163"/>
      <c r="N198" s="163"/>
      <c r="O198" s="163"/>
      <c r="P198" s="164"/>
      <c r="Q198" s="173" t="s">
        <v>3505</v>
      </c>
      <c r="R198" s="174"/>
      <c r="S198" s="178" t="s">
        <v>3506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3" t="s">
        <v>3498</v>
      </c>
      <c r="H199" s="174"/>
      <c r="I199" s="183">
        <v>0.25</v>
      </c>
      <c r="J199" s="53"/>
      <c r="K199" s="159" t="s">
        <v>3507</v>
      </c>
      <c r="L199" s="160"/>
      <c r="M199" s="160"/>
      <c r="N199" s="160"/>
      <c r="O199" s="160"/>
      <c r="P199" s="161"/>
      <c r="Q199" s="173" t="s">
        <v>3498</v>
      </c>
      <c r="R199" s="174"/>
      <c r="S199" s="183">
        <v>0.25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3" t="s">
        <v>3499</v>
      </c>
      <c r="H200" s="174"/>
      <c r="I200" s="183">
        <v>0.4125</v>
      </c>
      <c r="J200" s="53"/>
      <c r="K200" s="162"/>
      <c r="L200" s="163"/>
      <c r="M200" s="163"/>
      <c r="N200" s="163"/>
      <c r="O200" s="163"/>
      <c r="P200" s="164"/>
      <c r="Q200" s="173" t="s">
        <v>3499</v>
      </c>
      <c r="R200" s="174"/>
      <c r="S200" s="183">
        <v>0.4125</v>
      </c>
    </row>
    <row r="201" s="51" customFormat="1" ht="15" spans="1:19">
      <c r="A201" s="167"/>
      <c r="B201" s="168"/>
      <c r="C201" s="168"/>
      <c r="D201" s="168"/>
      <c r="E201" s="168"/>
      <c r="F201" s="169"/>
      <c r="G201" s="173" t="s">
        <v>3500</v>
      </c>
      <c r="H201" s="174"/>
      <c r="I201" s="183">
        <v>0.25</v>
      </c>
      <c r="J201" s="53"/>
      <c r="K201" s="167"/>
      <c r="L201" s="168"/>
      <c r="M201" s="168"/>
      <c r="N201" s="168"/>
      <c r="O201" s="168"/>
      <c r="P201" s="169"/>
      <c r="Q201" s="173" t="s">
        <v>3500</v>
      </c>
      <c r="R201" s="174"/>
      <c r="S201" s="183">
        <v>0.25</v>
      </c>
    </row>
    <row r="202" s="51" customFormat="1" ht="15" spans="1:19">
      <c r="A202" s="175" t="s">
        <v>3508</v>
      </c>
      <c r="B202" s="176"/>
      <c r="C202" s="176"/>
      <c r="D202" s="176"/>
      <c r="E202" s="176"/>
      <c r="F202" s="177"/>
      <c r="G202" s="173" t="s">
        <v>3509</v>
      </c>
      <c r="H202" s="174"/>
      <c r="I202" s="183">
        <v>27.5</v>
      </c>
      <c r="J202" s="53"/>
      <c r="K202" s="175" t="s">
        <v>3508</v>
      </c>
      <c r="L202" s="176"/>
      <c r="M202" s="176"/>
      <c r="N202" s="176"/>
      <c r="O202" s="176"/>
      <c r="P202" s="177"/>
      <c r="Q202" s="173" t="s">
        <v>3509</v>
      </c>
      <c r="R202" s="174"/>
      <c r="S202" s="183">
        <v>27.5</v>
      </c>
    </row>
    <row r="203" s="51" customFormat="1" spans="1:19">
      <c r="A203" s="170" t="s">
        <v>3510</v>
      </c>
      <c r="B203" s="171"/>
      <c r="C203" s="171"/>
      <c r="D203" s="171"/>
      <c r="E203" s="171"/>
      <c r="F203" s="171"/>
      <c r="G203" s="171"/>
      <c r="H203" s="171"/>
      <c r="I203" s="172"/>
      <c r="J203" s="53"/>
      <c r="K203" s="170" t="s">
        <v>3510</v>
      </c>
      <c r="L203" s="171"/>
      <c r="M203" s="171"/>
      <c r="N203" s="171"/>
      <c r="O203" s="171"/>
      <c r="P203" s="171"/>
      <c r="Q203" s="171"/>
      <c r="R203" s="171"/>
      <c r="S203" s="172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3" sqref="J13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3410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3411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3511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3511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3420</v>
      </c>
      <c r="Y2" s="63">
        <f>S174</f>
        <v>7.24734042553191</v>
      </c>
      <c r="Z2" s="64" t="s">
        <v>3421</v>
      </c>
      <c r="AA2" s="65">
        <f>S175</f>
        <v>72.1409574468085</v>
      </c>
      <c r="AB2" s="66"/>
      <c r="AC2" s="60" t="s">
        <v>3422</v>
      </c>
      <c r="AD2" s="65">
        <f>S157</f>
        <v>5.58510638297872</v>
      </c>
      <c r="AE2" s="65">
        <f>I157</f>
        <v>5.58510638297872</v>
      </c>
      <c r="AF2" s="66"/>
      <c r="AG2" s="60" t="s">
        <v>3422</v>
      </c>
      <c r="AH2" s="65">
        <f>S161</f>
        <v>8.68351063829788</v>
      </c>
      <c r="AI2" s="65">
        <f>I161</f>
        <v>8.68351063829788</v>
      </c>
      <c r="AJ2" s="66"/>
      <c r="AK2" s="60" t="s">
        <v>3422</v>
      </c>
      <c r="AL2" s="65">
        <f>S165</f>
        <v>47.8723404255319</v>
      </c>
      <c r="AM2" s="65">
        <f>I165</f>
        <v>47.8723404255319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>
        <f>Q178</f>
        <v>4.2875</v>
      </c>
      <c r="X3" s="62"/>
      <c r="Y3" s="65"/>
      <c r="Z3" s="64"/>
      <c r="AA3" s="65"/>
      <c r="AB3" s="66"/>
      <c r="AC3" s="70" t="s">
        <v>3424</v>
      </c>
      <c r="AD3" s="65">
        <f>S158</f>
        <v>6.18351063829787</v>
      </c>
      <c r="AE3" s="65">
        <f>I158</f>
        <v>6.18351063829787</v>
      </c>
      <c r="AF3" s="66"/>
      <c r="AG3" s="70" t="s">
        <v>3424</v>
      </c>
      <c r="AH3" s="65">
        <f>S162</f>
        <v>9.4813829787234</v>
      </c>
      <c r="AI3" s="65">
        <f>I162</f>
        <v>9.4813829787234</v>
      </c>
      <c r="AJ3" s="66"/>
      <c r="AK3" s="70" t="s">
        <v>3424</v>
      </c>
      <c r="AL3" s="65">
        <f>S166</f>
        <v>51.8617021276596</v>
      </c>
      <c r="AM3" s="65">
        <f>I166</f>
        <v>51.8617021276596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8.40425531914894</v>
      </c>
      <c r="D4" s="72">
        <v>8.47074468085106</v>
      </c>
      <c r="E4" s="72">
        <v>8.53723404255319</v>
      </c>
      <c r="F4" s="72">
        <v>8.60372340425532</v>
      </c>
      <c r="G4" s="72">
        <v>8.68351063829788</v>
      </c>
      <c r="H4" s="72">
        <v>8.75</v>
      </c>
      <c r="I4" s="73">
        <v>8.81648936170212</v>
      </c>
      <c r="J4" s="13" t="s">
        <v>2</v>
      </c>
      <c r="K4" s="74">
        <v>1</v>
      </c>
      <c r="L4" s="75">
        <v>0.45</v>
      </c>
      <c r="M4" s="72">
        <v>8.40425531914894</v>
      </c>
      <c r="N4" s="72">
        <v>8.47074468085106</v>
      </c>
      <c r="O4" s="72">
        <v>8.53723404255319</v>
      </c>
      <c r="P4" s="72">
        <v>8.60372340425532</v>
      </c>
      <c r="Q4" s="72">
        <v>8.68351063829788</v>
      </c>
      <c r="R4" s="72">
        <v>8.75</v>
      </c>
      <c r="S4" s="73">
        <v>8.81648936170212</v>
      </c>
      <c r="U4" s="54"/>
      <c r="V4" s="60" t="s">
        <v>3425</v>
      </c>
      <c r="W4" s="65">
        <v>0</v>
      </c>
      <c r="X4" s="76" t="s">
        <v>3426</v>
      </c>
      <c r="Y4" s="63">
        <f>I174</f>
        <v>7.24734042553191</v>
      </c>
      <c r="Z4" s="77" t="s">
        <v>3427</v>
      </c>
      <c r="AA4" s="65">
        <f>I175</f>
        <v>72.1409574468085</v>
      </c>
      <c r="AB4" s="66"/>
      <c r="AC4" s="70" t="s">
        <v>3428</v>
      </c>
      <c r="AD4" s="65">
        <f>S159</f>
        <v>7.18085106382979</v>
      </c>
      <c r="AE4" s="65">
        <f>I159</f>
        <v>7.18085106382979</v>
      </c>
      <c r="AF4" s="66"/>
      <c r="AG4" s="70" t="s">
        <v>3428</v>
      </c>
      <c r="AH4" s="65">
        <f>S163</f>
        <v>10.5186170212766</v>
      </c>
      <c r="AI4" s="65">
        <f>I163</f>
        <v>10.5186170212766</v>
      </c>
      <c r="AJ4" s="66"/>
      <c r="AK4" s="70" t="s">
        <v>3428</v>
      </c>
      <c r="AL4" s="65">
        <f>S167</f>
        <v>59.3484042553191</v>
      </c>
      <c r="AM4" s="65">
        <f>I167</f>
        <v>59.3484042553191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8.40425531914894</v>
      </c>
      <c r="D5" s="72">
        <v>8.47074468085106</v>
      </c>
      <c r="E5" s="72">
        <v>8.53723404255319</v>
      </c>
      <c r="F5" s="72">
        <v>8.60372340425532</v>
      </c>
      <c r="G5" s="72">
        <v>8.68351063829788</v>
      </c>
      <c r="H5" s="72">
        <v>8.75</v>
      </c>
      <c r="I5" s="72">
        <v>8.81648936170212</v>
      </c>
      <c r="J5" s="13" t="s">
        <v>3</v>
      </c>
      <c r="K5" s="78">
        <v>2</v>
      </c>
      <c r="L5" s="71">
        <v>0.9</v>
      </c>
      <c r="M5" s="72">
        <v>8.40425531914894</v>
      </c>
      <c r="N5" s="72">
        <v>8.47074468085106</v>
      </c>
      <c r="O5" s="72">
        <v>8.53723404255319</v>
      </c>
      <c r="P5" s="72">
        <v>8.60372340425532</v>
      </c>
      <c r="Q5" s="72">
        <v>8.68351063829788</v>
      </c>
      <c r="R5" s="72">
        <v>8.75</v>
      </c>
      <c r="S5" s="72">
        <v>8.81648936170212</v>
      </c>
      <c r="U5" s="54"/>
      <c r="V5" s="60" t="s">
        <v>3429</v>
      </c>
      <c r="W5" s="65">
        <f>G180</f>
        <v>2.76595744680851</v>
      </c>
      <c r="X5" s="76"/>
      <c r="Y5" s="65"/>
      <c r="Z5" s="77"/>
      <c r="AA5" s="65"/>
      <c r="AB5" s="79"/>
      <c r="AC5" s="70" t="s">
        <v>3430</v>
      </c>
      <c r="AD5" s="65">
        <f>S160</f>
        <v>7.57978723404255</v>
      </c>
      <c r="AE5" s="65">
        <f>I160</f>
        <v>7.57978723404255</v>
      </c>
      <c r="AF5" s="79"/>
      <c r="AG5" s="70" t="s">
        <v>3430</v>
      </c>
      <c r="AH5" s="65">
        <f>S164</f>
        <v>10.9707446808511</v>
      </c>
      <c r="AI5" s="65">
        <f>I164</f>
        <v>10.9707446808511</v>
      </c>
      <c r="AJ5" s="79"/>
      <c r="AK5" s="70" t="s">
        <v>3430</v>
      </c>
      <c r="AL5" s="65">
        <f>S168</f>
        <v>60.8377659574469</v>
      </c>
      <c r="AM5" s="65">
        <f>I168</f>
        <v>60.8377659574469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8.40425531914894</v>
      </c>
      <c r="D6" s="72">
        <v>8.47074468085106</v>
      </c>
      <c r="E6" s="72">
        <v>8.53723404255319</v>
      </c>
      <c r="F6" s="72">
        <v>8.60372340425532</v>
      </c>
      <c r="G6" s="72">
        <v>8.68351063829788</v>
      </c>
      <c r="H6" s="72">
        <v>8.75</v>
      </c>
      <c r="I6" s="72">
        <v>8.81648936170212</v>
      </c>
      <c r="J6" s="13" t="s">
        <v>4</v>
      </c>
      <c r="K6" s="71">
        <v>3</v>
      </c>
      <c r="L6" s="71">
        <v>1.36</v>
      </c>
      <c r="M6" s="72">
        <v>8.40425531914894</v>
      </c>
      <c r="N6" s="72">
        <v>8.47074468085106</v>
      </c>
      <c r="O6" s="72">
        <v>8.53723404255319</v>
      </c>
      <c r="P6" s="72">
        <v>8.60372340425532</v>
      </c>
      <c r="Q6" s="72">
        <v>8.68351063829788</v>
      </c>
      <c r="R6" s="72">
        <v>8.75</v>
      </c>
      <c r="S6" s="72">
        <v>8.81648936170212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8.40425531914894</v>
      </c>
      <c r="D7" s="72">
        <v>8.47074468085106</v>
      </c>
      <c r="E7" s="72">
        <v>8.53723404255319</v>
      </c>
      <c r="F7" s="72">
        <v>8.60372340425532</v>
      </c>
      <c r="G7" s="72">
        <v>8.68351063829788</v>
      </c>
      <c r="H7" s="72">
        <v>8.75</v>
      </c>
      <c r="I7" s="72">
        <v>8.81648936170212</v>
      </c>
      <c r="J7" s="13" t="s">
        <v>5</v>
      </c>
      <c r="K7" s="71">
        <v>4</v>
      </c>
      <c r="L7" s="71">
        <v>1.81</v>
      </c>
      <c r="M7" s="72">
        <v>8.40425531914894</v>
      </c>
      <c r="N7" s="72">
        <v>8.47074468085106</v>
      </c>
      <c r="O7" s="72">
        <v>8.53723404255319</v>
      </c>
      <c r="P7" s="72">
        <v>8.60372340425532</v>
      </c>
      <c r="Q7" s="72">
        <v>8.68351063829788</v>
      </c>
      <c r="R7" s="72">
        <v>8.75</v>
      </c>
      <c r="S7" s="72">
        <v>8.81648936170212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8.40425531914894</v>
      </c>
      <c r="D8" s="72">
        <v>8.47074468085106</v>
      </c>
      <c r="E8" s="72">
        <v>8.53723404255319</v>
      </c>
      <c r="F8" s="72">
        <v>8.60372340425532</v>
      </c>
      <c r="G8" s="72">
        <v>8.68351063829788</v>
      </c>
      <c r="H8" s="72">
        <v>8.75</v>
      </c>
      <c r="I8" s="72">
        <v>8.81648936170212</v>
      </c>
      <c r="J8" s="13" t="s">
        <v>6</v>
      </c>
      <c r="K8" s="71">
        <v>5</v>
      </c>
      <c r="L8" s="71">
        <v>2.26</v>
      </c>
      <c r="M8" s="72">
        <v>8.40425531914894</v>
      </c>
      <c r="N8" s="72">
        <v>8.47074468085106</v>
      </c>
      <c r="O8" s="72">
        <v>8.53723404255319</v>
      </c>
      <c r="P8" s="72">
        <v>8.60372340425532</v>
      </c>
      <c r="Q8" s="72">
        <v>8.68351063829788</v>
      </c>
      <c r="R8" s="72">
        <v>8.75</v>
      </c>
      <c r="S8" s="72">
        <v>8.81648936170212</v>
      </c>
      <c r="U8" s="89"/>
      <c r="V8" s="92" t="s">
        <v>3458</v>
      </c>
      <c r="W8" s="92">
        <v>50</v>
      </c>
      <c r="X8" s="92">
        <v>50</v>
      </c>
      <c r="Y8" s="92">
        <v>40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12.5</v>
      </c>
      <c r="AC8" s="95">
        <f t="shared" ref="AC8:AC17" si="2">AB8*2.2</f>
        <v>27.5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否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230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8.40425531914894</v>
      </c>
      <c r="AM8" s="96">
        <f t="shared" ref="AM8:AM17" si="11">VLOOKUP(ROUNDUP($AD8,0),K:S,4,TRUE)</f>
        <v>9.38829787234043</v>
      </c>
      <c r="AN8" s="96">
        <f t="shared" ref="AN8:AN17" si="12">VLOOKUP(ROUNDUP($AD8,0),K:S,5,TRUE)</f>
        <v>10.9441489361702</v>
      </c>
      <c r="AO8" s="96">
        <f t="shared" ref="AO8:AO17" si="13">VLOOKUP(ROUNDUP($AD8,0),K:S,6,TRUE)</f>
        <v>13.2446808510639</v>
      </c>
      <c r="AP8" s="96">
        <f t="shared" ref="AP8:AP17" si="14">VLOOKUP(ROUNDUP($AD8,0),K:S,7,TRUE)</f>
        <v>16.5425531914894</v>
      </c>
      <c r="AQ8" s="96">
        <f t="shared" ref="AQ8:AQ17" si="15">VLOOKUP(ROUNDUP($AD8,0),K:S,8,TRUE)</f>
        <v>19.6675531914894</v>
      </c>
      <c r="AR8" s="96">
        <f t="shared" ref="AR8:AR17" si="16">VLOOKUP(ROUNDUP($AD8,0),K:S,9,TRUE)</f>
        <v>21.9015957446809</v>
      </c>
      <c r="AS8" s="97">
        <f t="shared" ref="AS8:AS17" si="17">VLOOKUP(ROUNDUP($AD8,0),A:I,3,TRUE)</f>
        <v>8.40425531914894</v>
      </c>
      <c r="AT8" s="97">
        <f t="shared" ref="AT8:AT17" si="18">VLOOKUP(ROUNDUP($AD8,0),A:I,4,TRUE)</f>
        <v>9.38829787234043</v>
      </c>
      <c r="AU8" s="97">
        <f t="shared" ref="AU8:AU17" si="19">VLOOKUP(ROUNDUP($AD8,0),A:I,5,TRUE)</f>
        <v>10.9441489361702</v>
      </c>
      <c r="AV8" s="97">
        <f t="shared" ref="AV8:AV17" si="20">VLOOKUP(ROUNDUP($AD8,0),A:I,6,TRUE)</f>
        <v>13.2446808510639</v>
      </c>
      <c r="AW8" s="97">
        <f t="shared" ref="AW8:AW17" si="21">VLOOKUP(ROUNDUP($AD8,0),A:I,7,TRUE)</f>
        <v>16.5425531914894</v>
      </c>
      <c r="AX8" s="97">
        <f t="shared" ref="AX8:AX17" si="22">VLOOKUP(ROUNDUP($AD8,0),A:I,8,TRUE)</f>
        <v>19.6675531914894</v>
      </c>
      <c r="AY8" s="97">
        <f t="shared" ref="AY8:AY17" si="23">VLOOKUP(ROUNDUP($AD8,0),A:I,9,TRUE)</f>
        <v>21.9015957446809</v>
      </c>
    </row>
    <row r="9" s="51" customFormat="1" ht="16.2" spans="1:51">
      <c r="A9" s="71">
        <v>6</v>
      </c>
      <c r="B9" s="71">
        <v>2.72</v>
      </c>
      <c r="C9" s="72">
        <v>8.40425531914894</v>
      </c>
      <c r="D9" s="72">
        <v>8.47074468085106</v>
      </c>
      <c r="E9" s="72">
        <v>8.53723404255319</v>
      </c>
      <c r="F9" s="72">
        <v>8.60372340425532</v>
      </c>
      <c r="G9" s="72">
        <v>8.68351063829788</v>
      </c>
      <c r="H9" s="72">
        <v>8.75</v>
      </c>
      <c r="I9" s="72">
        <v>8.81648936170212</v>
      </c>
      <c r="J9" s="13" t="s">
        <v>7</v>
      </c>
      <c r="K9" s="71">
        <v>6</v>
      </c>
      <c r="L9" s="71">
        <v>2.72</v>
      </c>
      <c r="M9" s="72">
        <v>8.40425531914894</v>
      </c>
      <c r="N9" s="72">
        <v>8.47074468085106</v>
      </c>
      <c r="O9" s="72">
        <v>8.53723404255319</v>
      </c>
      <c r="P9" s="72">
        <v>8.60372340425532</v>
      </c>
      <c r="Q9" s="72">
        <v>8.68351063829788</v>
      </c>
      <c r="R9" s="72">
        <v>8.75</v>
      </c>
      <c r="S9" s="72">
        <v>8.81648936170212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8.40425531914894</v>
      </c>
      <c r="D10" s="72">
        <v>8.47074468085106</v>
      </c>
      <c r="E10" s="72">
        <v>8.53723404255319</v>
      </c>
      <c r="F10" s="72">
        <v>8.60372340425532</v>
      </c>
      <c r="G10" s="72">
        <v>8.68351063829788</v>
      </c>
      <c r="H10" s="72">
        <v>8.75</v>
      </c>
      <c r="I10" s="72">
        <v>8.81648936170212</v>
      </c>
      <c r="J10" s="13" t="s">
        <v>8</v>
      </c>
      <c r="K10" s="71">
        <v>7</v>
      </c>
      <c r="L10" s="71">
        <v>3.17</v>
      </c>
      <c r="M10" s="72">
        <v>8.40425531914894</v>
      </c>
      <c r="N10" s="72">
        <v>8.47074468085106</v>
      </c>
      <c r="O10" s="72">
        <v>8.53723404255319</v>
      </c>
      <c r="P10" s="72">
        <v>8.60372340425532</v>
      </c>
      <c r="Q10" s="72">
        <v>8.68351063829788</v>
      </c>
      <c r="R10" s="72">
        <v>8.75</v>
      </c>
      <c r="S10" s="72">
        <v>8.81648936170212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8.40425531914894</v>
      </c>
      <c r="D11" s="72">
        <v>8.47074468085106</v>
      </c>
      <c r="E11" s="72">
        <v>8.53723404255319</v>
      </c>
      <c r="F11" s="72">
        <v>8.60372340425532</v>
      </c>
      <c r="G11" s="72">
        <v>8.68351063829788</v>
      </c>
      <c r="H11" s="72">
        <v>8.75</v>
      </c>
      <c r="I11" s="72">
        <v>8.81648936170212</v>
      </c>
      <c r="J11" s="13" t="s">
        <v>9</v>
      </c>
      <c r="K11" s="71">
        <v>8</v>
      </c>
      <c r="L11" s="71">
        <v>3.62</v>
      </c>
      <c r="M11" s="72">
        <v>8.40425531914894</v>
      </c>
      <c r="N11" s="72">
        <v>8.47074468085106</v>
      </c>
      <c r="O11" s="72">
        <v>8.53723404255319</v>
      </c>
      <c r="P11" s="72">
        <v>8.60372340425532</v>
      </c>
      <c r="Q11" s="72">
        <v>8.68351063829788</v>
      </c>
      <c r="R11" s="72">
        <v>8.75</v>
      </c>
      <c r="S11" s="72">
        <v>8.81648936170212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8.40425531914894</v>
      </c>
      <c r="D12" s="72">
        <v>8.47074468085106</v>
      </c>
      <c r="E12" s="72">
        <v>8.53723404255319</v>
      </c>
      <c r="F12" s="72">
        <v>8.60372340425532</v>
      </c>
      <c r="G12" s="72">
        <v>8.68351063829788</v>
      </c>
      <c r="H12" s="72">
        <v>8.75</v>
      </c>
      <c r="I12" s="72">
        <v>8.81648936170212</v>
      </c>
      <c r="J12" s="13" t="s">
        <v>13</v>
      </c>
      <c r="K12" s="71">
        <v>9</v>
      </c>
      <c r="L12" s="71">
        <v>4.08</v>
      </c>
      <c r="M12" s="72">
        <v>8.40425531914894</v>
      </c>
      <c r="N12" s="72">
        <v>8.47074468085106</v>
      </c>
      <c r="O12" s="72">
        <v>8.53723404255319</v>
      </c>
      <c r="P12" s="72">
        <v>8.60372340425532</v>
      </c>
      <c r="Q12" s="72">
        <v>8.68351063829788</v>
      </c>
      <c r="R12" s="72">
        <v>8.75</v>
      </c>
      <c r="S12" s="72">
        <v>8.81648936170212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8.40425531914894</v>
      </c>
      <c r="D13" s="72">
        <v>8.47074468085106</v>
      </c>
      <c r="E13" s="72">
        <v>8.53723404255319</v>
      </c>
      <c r="F13" s="72">
        <v>8.60372340425532</v>
      </c>
      <c r="G13" s="72">
        <v>8.68351063829788</v>
      </c>
      <c r="H13" s="72">
        <v>8.75</v>
      </c>
      <c r="I13" s="72">
        <v>8.81648936170212</v>
      </c>
      <c r="J13" s="194" t="s">
        <v>12</v>
      </c>
      <c r="K13" s="71">
        <v>10</v>
      </c>
      <c r="L13" s="71">
        <v>4.53</v>
      </c>
      <c r="M13" s="72">
        <v>8.40425531914894</v>
      </c>
      <c r="N13" s="72">
        <v>8.47074468085106</v>
      </c>
      <c r="O13" s="72">
        <v>8.53723404255319</v>
      </c>
      <c r="P13" s="72">
        <v>8.60372340425532</v>
      </c>
      <c r="Q13" s="72">
        <v>8.68351063829788</v>
      </c>
      <c r="R13" s="72">
        <v>8.75</v>
      </c>
      <c r="S13" s="72">
        <v>8.81648936170212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8.40425531914894</v>
      </c>
      <c r="D14" s="72">
        <v>8.47074468085106</v>
      </c>
      <c r="E14" s="72">
        <v>8.53723404255319</v>
      </c>
      <c r="F14" s="72">
        <v>8.60372340425532</v>
      </c>
      <c r="G14" s="72">
        <v>8.68351063829788</v>
      </c>
      <c r="H14" s="72">
        <v>8.75</v>
      </c>
      <c r="I14" s="72">
        <v>8.81648936170212</v>
      </c>
      <c r="J14" s="13" t="s">
        <v>11</v>
      </c>
      <c r="K14" s="71">
        <v>11</v>
      </c>
      <c r="L14" s="71">
        <v>4.98</v>
      </c>
      <c r="M14" s="72">
        <v>8.40425531914894</v>
      </c>
      <c r="N14" s="72">
        <v>8.47074468085106</v>
      </c>
      <c r="O14" s="72">
        <v>8.53723404255319</v>
      </c>
      <c r="P14" s="72">
        <v>8.60372340425532</v>
      </c>
      <c r="Q14" s="72">
        <v>8.68351063829788</v>
      </c>
      <c r="R14" s="72">
        <v>8.75</v>
      </c>
      <c r="S14" s="72">
        <v>8.81648936170212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8.40425531914894</v>
      </c>
      <c r="D15" s="72">
        <v>8.47074468085106</v>
      </c>
      <c r="E15" s="72">
        <v>8.53723404255319</v>
      </c>
      <c r="F15" s="72">
        <v>8.60372340425532</v>
      </c>
      <c r="G15" s="72">
        <v>8.68351063829788</v>
      </c>
      <c r="H15" s="72">
        <v>8.75</v>
      </c>
      <c r="I15" s="72">
        <v>8.81648936170212</v>
      </c>
      <c r="J15" s="13" t="s">
        <v>10</v>
      </c>
      <c r="K15" s="71">
        <v>12</v>
      </c>
      <c r="L15" s="71">
        <v>5.44</v>
      </c>
      <c r="M15" s="72">
        <v>8.40425531914894</v>
      </c>
      <c r="N15" s="72">
        <v>8.47074468085106</v>
      </c>
      <c r="O15" s="72">
        <v>8.53723404255319</v>
      </c>
      <c r="P15" s="72">
        <v>8.60372340425532</v>
      </c>
      <c r="Q15" s="72">
        <v>8.68351063829788</v>
      </c>
      <c r="R15" s="72">
        <v>8.75</v>
      </c>
      <c r="S15" s="72">
        <v>8.81648936170212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8.40425531914894</v>
      </c>
      <c r="D16" s="72">
        <v>8.47074468085106</v>
      </c>
      <c r="E16" s="72">
        <v>8.53723404255319</v>
      </c>
      <c r="F16" s="72">
        <v>8.60372340425532</v>
      </c>
      <c r="G16" s="72">
        <v>8.68351063829788</v>
      </c>
      <c r="H16" s="72">
        <v>8.75</v>
      </c>
      <c r="I16" s="72">
        <v>8.81648936170212</v>
      </c>
      <c r="J16" s="99"/>
      <c r="K16" s="71">
        <v>13</v>
      </c>
      <c r="L16" s="71">
        <v>5.89</v>
      </c>
      <c r="M16" s="72">
        <v>8.40425531914894</v>
      </c>
      <c r="N16" s="72">
        <v>8.47074468085106</v>
      </c>
      <c r="O16" s="72">
        <v>8.53723404255319</v>
      </c>
      <c r="P16" s="72">
        <v>8.60372340425532</v>
      </c>
      <c r="Q16" s="72">
        <v>8.68351063829788</v>
      </c>
      <c r="R16" s="72">
        <v>8.75</v>
      </c>
      <c r="S16" s="72">
        <v>8.81648936170212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8.40425531914894</v>
      </c>
      <c r="D17" s="72">
        <v>8.47074468085106</v>
      </c>
      <c r="E17" s="72">
        <v>8.53723404255319</v>
      </c>
      <c r="F17" s="72">
        <v>8.60372340425532</v>
      </c>
      <c r="G17" s="72">
        <v>8.68351063829788</v>
      </c>
      <c r="H17" s="72">
        <v>8.75</v>
      </c>
      <c r="I17" s="72">
        <v>9.36170212765957</v>
      </c>
      <c r="J17" s="99"/>
      <c r="K17" s="71">
        <v>14</v>
      </c>
      <c r="L17" s="71">
        <v>6.35</v>
      </c>
      <c r="M17" s="72">
        <v>8.40425531914894</v>
      </c>
      <c r="N17" s="72">
        <v>8.47074468085106</v>
      </c>
      <c r="O17" s="72">
        <v>8.53723404255319</v>
      </c>
      <c r="P17" s="72">
        <v>8.60372340425532</v>
      </c>
      <c r="Q17" s="72">
        <v>8.68351063829788</v>
      </c>
      <c r="R17" s="72">
        <v>8.75</v>
      </c>
      <c r="S17" s="72">
        <v>9.36170212765957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8.40425531914894</v>
      </c>
      <c r="D18" s="72">
        <v>8.47074468085106</v>
      </c>
      <c r="E18" s="72">
        <v>8.53723404255319</v>
      </c>
      <c r="F18" s="72">
        <v>8.60372340425532</v>
      </c>
      <c r="G18" s="72">
        <v>8.68351063829788</v>
      </c>
      <c r="H18" s="72">
        <v>8.84308510638298</v>
      </c>
      <c r="I18" s="72">
        <v>9.74734042553191</v>
      </c>
      <c r="J18" s="99"/>
      <c r="K18" s="71">
        <v>15</v>
      </c>
      <c r="L18" s="71">
        <v>6.8</v>
      </c>
      <c r="M18" s="72">
        <v>8.40425531914894</v>
      </c>
      <c r="N18" s="72">
        <v>8.47074468085106</v>
      </c>
      <c r="O18" s="72">
        <v>8.53723404255319</v>
      </c>
      <c r="P18" s="72">
        <v>8.60372340425532</v>
      </c>
      <c r="Q18" s="72">
        <v>8.68351063829788</v>
      </c>
      <c r="R18" s="72">
        <v>8.84308510638298</v>
      </c>
      <c r="S18" s="72">
        <v>9.74734042553191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8.40425531914894</v>
      </c>
      <c r="D19" s="72">
        <v>8.47074468085106</v>
      </c>
      <c r="E19" s="72">
        <v>8.53723404255319</v>
      </c>
      <c r="F19" s="72">
        <v>8.60372340425532</v>
      </c>
      <c r="G19" s="72">
        <v>8.68351063829788</v>
      </c>
      <c r="H19" s="72">
        <v>9.30851063829788</v>
      </c>
      <c r="I19" s="72">
        <v>10.2393617021277</v>
      </c>
      <c r="J19" s="99"/>
      <c r="K19" s="71">
        <v>16</v>
      </c>
      <c r="L19" s="71">
        <v>7.25</v>
      </c>
      <c r="M19" s="72">
        <v>8.40425531914894</v>
      </c>
      <c r="N19" s="72">
        <v>8.47074468085106</v>
      </c>
      <c r="O19" s="72">
        <v>8.53723404255319</v>
      </c>
      <c r="P19" s="72">
        <v>8.60372340425532</v>
      </c>
      <c r="Q19" s="72">
        <v>8.68351063829788</v>
      </c>
      <c r="R19" s="72">
        <v>9.30851063829788</v>
      </c>
      <c r="S19" s="72">
        <v>10.2393617021277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8.40425531914894</v>
      </c>
      <c r="D20" s="72">
        <v>8.47074468085106</v>
      </c>
      <c r="E20" s="72">
        <v>8.53723404255319</v>
      </c>
      <c r="F20" s="72">
        <v>8.60372340425532</v>
      </c>
      <c r="G20" s="72">
        <v>8.68351063829788</v>
      </c>
      <c r="H20" s="72">
        <v>9.77393617021276</v>
      </c>
      <c r="I20" s="72">
        <v>10.2393617021277</v>
      </c>
      <c r="J20" s="99"/>
      <c r="K20" s="71">
        <v>17</v>
      </c>
      <c r="L20" s="71">
        <v>7.71</v>
      </c>
      <c r="M20" s="72">
        <v>8.40425531914894</v>
      </c>
      <c r="N20" s="72">
        <v>8.47074468085106</v>
      </c>
      <c r="O20" s="72">
        <v>8.53723404255319</v>
      </c>
      <c r="P20" s="72">
        <v>8.60372340425532</v>
      </c>
      <c r="Q20" s="72">
        <v>8.68351063829788</v>
      </c>
      <c r="R20" s="72">
        <v>9.77393617021276</v>
      </c>
      <c r="S20" s="72">
        <v>10.2393617021277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8.40425531914894</v>
      </c>
      <c r="D21" s="72">
        <v>8.47074468085106</v>
      </c>
      <c r="E21" s="72">
        <v>8.53723404255319</v>
      </c>
      <c r="F21" s="72">
        <v>8.60372340425532</v>
      </c>
      <c r="G21" s="72">
        <v>8.68351063829788</v>
      </c>
      <c r="H21" s="72">
        <v>10.0664893617021</v>
      </c>
      <c r="I21" s="72">
        <v>11.0372340425532</v>
      </c>
      <c r="J21" s="99"/>
      <c r="K21" s="71">
        <v>18</v>
      </c>
      <c r="L21" s="71">
        <v>8.16</v>
      </c>
      <c r="M21" s="72">
        <v>8.40425531914894</v>
      </c>
      <c r="N21" s="72">
        <v>8.47074468085106</v>
      </c>
      <c r="O21" s="72">
        <v>8.53723404255319</v>
      </c>
      <c r="P21" s="72">
        <v>8.60372340425532</v>
      </c>
      <c r="Q21" s="72">
        <v>8.68351063829788</v>
      </c>
      <c r="R21" s="72">
        <v>10.0664893617021</v>
      </c>
      <c r="S21" s="72">
        <v>11.0372340425532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8.40425531914894</v>
      </c>
      <c r="D22" s="72">
        <v>8.47074468085106</v>
      </c>
      <c r="E22" s="72">
        <v>8.53723404255319</v>
      </c>
      <c r="F22" s="72">
        <v>8.60372340425532</v>
      </c>
      <c r="G22" s="72">
        <v>8.68351063829788</v>
      </c>
      <c r="H22" s="72">
        <v>10.3723404255319</v>
      </c>
      <c r="I22" s="72">
        <v>11.5691489361702</v>
      </c>
      <c r="J22" s="99"/>
      <c r="K22" s="71">
        <v>19</v>
      </c>
      <c r="L22" s="71">
        <v>8.61</v>
      </c>
      <c r="M22" s="72">
        <v>8.40425531914894</v>
      </c>
      <c r="N22" s="72">
        <v>8.47074468085106</v>
      </c>
      <c r="O22" s="72">
        <v>8.53723404255319</v>
      </c>
      <c r="P22" s="72">
        <v>8.60372340425532</v>
      </c>
      <c r="Q22" s="72">
        <v>8.68351063829788</v>
      </c>
      <c r="R22" s="72">
        <v>10.3723404255319</v>
      </c>
      <c r="S22" s="72">
        <v>11.5691489361702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8.40425531914894</v>
      </c>
      <c r="D23" s="72">
        <v>8.47074468085106</v>
      </c>
      <c r="E23" s="72">
        <v>8.53723404255319</v>
      </c>
      <c r="F23" s="72">
        <v>8.60372340425532</v>
      </c>
      <c r="G23" s="72">
        <v>8.82978723404255</v>
      </c>
      <c r="H23" s="72">
        <v>10.7579787234042</v>
      </c>
      <c r="I23" s="72">
        <v>11.9813829787234</v>
      </c>
      <c r="J23" s="99"/>
      <c r="K23" s="71">
        <v>20</v>
      </c>
      <c r="L23" s="71">
        <v>9.07</v>
      </c>
      <c r="M23" s="72">
        <v>8.40425531914894</v>
      </c>
      <c r="N23" s="72">
        <v>8.47074468085106</v>
      </c>
      <c r="O23" s="72">
        <v>8.53723404255319</v>
      </c>
      <c r="P23" s="72">
        <v>8.60372340425532</v>
      </c>
      <c r="Q23" s="72">
        <v>8.82978723404255</v>
      </c>
      <c r="R23" s="72">
        <v>10.7579787234042</v>
      </c>
      <c r="S23" s="72">
        <v>11.9813829787234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8.40425531914894</v>
      </c>
      <c r="D24" s="72">
        <v>8.47074468085106</v>
      </c>
      <c r="E24" s="72">
        <v>8.53723404255319</v>
      </c>
      <c r="F24" s="72">
        <v>8.60372340425532</v>
      </c>
      <c r="G24" s="72">
        <v>8.6968085106383</v>
      </c>
      <c r="H24" s="72">
        <v>10.5585106382979</v>
      </c>
      <c r="I24" s="72">
        <v>11.7952127659574</v>
      </c>
      <c r="J24" s="99"/>
      <c r="K24" s="71">
        <v>21</v>
      </c>
      <c r="L24" s="71">
        <v>9.52</v>
      </c>
      <c r="M24" s="72">
        <v>8.40425531914894</v>
      </c>
      <c r="N24" s="72">
        <v>8.47074468085106</v>
      </c>
      <c r="O24" s="72">
        <v>8.53723404255319</v>
      </c>
      <c r="P24" s="72">
        <v>8.60372340425532</v>
      </c>
      <c r="Q24" s="72">
        <v>8.6968085106383</v>
      </c>
      <c r="R24" s="72">
        <v>10.5585106382979</v>
      </c>
      <c r="S24" s="72">
        <v>11.7952127659574</v>
      </c>
      <c r="U24" s="54"/>
      <c r="V24" s="82" t="str">
        <f>'FedEx-632-MT-报价'!V8</f>
        <v>案例</v>
      </c>
      <c r="W24" s="116">
        <f t="shared" ref="W24:W33" si="24">AD40</f>
        <v>9.74893617021277</v>
      </c>
      <c r="X24" s="116">
        <f t="shared" ref="X24:X33" si="25">AD53</f>
        <v>10.8904255319149</v>
      </c>
      <c r="Y24" s="116">
        <f t="shared" ref="Y24:Y33" si="26">AD66</f>
        <v>12.6952127659574</v>
      </c>
      <c r="Z24" s="116">
        <f t="shared" ref="Z24:Z33" si="27">AD79</f>
        <v>15.3638297872341</v>
      </c>
      <c r="AA24" s="116">
        <f t="shared" ref="AA24:AA33" si="28">AD92</f>
        <v>19.1893617021277</v>
      </c>
      <c r="AB24" s="116">
        <f t="shared" ref="AB24:AB33" si="29">AD105</f>
        <v>22.8143617021277</v>
      </c>
      <c r="AC24" s="116">
        <f t="shared" ref="AC24:AC33" si="30">AD118</f>
        <v>25.4058510638298</v>
      </c>
      <c r="AD24" s="117">
        <f t="shared" ref="AD24:AD33" si="31">AVERAGE(W24:AC24)</f>
        <v>16.5868541033435</v>
      </c>
      <c r="AE24" s="118">
        <f t="shared" ref="AE24:AE33" si="32">W40</f>
        <v>2.7</v>
      </c>
      <c r="AF24" s="114"/>
      <c r="AG24" s="82" t="str">
        <f>'FedEx-632-MT-报价'!V8</f>
        <v>案例</v>
      </c>
      <c r="AH24" s="116">
        <f t="shared" ref="AH24:AH33" si="33">AO40</f>
        <v>12.9574468085106</v>
      </c>
      <c r="AI24" s="116">
        <f t="shared" ref="AI24:AI33" si="34">AO53</f>
        <v>14.0989361702128</v>
      </c>
      <c r="AJ24" s="116">
        <f t="shared" ref="AJ24:AJ33" si="35">AO66</f>
        <v>15.9037234042553</v>
      </c>
      <c r="AK24" s="116">
        <f t="shared" ref="AK24:AK33" si="36">AO79</f>
        <v>18.572340425532</v>
      </c>
      <c r="AL24" s="116">
        <f t="shared" ref="AL24:AL33" si="37">AO92</f>
        <v>22.3978723404256</v>
      </c>
      <c r="AM24" s="116">
        <f t="shared" ref="AM24:AM33" si="38">AO105</f>
        <v>26.0228723404256</v>
      </c>
      <c r="AN24" s="116">
        <f t="shared" ref="AN24:AN33" si="39">AO118</f>
        <v>28.6143617021277</v>
      </c>
      <c r="AO24" s="117">
        <f t="shared" ref="AO24:AO33" si="40">AVERAGE(AH24:AN24)</f>
        <v>19.7953647416414</v>
      </c>
      <c r="AP24" s="118">
        <f t="shared" ref="AP24:AP33" si="41">AH40</f>
        <v>2.7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8.40425531914894</v>
      </c>
      <c r="D25" s="72">
        <v>8.47074468085106</v>
      </c>
      <c r="E25" s="72">
        <v>8.53723404255319</v>
      </c>
      <c r="F25" s="72">
        <v>8.60372340425532</v>
      </c>
      <c r="G25" s="72">
        <v>9.04255319148936</v>
      </c>
      <c r="H25" s="72">
        <v>10.9574468085106</v>
      </c>
      <c r="I25" s="72">
        <v>12.313829787234</v>
      </c>
      <c r="J25" s="99"/>
      <c r="K25" s="71">
        <v>22</v>
      </c>
      <c r="L25" s="71">
        <v>9.97</v>
      </c>
      <c r="M25" s="72">
        <v>8.40425531914894</v>
      </c>
      <c r="N25" s="72">
        <v>8.47074468085106</v>
      </c>
      <c r="O25" s="72">
        <v>8.53723404255319</v>
      </c>
      <c r="P25" s="72">
        <v>8.60372340425532</v>
      </c>
      <c r="Q25" s="72">
        <v>9.04255319148936</v>
      </c>
      <c r="R25" s="72">
        <v>10.9574468085106</v>
      </c>
      <c r="S25" s="72">
        <v>12.313829787234</v>
      </c>
      <c r="U25" s="54"/>
      <c r="V25" s="82">
        <f>'FedEx-632-MT-报价'!V9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0.45</v>
      </c>
      <c r="AF25" s="114"/>
      <c r="AG25" s="82">
        <f>'FedEx-632-MT-报价'!V9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0.45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8.40425531914894</v>
      </c>
      <c r="D26" s="72">
        <v>8.47074468085106</v>
      </c>
      <c r="E26" s="72">
        <v>8.53723404255319</v>
      </c>
      <c r="F26" s="72">
        <v>8.60372340425532</v>
      </c>
      <c r="G26" s="72">
        <v>9.38829787234043</v>
      </c>
      <c r="H26" s="72">
        <v>11.2101063829787</v>
      </c>
      <c r="I26" s="72">
        <v>12.8058510638297</v>
      </c>
      <c r="J26" s="99"/>
      <c r="K26" s="71">
        <v>23</v>
      </c>
      <c r="L26" s="71">
        <v>10.43</v>
      </c>
      <c r="M26" s="72">
        <v>8.40425531914894</v>
      </c>
      <c r="N26" s="72">
        <v>8.47074468085106</v>
      </c>
      <c r="O26" s="72">
        <v>8.53723404255319</v>
      </c>
      <c r="P26" s="72">
        <v>8.60372340425532</v>
      </c>
      <c r="Q26" s="72">
        <v>9.38829787234043</v>
      </c>
      <c r="R26" s="72">
        <v>11.2101063829787</v>
      </c>
      <c r="S26" s="72">
        <v>12.8058510638297</v>
      </c>
      <c r="U26" s="54"/>
      <c r="V26" s="82">
        <f>'FedEx-632-MT-报价'!V10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0.45</v>
      </c>
      <c r="AF26" s="114"/>
      <c r="AG26" s="82">
        <f>'FedEx-632-MT-报价'!V10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0.45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8.40425531914894</v>
      </c>
      <c r="D27" s="72">
        <v>8.47074468085106</v>
      </c>
      <c r="E27" s="72">
        <v>8.53723404255319</v>
      </c>
      <c r="F27" s="72">
        <v>8.60372340425532</v>
      </c>
      <c r="G27" s="72">
        <v>9.8404255319149</v>
      </c>
      <c r="H27" s="72">
        <v>11.5957446808511</v>
      </c>
      <c r="I27" s="72">
        <v>13.5372340425532</v>
      </c>
      <c r="J27" s="99"/>
      <c r="K27" s="71">
        <v>24</v>
      </c>
      <c r="L27" s="71">
        <v>10.88</v>
      </c>
      <c r="M27" s="72">
        <v>8.40425531914894</v>
      </c>
      <c r="N27" s="72">
        <v>8.47074468085106</v>
      </c>
      <c r="O27" s="72">
        <v>8.53723404255319</v>
      </c>
      <c r="P27" s="72">
        <v>8.60372340425532</v>
      </c>
      <c r="Q27" s="72">
        <v>9.8404255319149</v>
      </c>
      <c r="R27" s="72">
        <v>11.5957446808511</v>
      </c>
      <c r="S27" s="72">
        <v>13.5372340425532</v>
      </c>
      <c r="U27" s="54"/>
      <c r="V27" s="82">
        <f>'FedEx-632-MT-报价'!V11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0.45</v>
      </c>
      <c r="AF27" s="114"/>
      <c r="AG27" s="82">
        <f>'FedEx-632-MT-报价'!V11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0.45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8.40425531914894</v>
      </c>
      <c r="D28" s="72">
        <v>8.47074468085106</v>
      </c>
      <c r="E28" s="72">
        <v>8.53723404255319</v>
      </c>
      <c r="F28" s="72">
        <v>8.60372340425532</v>
      </c>
      <c r="G28" s="72">
        <v>10.1196808510638</v>
      </c>
      <c r="H28" s="72">
        <v>12.2340425531915</v>
      </c>
      <c r="I28" s="72">
        <v>13.9494680851064</v>
      </c>
      <c r="J28" s="99"/>
      <c r="K28" s="71">
        <v>25</v>
      </c>
      <c r="L28" s="71">
        <v>11.33</v>
      </c>
      <c r="M28" s="72">
        <v>8.40425531914894</v>
      </c>
      <c r="N28" s="72">
        <v>8.47074468085106</v>
      </c>
      <c r="O28" s="72">
        <v>8.53723404255319</v>
      </c>
      <c r="P28" s="72">
        <v>8.60372340425532</v>
      </c>
      <c r="Q28" s="72">
        <v>10.1196808510638</v>
      </c>
      <c r="R28" s="72">
        <v>12.2340425531915</v>
      </c>
      <c r="S28" s="72">
        <v>13.9494680851064</v>
      </c>
      <c r="U28" s="54"/>
      <c r="V28" s="82">
        <f>'FedEx-632-MT-报价'!V12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0.45</v>
      </c>
      <c r="AF28" s="114"/>
      <c r="AG28" s="82">
        <f>'FedEx-632-MT-报价'!V12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0.45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8.40425531914894</v>
      </c>
      <c r="D29" s="72">
        <v>8.47074468085106</v>
      </c>
      <c r="E29" s="72">
        <v>8.53723404255319</v>
      </c>
      <c r="F29" s="72">
        <v>8.60372340425532</v>
      </c>
      <c r="G29" s="72">
        <v>10.4920212765958</v>
      </c>
      <c r="H29" s="72">
        <v>12.7260638297873</v>
      </c>
      <c r="I29" s="72">
        <v>14.5345744680851</v>
      </c>
      <c r="J29" s="99"/>
      <c r="K29" s="71">
        <v>26</v>
      </c>
      <c r="L29" s="71">
        <v>11.79</v>
      </c>
      <c r="M29" s="72">
        <v>8.40425531914894</v>
      </c>
      <c r="N29" s="72">
        <v>8.47074468085106</v>
      </c>
      <c r="O29" s="72">
        <v>8.53723404255319</v>
      </c>
      <c r="P29" s="72">
        <v>8.60372340425532</v>
      </c>
      <c r="Q29" s="72">
        <v>10.4920212765958</v>
      </c>
      <c r="R29" s="72">
        <v>12.7260638297873</v>
      </c>
      <c r="S29" s="72">
        <v>14.5345744680851</v>
      </c>
      <c r="U29" s="54"/>
      <c r="V29" s="82">
        <f>'FedEx-632-MT-报价'!V13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0.45</v>
      </c>
      <c r="AF29" s="114"/>
      <c r="AG29" s="82">
        <f>'FedEx-632-MT-报价'!V13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0.45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8.40425531914894</v>
      </c>
      <c r="D30" s="72">
        <v>8.47074468085106</v>
      </c>
      <c r="E30" s="72">
        <v>8.53723404255319</v>
      </c>
      <c r="F30" s="72">
        <v>8.71010638297873</v>
      </c>
      <c r="G30" s="72">
        <v>10.9175531914894</v>
      </c>
      <c r="H30" s="72">
        <v>12.9654255319149</v>
      </c>
      <c r="I30" s="72">
        <v>14.7739361702127</v>
      </c>
      <c r="J30" s="99"/>
      <c r="K30" s="71">
        <v>27</v>
      </c>
      <c r="L30" s="71">
        <v>12.24</v>
      </c>
      <c r="M30" s="72">
        <v>8.40425531914894</v>
      </c>
      <c r="N30" s="72">
        <v>8.47074468085106</v>
      </c>
      <c r="O30" s="72">
        <v>8.53723404255319</v>
      </c>
      <c r="P30" s="72">
        <v>8.71010638297873</v>
      </c>
      <c r="Q30" s="72">
        <v>10.9175531914894</v>
      </c>
      <c r="R30" s="72">
        <v>12.9654255319149</v>
      </c>
      <c r="S30" s="72">
        <v>14.7739361702127</v>
      </c>
      <c r="U30" s="54"/>
      <c r="V30" s="82">
        <f>'FedEx-632-MT-报价'!V14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0.45</v>
      </c>
      <c r="AF30" s="114"/>
      <c r="AG30" s="82">
        <f>'FedEx-632-MT-报价'!V14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0.45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8.40425531914894</v>
      </c>
      <c r="D31" s="72">
        <v>8.47074468085106</v>
      </c>
      <c r="E31" s="72">
        <v>8.53723404255319</v>
      </c>
      <c r="F31" s="72">
        <v>9.21542553191489</v>
      </c>
      <c r="G31" s="72">
        <v>11.4494680851064</v>
      </c>
      <c r="H31" s="72">
        <v>13.5505319148936</v>
      </c>
      <c r="I31" s="72">
        <v>15.3324468085106</v>
      </c>
      <c r="J31" s="99"/>
      <c r="K31" s="71">
        <v>28</v>
      </c>
      <c r="L31" s="71">
        <v>12.7</v>
      </c>
      <c r="M31" s="72">
        <v>8.40425531914894</v>
      </c>
      <c r="N31" s="72">
        <v>8.47074468085106</v>
      </c>
      <c r="O31" s="72">
        <v>8.53723404255319</v>
      </c>
      <c r="P31" s="72">
        <v>9.21542553191489</v>
      </c>
      <c r="Q31" s="72">
        <v>11.4494680851064</v>
      </c>
      <c r="R31" s="72">
        <v>13.5505319148936</v>
      </c>
      <c r="S31" s="72">
        <v>15.3324468085106</v>
      </c>
      <c r="U31" s="54"/>
      <c r="V31" s="82">
        <f>'FedEx-632-MT-报价'!V15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0.45</v>
      </c>
      <c r="AF31" s="114"/>
      <c r="AG31" s="82">
        <f>'FedEx-632-MT-报价'!V15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0.45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8.40425531914894</v>
      </c>
      <c r="D32" s="72">
        <v>8.47074468085106</v>
      </c>
      <c r="E32" s="72">
        <v>8.53723404255319</v>
      </c>
      <c r="F32" s="72">
        <v>9.21542553191489</v>
      </c>
      <c r="G32" s="72">
        <v>11.7686170212766</v>
      </c>
      <c r="H32" s="72">
        <v>13.8563829787234</v>
      </c>
      <c r="I32" s="72">
        <v>15.7446808510639</v>
      </c>
      <c r="J32" s="99"/>
      <c r="K32" s="71">
        <v>29</v>
      </c>
      <c r="L32" s="71">
        <v>13.15</v>
      </c>
      <c r="M32" s="72">
        <v>8.40425531914894</v>
      </c>
      <c r="N32" s="72">
        <v>8.47074468085106</v>
      </c>
      <c r="O32" s="72">
        <v>8.53723404255319</v>
      </c>
      <c r="P32" s="72">
        <v>9.21542553191489</v>
      </c>
      <c r="Q32" s="72">
        <v>11.7686170212766</v>
      </c>
      <c r="R32" s="72">
        <v>13.8563829787234</v>
      </c>
      <c r="S32" s="72">
        <v>15.7446808510639</v>
      </c>
      <c r="U32" s="54"/>
      <c r="V32" s="82">
        <f>'FedEx-632-MT-报价'!V16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0.45</v>
      </c>
      <c r="AF32" s="114"/>
      <c r="AG32" s="82">
        <f>'FedEx-632-MT-报价'!V16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0.45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8.40425531914894</v>
      </c>
      <c r="D33" s="72">
        <v>8.47074468085106</v>
      </c>
      <c r="E33" s="72">
        <v>8.53723404255319</v>
      </c>
      <c r="F33" s="72">
        <v>9.58776595744681</v>
      </c>
      <c r="G33" s="72">
        <v>11.9547872340426</v>
      </c>
      <c r="H33" s="72">
        <v>13.9228723404255</v>
      </c>
      <c r="I33" s="72">
        <v>16.3962765957446</v>
      </c>
      <c r="J33" s="99"/>
      <c r="K33" s="71">
        <v>30</v>
      </c>
      <c r="L33" s="71">
        <v>13.6</v>
      </c>
      <c r="M33" s="72">
        <v>8.40425531914894</v>
      </c>
      <c r="N33" s="72">
        <v>8.47074468085106</v>
      </c>
      <c r="O33" s="72">
        <v>8.53723404255319</v>
      </c>
      <c r="P33" s="72">
        <v>9.58776595744681</v>
      </c>
      <c r="Q33" s="72">
        <v>11.9547872340426</v>
      </c>
      <c r="R33" s="72">
        <v>13.9228723404255</v>
      </c>
      <c r="S33" s="72">
        <v>16.3962765957446</v>
      </c>
      <c r="U33" s="54"/>
      <c r="V33" s="82">
        <f>'FedEx-632-MT-报价'!V17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0.45</v>
      </c>
      <c r="AF33" s="114"/>
      <c r="AG33" s="82">
        <f>'FedEx-632-MT-报价'!V17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0.45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8.40425531914894</v>
      </c>
      <c r="D34" s="72">
        <v>8.47074468085106</v>
      </c>
      <c r="E34" s="72">
        <v>8.53723404255319</v>
      </c>
      <c r="F34" s="72">
        <v>9.70744680851064</v>
      </c>
      <c r="G34" s="72">
        <v>12.313829787234</v>
      </c>
      <c r="H34" s="72">
        <v>14.4414893617021</v>
      </c>
      <c r="I34" s="72">
        <v>16.9281914893618</v>
      </c>
      <c r="J34" s="99"/>
      <c r="K34" s="71">
        <v>31</v>
      </c>
      <c r="L34" s="71">
        <v>14.06</v>
      </c>
      <c r="M34" s="72">
        <v>8.40425531914894</v>
      </c>
      <c r="N34" s="72">
        <v>8.47074468085106</v>
      </c>
      <c r="O34" s="72">
        <v>8.53723404255319</v>
      </c>
      <c r="P34" s="72">
        <v>9.70744680851064</v>
      </c>
      <c r="Q34" s="72">
        <v>12.313829787234</v>
      </c>
      <c r="R34" s="72">
        <v>14.4414893617021</v>
      </c>
      <c r="S34" s="72">
        <v>16.9281914893618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8.40425531914894</v>
      </c>
      <c r="D35" s="72">
        <v>8.47074468085106</v>
      </c>
      <c r="E35" s="72">
        <v>8.53723404255319</v>
      </c>
      <c r="F35" s="72">
        <v>9.70744680851064</v>
      </c>
      <c r="G35" s="72">
        <v>12.313829787234</v>
      </c>
      <c r="H35" s="72">
        <v>14.4414893617021</v>
      </c>
      <c r="I35" s="72">
        <v>17.1143617021276</v>
      </c>
      <c r="J35" s="99"/>
      <c r="K35" s="71">
        <v>32</v>
      </c>
      <c r="L35" s="71">
        <v>14.51</v>
      </c>
      <c r="M35" s="72">
        <v>8.40425531914894</v>
      </c>
      <c r="N35" s="72">
        <v>8.47074468085106</v>
      </c>
      <c r="O35" s="72">
        <v>8.53723404255319</v>
      </c>
      <c r="P35" s="72">
        <v>9.70744680851064</v>
      </c>
      <c r="Q35" s="72">
        <v>12.313829787234</v>
      </c>
      <c r="R35" s="72">
        <v>14.4414893617021</v>
      </c>
      <c r="S35" s="72">
        <v>17.1143617021276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8.40425531914894</v>
      </c>
      <c r="D36" s="72">
        <v>8.47074468085106</v>
      </c>
      <c r="E36" s="72">
        <v>8.53723404255319</v>
      </c>
      <c r="F36" s="72">
        <v>10.1595744680851</v>
      </c>
      <c r="G36" s="72">
        <v>13.0851063829788</v>
      </c>
      <c r="H36" s="72">
        <v>14.9202127659575</v>
      </c>
      <c r="I36" s="72">
        <v>17.5664893617021</v>
      </c>
      <c r="J36" s="99"/>
      <c r="K36" s="71">
        <v>33</v>
      </c>
      <c r="L36" s="71">
        <v>14.96</v>
      </c>
      <c r="M36" s="72">
        <v>8.40425531914894</v>
      </c>
      <c r="N36" s="72">
        <v>8.47074468085106</v>
      </c>
      <c r="O36" s="72">
        <v>8.53723404255319</v>
      </c>
      <c r="P36" s="72">
        <v>10.1595744680851</v>
      </c>
      <c r="Q36" s="72">
        <v>13.0851063829788</v>
      </c>
      <c r="R36" s="72">
        <v>14.9202127659575</v>
      </c>
      <c r="S36" s="72">
        <v>17.5664893617021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8.40425531914894</v>
      </c>
      <c r="D37" s="72">
        <v>8.47074468085106</v>
      </c>
      <c r="E37" s="72">
        <v>8.8031914893617</v>
      </c>
      <c r="F37" s="72">
        <v>10.5186170212766</v>
      </c>
      <c r="G37" s="72">
        <v>13.0851063829788</v>
      </c>
      <c r="H37" s="72">
        <v>15.3723404255319</v>
      </c>
      <c r="I37" s="72">
        <v>18.4175531914894</v>
      </c>
      <c r="J37" s="99"/>
      <c r="K37" s="71">
        <v>34</v>
      </c>
      <c r="L37" s="71">
        <v>15.42</v>
      </c>
      <c r="M37" s="72">
        <v>8.40425531914894</v>
      </c>
      <c r="N37" s="72">
        <v>8.47074468085106</v>
      </c>
      <c r="O37" s="72">
        <v>8.8031914893617</v>
      </c>
      <c r="P37" s="72">
        <v>10.5186170212766</v>
      </c>
      <c r="Q37" s="72">
        <v>13.0851063829788</v>
      </c>
      <c r="R37" s="72">
        <v>15.3723404255319</v>
      </c>
      <c r="S37" s="72">
        <v>18.4175531914894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8.40425531914894</v>
      </c>
      <c r="D38" s="72">
        <v>8.47074468085106</v>
      </c>
      <c r="E38" s="72">
        <v>9.09574468085106</v>
      </c>
      <c r="F38" s="72">
        <v>10.7712765957447</v>
      </c>
      <c r="G38" s="72">
        <v>13.311170212766</v>
      </c>
      <c r="H38" s="72">
        <v>15.7579787234042</v>
      </c>
      <c r="I38" s="72">
        <v>18.5505319148936</v>
      </c>
      <c r="J38" s="99"/>
      <c r="K38" s="71">
        <v>35</v>
      </c>
      <c r="L38" s="71">
        <v>15.87</v>
      </c>
      <c r="M38" s="72">
        <v>8.40425531914894</v>
      </c>
      <c r="N38" s="72">
        <v>8.47074468085106</v>
      </c>
      <c r="O38" s="72">
        <v>9.09574468085106</v>
      </c>
      <c r="P38" s="72">
        <v>10.7712765957447</v>
      </c>
      <c r="Q38" s="72">
        <v>13.311170212766</v>
      </c>
      <c r="R38" s="72">
        <v>15.7579787234042</v>
      </c>
      <c r="S38" s="72">
        <v>18.5505319148936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8.40425531914894</v>
      </c>
      <c r="D39" s="72">
        <v>8.47074468085106</v>
      </c>
      <c r="E39" s="72">
        <v>9.16223404255319</v>
      </c>
      <c r="F39" s="72">
        <v>11.0372340425532</v>
      </c>
      <c r="G39" s="72">
        <v>13.8696808510639</v>
      </c>
      <c r="H39" s="72">
        <v>16.3031914893618</v>
      </c>
      <c r="I39" s="72">
        <v>19.2686170212766</v>
      </c>
      <c r="J39" s="99"/>
      <c r="K39" s="71">
        <v>36</v>
      </c>
      <c r="L39" s="71">
        <v>16.32</v>
      </c>
      <c r="M39" s="72">
        <v>8.40425531914894</v>
      </c>
      <c r="N39" s="72">
        <v>8.47074468085106</v>
      </c>
      <c r="O39" s="72">
        <v>9.16223404255319</v>
      </c>
      <c r="P39" s="72">
        <v>11.0372340425532</v>
      </c>
      <c r="Q39" s="72">
        <v>13.8696808510639</v>
      </c>
      <c r="R39" s="72">
        <v>16.3031914893618</v>
      </c>
      <c r="S39" s="72">
        <v>19.2686170212766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8.40425531914894</v>
      </c>
      <c r="D40" s="72">
        <v>8.47074468085106</v>
      </c>
      <c r="E40" s="72">
        <v>9.25531914893618</v>
      </c>
      <c r="F40" s="72">
        <v>11.2765957446809</v>
      </c>
      <c r="G40" s="72">
        <v>13.936170212766</v>
      </c>
      <c r="H40" s="72">
        <v>16.8218085106382</v>
      </c>
      <c r="I40" s="72">
        <v>19.468085106383</v>
      </c>
      <c r="J40" s="99"/>
      <c r="K40" s="71">
        <v>37</v>
      </c>
      <c r="L40" s="71">
        <v>16.78</v>
      </c>
      <c r="M40" s="72">
        <v>8.40425531914894</v>
      </c>
      <c r="N40" s="72">
        <v>8.47074468085106</v>
      </c>
      <c r="O40" s="72">
        <v>9.25531914893618</v>
      </c>
      <c r="P40" s="72">
        <v>11.2765957446809</v>
      </c>
      <c r="Q40" s="72">
        <v>13.936170212766</v>
      </c>
      <c r="R40" s="72">
        <v>16.8218085106382</v>
      </c>
      <c r="S40" s="72">
        <v>19.468085106383</v>
      </c>
      <c r="U40" s="54"/>
      <c r="V40" s="81" t="str">
        <f>'FedEx-632-MT-报价'!V8</f>
        <v>案例</v>
      </c>
      <c r="W40" s="129">
        <f>LOOKUP(AD8,{0,1,5,10,20,30,40,50,60,70,80,90,100,110,120,130,140,150,10000},{0.45,0.72,1.08,1.35,1.8,2.25,2.7,3.15,3.6,4.05,4.5,4.95,5.4,6.3,6.3,6.3,6.3,10.8})</f>
        <v>2.7</v>
      </c>
      <c r="X40" s="129">
        <f>'FedEx-632-MT-报价'!AL8</f>
        <v>8.40425531914894</v>
      </c>
      <c r="Y40" s="129">
        <f>(X40+Z40+AA40+AB40+AC40)*'FedEx-632-MT-报价'!W2</f>
        <v>1.34468085106383</v>
      </c>
      <c r="Z40" s="129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9">
        <f>IF(AND('FedEx-632-MT-报价'!$AK8="是",'FedEx-632-MT-报价'!$AJ8="否"),'FedEx-632-MT-报价'!$AH$2,0)</f>
        <v>0</v>
      </c>
      <c r="AB40" s="129">
        <f>'FedEx-632-MT-报价'!W4</f>
        <v>0</v>
      </c>
      <c r="AC40" s="129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30">
        <f t="shared" ref="AD40:AD49" si="42">SUM(X40:AC40)</f>
        <v>9.74893617021277</v>
      </c>
      <c r="AE40" s="131">
        <f t="shared" ref="AE40:AE49" si="43">(X40+Y40+Z40+AA40+AB40+AC40+W40)</f>
        <v>12.4489361702128</v>
      </c>
      <c r="AF40" s="54"/>
      <c r="AG40" s="81" t="str">
        <f t="shared" ref="AG40:AG49" si="44">V40</f>
        <v>案例</v>
      </c>
      <c r="AH40" s="129">
        <f t="shared" ref="AH40:AH49" si="45">W40</f>
        <v>2.7</v>
      </c>
      <c r="AI40" s="129">
        <f>'FedEx-632-MT-报价'!AS8</f>
        <v>8.40425531914894</v>
      </c>
      <c r="AJ40" s="129">
        <f>(AI40+AM40+AL40+AK40+AN40)*'FedEx-632-MT-报价'!W2</f>
        <v>1.78723404255319</v>
      </c>
      <c r="AK40" s="129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9">
        <f>IF(AND('FedEx-632-MT-报价'!$AK8="是",'FedEx-632-MT-报价'!$AJ8="否"),'FedEx-632-MT-报价'!$AI$2,0)</f>
        <v>0</v>
      </c>
      <c r="AM40" s="129">
        <f>'FedEx-632-MT-报价'!W5</f>
        <v>2.76595744680851</v>
      </c>
      <c r="AN40" s="129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30">
        <f t="shared" ref="AO40:AO49" si="46">SUM(AI40:AN40)</f>
        <v>12.9574468085106</v>
      </c>
      <c r="AP40" s="131">
        <f t="shared" ref="AP40:AP49" si="47">(AI40+AJ40+AK40+AL40+AM40+AH40+AN40)</f>
        <v>15.6574468085106</v>
      </c>
    </row>
    <row r="41" s="51" customFormat="1" ht="15.6" spans="1:51">
      <c r="A41" s="71">
        <v>38</v>
      </c>
      <c r="B41" s="71">
        <v>17.23</v>
      </c>
      <c r="C41" s="72">
        <v>8.40425531914894</v>
      </c>
      <c r="D41" s="72">
        <v>8.47074468085106</v>
      </c>
      <c r="E41" s="72">
        <v>9.56117021276596</v>
      </c>
      <c r="F41" s="72">
        <v>11.5558510638298</v>
      </c>
      <c r="G41" s="72">
        <v>14.2420212765958</v>
      </c>
      <c r="H41" s="72">
        <v>16.8882978723404</v>
      </c>
      <c r="I41" s="72">
        <v>19.8271276595745</v>
      </c>
      <c r="J41" s="99"/>
      <c r="K41" s="71">
        <v>38</v>
      </c>
      <c r="L41" s="71">
        <v>17.23</v>
      </c>
      <c r="M41" s="72">
        <v>8.40425531914894</v>
      </c>
      <c r="N41" s="72">
        <v>8.47074468085106</v>
      </c>
      <c r="O41" s="72">
        <v>9.56117021276596</v>
      </c>
      <c r="P41" s="72">
        <v>11.5558510638298</v>
      </c>
      <c r="Q41" s="72">
        <v>14.2420212765958</v>
      </c>
      <c r="R41" s="72">
        <v>16.8882978723404</v>
      </c>
      <c r="S41" s="72">
        <v>19.8271276595745</v>
      </c>
      <c r="U41" s="54"/>
      <c r="V41" s="81">
        <f>'FedEx-632-MT-报价'!V9</f>
        <v>0</v>
      </c>
      <c r="W41" s="129">
        <f>LOOKUP(AD9,{0,1,5,10,20,30,40,50,60,70,80,90,100,110,120,130,140,150,10000},{0.45,0.72,1.08,1.35,1.8,2.25,2.7,3.15,3.6,4.05,4.5,4.95,5.4,6.3,6.3,6.3,6.3,10.8})</f>
        <v>0.45</v>
      </c>
      <c r="X41" s="129" t="e">
        <f>'FedEx-632-MT-报价'!AL9</f>
        <v>#N/A</v>
      </c>
      <c r="Y41" s="129" t="e">
        <f>(X41+Z41+AA41+AB41+AC41)*'FedEx-632-MT-报价'!W2</f>
        <v>#N/A</v>
      </c>
      <c r="Z41" s="129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9">
        <f>IF(AND('FedEx-632-MT-报价'!AK9="是",'FedEx-632-MT-报价'!AJ9="否"),'FedEx-632-MT-报价'!$AH$2,0)</f>
        <v>0</v>
      </c>
      <c r="AB41" s="129">
        <f t="shared" ref="AB41:AB49" si="48">AB40</f>
        <v>0</v>
      </c>
      <c r="AC41" s="129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0.45</v>
      </c>
      <c r="AI41" s="129" t="e">
        <f>'FedEx-632-MT-报价'!AS9</f>
        <v>#N/A</v>
      </c>
      <c r="AJ41" s="129" t="e">
        <f>(AI41+AM41+AL41+AK41+AN41)*'FedEx-632-MT-报价'!W2</f>
        <v>#N/A</v>
      </c>
      <c r="AK41" s="129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9">
        <f>IF(AND('FedEx-632-MT-报价'!$AK9="是",'FedEx-632-MT-报价'!$AJ9="否"),'FedEx-632-MT-报价'!$AI$2,0)</f>
        <v>0</v>
      </c>
      <c r="AM41" s="129">
        <f t="shared" ref="AM41:AM49" si="49">AM40</f>
        <v>2.76595744680851</v>
      </c>
      <c r="AN41" s="129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8.40425531914894</v>
      </c>
      <c r="D42" s="72">
        <v>8.67021276595745</v>
      </c>
      <c r="E42" s="72">
        <v>9.96010638297873</v>
      </c>
      <c r="F42" s="72">
        <v>11.9148936170213</v>
      </c>
      <c r="G42" s="72">
        <v>14.8936170212766</v>
      </c>
      <c r="H42" s="72">
        <v>17.5531914893618</v>
      </c>
      <c r="I42" s="72">
        <v>20.2393617021276</v>
      </c>
      <c r="J42" s="99"/>
      <c r="K42" s="71">
        <v>39</v>
      </c>
      <c r="L42" s="71">
        <v>17.69</v>
      </c>
      <c r="M42" s="72">
        <v>8.40425531914894</v>
      </c>
      <c r="N42" s="72">
        <v>8.67021276595745</v>
      </c>
      <c r="O42" s="72">
        <v>9.96010638297873</v>
      </c>
      <c r="P42" s="72">
        <v>11.9148936170213</v>
      </c>
      <c r="Q42" s="72">
        <v>14.8936170212766</v>
      </c>
      <c r="R42" s="72">
        <v>17.5531914893618</v>
      </c>
      <c r="S42" s="72">
        <v>20.2393617021276</v>
      </c>
      <c r="U42" s="54"/>
      <c r="V42" s="81">
        <f>'FedEx-632-MT-报价'!V10</f>
        <v>0</v>
      </c>
      <c r="W42" s="129">
        <f>LOOKUP(AD10,{0,1,5,10,20,30,40,50,60,70,80,90,100,110,120,130,140,150,10000},{0.45,0.72,1.08,1.35,1.8,2.25,2.7,3.15,3.6,4.05,4.5,4.95,5.4,6.3,6.3,6.3,6.3,10.8})</f>
        <v>0.45</v>
      </c>
      <c r="X42" s="129" t="e">
        <f>'FedEx-632-MT-报价'!AL10</f>
        <v>#N/A</v>
      </c>
      <c r="Y42" s="129" t="e">
        <f>(X42+Z42+AA42+AB42+AC42)*'FedEx-632-MT-报价'!W2</f>
        <v>#N/A</v>
      </c>
      <c r="Z42" s="129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9">
        <f>IF(AND('FedEx-632-MT-报价'!AK10="是",'FedEx-632-MT-报价'!AJ10="否"),'FedEx-632-MT-报价'!$AH$2,0)</f>
        <v>0</v>
      </c>
      <c r="AB42" s="129">
        <f t="shared" si="48"/>
        <v>0</v>
      </c>
      <c r="AC42" s="129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0.45</v>
      </c>
      <c r="AI42" s="129" t="e">
        <f>'FedEx-632-MT-报价'!AS10</f>
        <v>#N/A</v>
      </c>
      <c r="AJ42" s="129" t="e">
        <f>(AI42+AM42+AL42+AK42+AN42)*'FedEx-632-MT-报价'!W2</f>
        <v>#N/A</v>
      </c>
      <c r="AK42" s="129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9">
        <f>IF(AND('FedEx-632-MT-报价'!$AK10="是",'FedEx-632-MT-报价'!$AJ10="否"),'FedEx-632-MT-报价'!$AI$2,0)</f>
        <v>0</v>
      </c>
      <c r="AM42" s="129">
        <f t="shared" si="49"/>
        <v>2.76595744680851</v>
      </c>
      <c r="AN42" s="129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8.40425531914894</v>
      </c>
      <c r="D43" s="72">
        <v>8.71010638297873</v>
      </c>
      <c r="E43" s="72">
        <v>9.97340425531915</v>
      </c>
      <c r="F43" s="72">
        <v>11.9148936170213</v>
      </c>
      <c r="G43" s="72">
        <v>14.9202127659575</v>
      </c>
      <c r="H43" s="72">
        <v>17.5531914893618</v>
      </c>
      <c r="I43" s="72">
        <v>20.2393617021276</v>
      </c>
      <c r="J43" s="99"/>
      <c r="K43" s="71">
        <v>40</v>
      </c>
      <c r="L43" s="71">
        <v>18.14</v>
      </c>
      <c r="M43" s="72">
        <v>8.40425531914894</v>
      </c>
      <c r="N43" s="72">
        <v>8.71010638297873</v>
      </c>
      <c r="O43" s="72">
        <v>9.97340425531915</v>
      </c>
      <c r="P43" s="72">
        <v>11.9148936170213</v>
      </c>
      <c r="Q43" s="72">
        <v>14.9202127659575</v>
      </c>
      <c r="R43" s="72">
        <v>17.5531914893618</v>
      </c>
      <c r="S43" s="72">
        <v>20.2393617021276</v>
      </c>
      <c r="U43" s="54"/>
      <c r="V43" s="81">
        <f>'FedEx-632-MT-报价'!V11</f>
        <v>0</v>
      </c>
      <c r="W43" s="129">
        <f>LOOKUP(AD11,{0,1,5,10,20,30,40,50,60,70,80,90,100,110,120,130,140,150,10000},{0.45,0.72,1.08,1.35,1.8,2.25,2.7,3.15,3.6,4.05,4.5,4.95,5.4,6.3,6.3,6.3,6.3,10.8})</f>
        <v>0.45</v>
      </c>
      <c r="X43" s="129" t="e">
        <f>'FedEx-632-MT-报价'!AL11</f>
        <v>#N/A</v>
      </c>
      <c r="Y43" s="129" t="e">
        <f>(X43+Z43+AA43+AB43+AC43)*'FedEx-632-MT-报价'!W2</f>
        <v>#N/A</v>
      </c>
      <c r="Z43" s="129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9">
        <f>IF(AND('FedEx-632-MT-报价'!AK11="是",'FedEx-632-MT-报价'!AJ11="否"),'FedEx-632-MT-报价'!$AH$2,0)</f>
        <v>0</v>
      </c>
      <c r="AB43" s="129">
        <f t="shared" si="48"/>
        <v>0</v>
      </c>
      <c r="AC43" s="129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0.45</v>
      </c>
      <c r="AI43" s="129" t="e">
        <f>'FedEx-632-MT-报价'!AS11</f>
        <v>#N/A</v>
      </c>
      <c r="AJ43" s="129" t="e">
        <f>(AI43+AM43+AL43+AK43+AN43)*'FedEx-632-MT-报价'!W2</f>
        <v>#N/A</v>
      </c>
      <c r="AK43" s="129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9">
        <f>IF(AND('FedEx-632-MT-报价'!$AK11="是",'FedEx-632-MT-报价'!$AJ11="否"),'FedEx-632-MT-报价'!$AI$2,0)</f>
        <v>0</v>
      </c>
      <c r="AM43" s="129">
        <f t="shared" si="49"/>
        <v>2.76595744680851</v>
      </c>
      <c r="AN43" s="129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8.40425531914894</v>
      </c>
      <c r="D44" s="72">
        <v>9.08244680851064</v>
      </c>
      <c r="E44" s="72">
        <v>10.2526595744681</v>
      </c>
      <c r="F44" s="72">
        <v>12.3404255319149</v>
      </c>
      <c r="G44" s="72">
        <v>15.531914893617</v>
      </c>
      <c r="H44" s="72">
        <v>18.0984042553191</v>
      </c>
      <c r="I44" s="72">
        <v>20.9973404255319</v>
      </c>
      <c r="J44" s="99"/>
      <c r="K44" s="71">
        <v>41</v>
      </c>
      <c r="L44" s="71">
        <v>18.59</v>
      </c>
      <c r="M44" s="72">
        <v>8.40425531914894</v>
      </c>
      <c r="N44" s="72">
        <v>9.08244680851064</v>
      </c>
      <c r="O44" s="72">
        <v>10.2526595744681</v>
      </c>
      <c r="P44" s="72">
        <v>12.3404255319149</v>
      </c>
      <c r="Q44" s="72">
        <v>15.531914893617</v>
      </c>
      <c r="R44" s="72">
        <v>18.0984042553191</v>
      </c>
      <c r="S44" s="72">
        <v>20.9973404255319</v>
      </c>
      <c r="U44" s="54"/>
      <c r="V44" s="81">
        <f>'FedEx-632-MT-报价'!V12</f>
        <v>0</v>
      </c>
      <c r="W44" s="129">
        <f>LOOKUP(AD12,{0,1,5,10,20,30,40,50,60,70,80,90,100,110,120,130,140,150,10000},{0.45,0.72,1.08,1.35,1.8,2.25,2.7,3.15,3.6,4.05,4.5,4.95,5.4,6.3,6.3,6.3,6.3,10.8})</f>
        <v>0.45</v>
      </c>
      <c r="X44" s="129" t="e">
        <f>'FedEx-632-MT-报价'!AL12</f>
        <v>#N/A</v>
      </c>
      <c r="Y44" s="129" t="e">
        <f>(X44+Z44+AA44+AB44+AC44)*'FedEx-632-MT-报价'!W2</f>
        <v>#N/A</v>
      </c>
      <c r="Z44" s="129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9">
        <f>IF(AND('FedEx-632-MT-报价'!AK12="是",'FedEx-632-MT-报价'!AJ12="否"),'FedEx-632-MT-报价'!$AH$2,0)</f>
        <v>0</v>
      </c>
      <c r="AB44" s="129">
        <f t="shared" si="48"/>
        <v>0</v>
      </c>
      <c r="AC44" s="129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0.45</v>
      </c>
      <c r="AI44" s="129" t="e">
        <f>'FedEx-632-MT-报价'!AS12</f>
        <v>#N/A</v>
      </c>
      <c r="AJ44" s="129" t="e">
        <f>(AI44+AM44+AL44+AK44+AN44)*'FedEx-632-MT-报价'!W2</f>
        <v>#N/A</v>
      </c>
      <c r="AK44" s="129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9">
        <f>IF(AND('FedEx-632-MT-报价'!$AK12="是",'FedEx-632-MT-报价'!$AJ12="否"),'FedEx-632-MT-报价'!$AI$2,0)</f>
        <v>0</v>
      </c>
      <c r="AM44" s="129">
        <f t="shared" si="49"/>
        <v>2.76595744680851</v>
      </c>
      <c r="AN44" s="129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8.40425531914894</v>
      </c>
      <c r="D45" s="72">
        <v>9.12234042553191</v>
      </c>
      <c r="E45" s="72">
        <v>10.6515957446809</v>
      </c>
      <c r="F45" s="72">
        <v>12.3803191489362</v>
      </c>
      <c r="G45" s="72">
        <v>15.6117021276596</v>
      </c>
      <c r="H45" s="72">
        <v>18.4042553191489</v>
      </c>
      <c r="I45" s="72">
        <v>21.1037234042554</v>
      </c>
      <c r="J45" s="99"/>
      <c r="K45" s="71">
        <v>42</v>
      </c>
      <c r="L45" s="71">
        <v>19.05</v>
      </c>
      <c r="M45" s="72">
        <v>8.40425531914894</v>
      </c>
      <c r="N45" s="72">
        <v>9.12234042553191</v>
      </c>
      <c r="O45" s="72">
        <v>10.6515957446809</v>
      </c>
      <c r="P45" s="72">
        <v>12.3803191489362</v>
      </c>
      <c r="Q45" s="72">
        <v>15.6117021276596</v>
      </c>
      <c r="R45" s="72">
        <v>18.4042553191489</v>
      </c>
      <c r="S45" s="72">
        <v>21.1037234042554</v>
      </c>
      <c r="U45" s="54"/>
      <c r="V45" s="81">
        <f>'FedEx-632-MT-报价'!V13</f>
        <v>0</v>
      </c>
      <c r="W45" s="129">
        <f>LOOKUP(AD13,{0,1,5,10,20,30,40,50,60,70,80,90,100,110,120,130,140,150,10000},{0.45,0.72,1.08,1.35,1.8,2.25,2.7,3.15,3.6,4.05,4.5,4.95,5.4,6.3,6.3,6.3,6.3,10.8})</f>
        <v>0.45</v>
      </c>
      <c r="X45" s="129" t="e">
        <f>'FedEx-632-MT-报价'!AL13</f>
        <v>#N/A</v>
      </c>
      <c r="Y45" s="129" t="e">
        <f>(X45+Z45+AA45+AB45+AC45)*'FedEx-632-MT-报价'!W2</f>
        <v>#N/A</v>
      </c>
      <c r="Z45" s="129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9">
        <f>IF(AND('FedEx-632-MT-报价'!AK13="是",'FedEx-632-MT-报价'!AJ13="否"),'FedEx-632-MT-报价'!$AH$2,0)</f>
        <v>0</v>
      </c>
      <c r="AB45" s="129">
        <f t="shared" si="48"/>
        <v>0</v>
      </c>
      <c r="AC45" s="129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0.45</v>
      </c>
      <c r="AI45" s="129" t="e">
        <f>'FedEx-632-MT-报价'!AS13</f>
        <v>#N/A</v>
      </c>
      <c r="AJ45" s="129" t="e">
        <f>(AI45+AM45+AL45+AK45+AN45)*'FedEx-632-MT-报价'!W2</f>
        <v>#N/A</v>
      </c>
      <c r="AK45" s="129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9">
        <f>IF(AND('FedEx-632-MT-报价'!$AK13="是",'FedEx-632-MT-报价'!$AJ13="否"),'FedEx-632-MT-报价'!$AI$2,0)</f>
        <v>0</v>
      </c>
      <c r="AM45" s="129">
        <f t="shared" si="49"/>
        <v>2.76595744680851</v>
      </c>
      <c r="AN45" s="129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8.40425531914894</v>
      </c>
      <c r="D46" s="72">
        <v>9.24202127659575</v>
      </c>
      <c r="E46" s="72">
        <v>10.6781914893617</v>
      </c>
      <c r="F46" s="72">
        <v>13.0053191489361</v>
      </c>
      <c r="G46" s="72">
        <v>16.4494680851064</v>
      </c>
      <c r="H46" s="72">
        <v>19.0824468085106</v>
      </c>
      <c r="I46" s="72">
        <v>21.688829787234</v>
      </c>
      <c r="J46" s="99"/>
      <c r="K46" s="71">
        <v>43</v>
      </c>
      <c r="L46" s="71">
        <v>19.5</v>
      </c>
      <c r="M46" s="72">
        <v>8.40425531914894</v>
      </c>
      <c r="N46" s="72">
        <v>9.24202127659575</v>
      </c>
      <c r="O46" s="72">
        <v>10.6781914893617</v>
      </c>
      <c r="P46" s="72">
        <v>13.0053191489361</v>
      </c>
      <c r="Q46" s="72">
        <v>16.4494680851064</v>
      </c>
      <c r="R46" s="72">
        <v>19.0824468085106</v>
      </c>
      <c r="S46" s="72">
        <v>21.688829787234</v>
      </c>
      <c r="U46" s="54"/>
      <c r="V46" s="81">
        <f>'FedEx-632-MT-报价'!V14</f>
        <v>0</v>
      </c>
      <c r="W46" s="129">
        <f>LOOKUP(AD14,{0,1,5,10,20,30,40,50,60,70,80,90,100,110,120,130,140,150,10000},{0.45,0.72,1.08,1.35,1.8,2.25,2.7,3.15,3.6,4.05,4.5,4.95,5.4,6.3,6.3,6.3,6.3,10.8})</f>
        <v>0.45</v>
      </c>
      <c r="X46" s="129" t="e">
        <f>'FedEx-632-MT-报价'!AL14</f>
        <v>#N/A</v>
      </c>
      <c r="Y46" s="129" t="e">
        <f>(X46+Z46+AA46+AB46+AC46)*'FedEx-632-MT-报价'!W2</f>
        <v>#N/A</v>
      </c>
      <c r="Z46" s="129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9">
        <f>IF(AND('FedEx-632-MT-报价'!AK14="是",'FedEx-632-MT-报价'!AJ14="否"),'FedEx-632-MT-报价'!$AH$2,0)</f>
        <v>0</v>
      </c>
      <c r="AB46" s="129">
        <f t="shared" si="48"/>
        <v>0</v>
      </c>
      <c r="AC46" s="129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0.45</v>
      </c>
      <c r="AI46" s="129" t="e">
        <f>'FedEx-632-MT-报价'!AS14</f>
        <v>#N/A</v>
      </c>
      <c r="AJ46" s="129" t="e">
        <f>(AI46+AM46+AL46+AK46+AN46)*'FedEx-632-MT-报价'!W2</f>
        <v>#N/A</v>
      </c>
      <c r="AK46" s="129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9">
        <f>IF(AND('FedEx-632-MT-报价'!$AK14="是",'FedEx-632-MT-报价'!$AJ14="否"),'FedEx-632-MT-报价'!$AI$2,0)</f>
        <v>0</v>
      </c>
      <c r="AM46" s="129">
        <f t="shared" si="49"/>
        <v>2.76595744680851</v>
      </c>
      <c r="AN46" s="129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8.40425531914894</v>
      </c>
      <c r="D47" s="72">
        <v>9.38829787234043</v>
      </c>
      <c r="E47" s="72">
        <v>10.9441489361702</v>
      </c>
      <c r="F47" s="72">
        <v>13.2446808510639</v>
      </c>
      <c r="G47" s="72">
        <v>16.5425531914894</v>
      </c>
      <c r="H47" s="72">
        <v>19.6675531914894</v>
      </c>
      <c r="I47" s="72">
        <v>21.9015957446809</v>
      </c>
      <c r="J47" s="99"/>
      <c r="K47" s="71">
        <v>44</v>
      </c>
      <c r="L47" s="71">
        <v>19.95</v>
      </c>
      <c r="M47" s="72">
        <v>8.40425531914894</v>
      </c>
      <c r="N47" s="72">
        <v>9.38829787234043</v>
      </c>
      <c r="O47" s="72">
        <v>10.9441489361702</v>
      </c>
      <c r="P47" s="72">
        <v>13.2446808510639</v>
      </c>
      <c r="Q47" s="72">
        <v>16.5425531914894</v>
      </c>
      <c r="R47" s="72">
        <v>19.6675531914894</v>
      </c>
      <c r="S47" s="72">
        <v>21.9015957446809</v>
      </c>
      <c r="U47" s="54"/>
      <c r="V47" s="81">
        <f>'FedEx-632-MT-报价'!V15</f>
        <v>0</v>
      </c>
      <c r="W47" s="129">
        <f>LOOKUP(AD15,{0,1,5,10,20,30,40,50,60,70,80,90,100,110,120,130,140,150,10000},{0.45,0.72,1.08,1.35,1.8,2.25,2.7,3.15,3.6,4.05,4.5,4.95,5.4,6.3,6.3,6.3,6.3,10.8})</f>
        <v>0.45</v>
      </c>
      <c r="X47" s="129" t="e">
        <f>'FedEx-632-MT-报价'!AL15</f>
        <v>#N/A</v>
      </c>
      <c r="Y47" s="129" t="e">
        <f>(X47+Z47+AA47+AB47+AC47)*'FedEx-632-MT-报价'!W2</f>
        <v>#N/A</v>
      </c>
      <c r="Z47" s="129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9">
        <f>IF(AND('FedEx-632-MT-报价'!AK15="是",'FedEx-632-MT-报价'!AJ15="否"),'FedEx-632-MT-报价'!$AH$2,0)</f>
        <v>0</v>
      </c>
      <c r="AB47" s="129">
        <f t="shared" si="48"/>
        <v>0</v>
      </c>
      <c r="AC47" s="129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0.45</v>
      </c>
      <c r="AI47" s="129" t="e">
        <f>'FedEx-632-MT-报价'!AS15</f>
        <v>#N/A</v>
      </c>
      <c r="AJ47" s="129" t="e">
        <f>(AI47+AM47+AL47+AK47+AN47)*'FedEx-632-MT-报价'!W2</f>
        <v>#N/A</v>
      </c>
      <c r="AK47" s="129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9">
        <f>IF(AND('FedEx-632-MT-报价'!$AK15="是",'FedEx-632-MT-报价'!$AJ15="否"),'FedEx-632-MT-报价'!$AI$2,0)</f>
        <v>0</v>
      </c>
      <c r="AM47" s="129">
        <f t="shared" si="49"/>
        <v>2.76595744680851</v>
      </c>
      <c r="AN47" s="129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8.40425531914894</v>
      </c>
      <c r="D48" s="72">
        <v>9.38829787234043</v>
      </c>
      <c r="E48" s="72">
        <v>10.9574468085106</v>
      </c>
      <c r="F48" s="72">
        <v>13.2446808510639</v>
      </c>
      <c r="G48" s="72">
        <v>16.5558510638297</v>
      </c>
      <c r="H48" s="72">
        <v>20.0531914893618</v>
      </c>
      <c r="I48" s="72">
        <v>22.061170212766</v>
      </c>
      <c r="J48" s="99"/>
      <c r="K48" s="71">
        <v>45</v>
      </c>
      <c r="L48" s="71">
        <v>20.41</v>
      </c>
      <c r="M48" s="72">
        <v>8.40425531914894</v>
      </c>
      <c r="N48" s="72">
        <v>9.38829787234043</v>
      </c>
      <c r="O48" s="72">
        <v>10.9574468085106</v>
      </c>
      <c r="P48" s="72">
        <v>13.2446808510639</v>
      </c>
      <c r="Q48" s="72">
        <v>16.5558510638297</v>
      </c>
      <c r="R48" s="72">
        <v>20.0531914893618</v>
      </c>
      <c r="S48" s="72">
        <v>22.061170212766</v>
      </c>
      <c r="U48" s="54"/>
      <c r="V48" s="81">
        <f>'FedEx-632-MT-报价'!V16</f>
        <v>0</v>
      </c>
      <c r="W48" s="129">
        <f>LOOKUP(AD16,{0,1,5,10,20,30,40,50,60,70,80,90,100,110,120,130,140,150,10000},{0.45,0.72,1.08,1.35,1.8,2.25,2.7,3.15,3.6,4.05,4.5,4.95,5.4,6.3,6.3,6.3,6.3,10.8})</f>
        <v>0.45</v>
      </c>
      <c r="X48" s="129" t="e">
        <f>'FedEx-632-MT-报价'!AL16</f>
        <v>#N/A</v>
      </c>
      <c r="Y48" s="129" t="e">
        <f>(X48+Z48+AA48+AB48+AC48)*'FedEx-632-MT-报价'!W2</f>
        <v>#N/A</v>
      </c>
      <c r="Z48" s="129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9">
        <f>IF(AND('FedEx-632-MT-报价'!AK16="是",'FedEx-632-MT-报价'!AJ16="否"),'FedEx-632-MT-报价'!$AH$2,0)</f>
        <v>0</v>
      </c>
      <c r="AB48" s="129">
        <f t="shared" si="48"/>
        <v>0</v>
      </c>
      <c r="AC48" s="129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0.45</v>
      </c>
      <c r="AI48" s="129" t="e">
        <f>'FedEx-632-MT-报价'!AS16</f>
        <v>#N/A</v>
      </c>
      <c r="AJ48" s="129" t="e">
        <f>(AI48+AM48+AL48+AK48+AN48)*'FedEx-632-MT-报价'!W2</f>
        <v>#N/A</v>
      </c>
      <c r="AK48" s="129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9">
        <f>IF(AND('FedEx-632-MT-报价'!$AK16="是",'FedEx-632-MT-报价'!$AJ16="否"),'FedEx-632-MT-报价'!$AI$2,0)</f>
        <v>0</v>
      </c>
      <c r="AM48" s="129">
        <f t="shared" si="49"/>
        <v>2.76595744680851</v>
      </c>
      <c r="AN48" s="129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8.40425531914894</v>
      </c>
      <c r="D49" s="72">
        <v>9.49468085106382</v>
      </c>
      <c r="E49" s="72">
        <v>11.3031914893617</v>
      </c>
      <c r="F49" s="72">
        <v>13.4973404255319</v>
      </c>
      <c r="G49" s="72">
        <v>16.9946808510639</v>
      </c>
      <c r="H49" s="72">
        <v>20.2659574468085</v>
      </c>
      <c r="I49" s="72">
        <v>22.6462765957446</v>
      </c>
      <c r="J49" s="99"/>
      <c r="K49" s="71">
        <v>46</v>
      </c>
      <c r="L49" s="71">
        <v>20.86</v>
      </c>
      <c r="M49" s="72">
        <v>8.40425531914894</v>
      </c>
      <c r="N49" s="72">
        <v>9.49468085106382</v>
      </c>
      <c r="O49" s="72">
        <v>11.3031914893617</v>
      </c>
      <c r="P49" s="72">
        <v>13.4973404255319</v>
      </c>
      <c r="Q49" s="72">
        <v>16.9946808510639</v>
      </c>
      <c r="R49" s="72">
        <v>20.2659574468085</v>
      </c>
      <c r="S49" s="72">
        <v>22.6462765957446</v>
      </c>
      <c r="U49" s="54"/>
      <c r="V49" s="81">
        <f>'FedEx-632-MT-报价'!V17</f>
        <v>0</v>
      </c>
      <c r="W49" s="129">
        <f>LOOKUP(AD17,{0,1,5,10,20,30,40,50,60,70,80,90,100,110,120,130,140,150,10000},{0.45,0.72,1.08,1.35,1.8,2.25,2.7,3.15,3.6,4.05,4.5,4.95,5.4,6.3,6.3,6.3,6.3,10.8})</f>
        <v>0.45</v>
      </c>
      <c r="X49" s="129" t="e">
        <f>'FedEx-632-MT-报价'!AL17</f>
        <v>#N/A</v>
      </c>
      <c r="Y49" s="129" t="e">
        <f>(X49+Z49+AA49+AB49+AC49)*'FedEx-632-MT-报价'!W2</f>
        <v>#N/A</v>
      </c>
      <c r="Z49" s="129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9">
        <f>IF(AND('FedEx-632-MT-报价'!AK17="是",'FedEx-632-MT-报价'!AJ17="否"),'FedEx-632-MT-报价'!$AH$2,0)</f>
        <v>0</v>
      </c>
      <c r="AB49" s="129">
        <f t="shared" si="48"/>
        <v>0</v>
      </c>
      <c r="AC49" s="129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0.45</v>
      </c>
      <c r="AI49" s="129" t="e">
        <f>'FedEx-632-MT-报价'!AS17</f>
        <v>#N/A</v>
      </c>
      <c r="AJ49" s="129" t="e">
        <f>(AI49+AM49+AL49+AK49+AN49)*'FedEx-632-MT-报价'!W2</f>
        <v>#N/A</v>
      </c>
      <c r="AK49" s="129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9">
        <f>IF(AND('FedEx-632-MT-报价'!$AK17="是",'FedEx-632-MT-报价'!$AJ17="否"),'FedEx-632-MT-报价'!$AI$2,0)</f>
        <v>0</v>
      </c>
      <c r="AM49" s="129">
        <f t="shared" si="49"/>
        <v>2.76595744680851</v>
      </c>
      <c r="AN49" s="129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8.40425531914894</v>
      </c>
      <c r="D50" s="72">
        <v>9.70744680851064</v>
      </c>
      <c r="E50" s="72">
        <v>11.4760638297872</v>
      </c>
      <c r="F50" s="72">
        <v>13.5904255319149</v>
      </c>
      <c r="G50" s="72">
        <v>17.2207446808511</v>
      </c>
      <c r="H50" s="72">
        <v>20.6648936170212</v>
      </c>
      <c r="I50" s="72">
        <v>23.0186170212766</v>
      </c>
      <c r="J50" s="99"/>
      <c r="K50" s="71">
        <v>47</v>
      </c>
      <c r="L50" s="71">
        <v>21.31</v>
      </c>
      <c r="M50" s="72">
        <v>8.40425531914894</v>
      </c>
      <c r="N50" s="72">
        <v>9.70744680851064</v>
      </c>
      <c r="O50" s="72">
        <v>11.4760638297872</v>
      </c>
      <c r="P50" s="72">
        <v>13.5904255319149</v>
      </c>
      <c r="Q50" s="72">
        <v>17.2207446808511</v>
      </c>
      <c r="R50" s="72">
        <v>20.6648936170212</v>
      </c>
      <c r="S50" s="72">
        <v>23.0186170212766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8.40425531914894</v>
      </c>
      <c r="D51" s="72">
        <v>9.70744680851064</v>
      </c>
      <c r="E51" s="72">
        <v>11.6090425531915</v>
      </c>
      <c r="F51" s="72">
        <v>14.0824468085106</v>
      </c>
      <c r="G51" s="72">
        <v>17.4734042553191</v>
      </c>
      <c r="H51" s="72">
        <v>20.8510638297873</v>
      </c>
      <c r="I51" s="72">
        <v>23.3776595744681</v>
      </c>
      <c r="J51" s="99"/>
      <c r="K51" s="71">
        <v>48</v>
      </c>
      <c r="L51" s="71">
        <v>21.77</v>
      </c>
      <c r="M51" s="72">
        <v>8.40425531914894</v>
      </c>
      <c r="N51" s="72">
        <v>9.70744680851064</v>
      </c>
      <c r="O51" s="72">
        <v>11.6090425531915</v>
      </c>
      <c r="P51" s="72">
        <v>14.0824468085106</v>
      </c>
      <c r="Q51" s="72">
        <v>17.4734042553191</v>
      </c>
      <c r="R51" s="72">
        <v>20.8510638297873</v>
      </c>
      <c r="S51" s="72">
        <v>23.3776595744681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8.40425531914894</v>
      </c>
      <c r="D52" s="72">
        <v>9.70744680851064</v>
      </c>
      <c r="E52" s="72">
        <v>11.6223404255319</v>
      </c>
      <c r="F52" s="72">
        <v>14.0824468085106</v>
      </c>
      <c r="G52" s="72">
        <v>17.6063829787234</v>
      </c>
      <c r="H52" s="72">
        <v>21.2765957446809</v>
      </c>
      <c r="I52" s="72">
        <v>23.5106382978724</v>
      </c>
      <c r="J52" s="99"/>
      <c r="K52" s="71">
        <v>49</v>
      </c>
      <c r="L52" s="71">
        <v>22.22</v>
      </c>
      <c r="M52" s="72">
        <v>8.40425531914894</v>
      </c>
      <c r="N52" s="72">
        <v>9.70744680851064</v>
      </c>
      <c r="O52" s="72">
        <v>11.6223404255319</v>
      </c>
      <c r="P52" s="72">
        <v>14.0824468085106</v>
      </c>
      <c r="Q52" s="72">
        <v>17.6063829787234</v>
      </c>
      <c r="R52" s="72">
        <v>21.2765957446809</v>
      </c>
      <c r="S52" s="72">
        <v>23.5106382978724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8.40425531914894</v>
      </c>
      <c r="D53" s="72">
        <v>9.70744680851064</v>
      </c>
      <c r="E53" s="72">
        <v>11.6223404255319</v>
      </c>
      <c r="F53" s="72">
        <v>14.0957446808511</v>
      </c>
      <c r="G53" s="72">
        <v>17.7659574468085</v>
      </c>
      <c r="H53" s="72">
        <v>21.4627659574468</v>
      </c>
      <c r="I53" s="72">
        <v>23.843085106383</v>
      </c>
      <c r="J53" s="99"/>
      <c r="K53" s="71">
        <v>50</v>
      </c>
      <c r="L53" s="71">
        <v>22.67</v>
      </c>
      <c r="M53" s="72">
        <v>8.40425531914894</v>
      </c>
      <c r="N53" s="72">
        <v>9.70744680851064</v>
      </c>
      <c r="O53" s="72">
        <v>11.6223404255319</v>
      </c>
      <c r="P53" s="72">
        <v>14.0957446808511</v>
      </c>
      <c r="Q53" s="72">
        <v>17.7659574468085</v>
      </c>
      <c r="R53" s="72">
        <v>21.4627659574468</v>
      </c>
      <c r="S53" s="72">
        <v>23.843085106383</v>
      </c>
      <c r="U53" s="54"/>
      <c r="V53" s="81" t="str">
        <f>'FedEx-632-MT-报价'!V8</f>
        <v>案例</v>
      </c>
      <c r="W53" s="129">
        <f t="shared" ref="W53:W62" si="50">W40</f>
        <v>2.7</v>
      </c>
      <c r="X53" s="129">
        <f>'FedEx-632-MT-报价'!AM8</f>
        <v>9.38829787234043</v>
      </c>
      <c r="Y53" s="129">
        <f>(X53+Z53+AA53+AB53+AC53)*'FedEx-632-MT-报价'!W2</f>
        <v>1.50212765957447</v>
      </c>
      <c r="Z53" s="129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9">
        <f>IF(AND('FedEx-632-MT-报价'!AK8="是",'FedEx-632-MT-报价'!AJ8="否"),'FedEx-632-MT-报价'!$AH$3,0)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10.8904255319149</v>
      </c>
      <c r="AE53" s="131">
        <f t="shared" ref="AE53:AE62" si="54">(X53+Y53+Z53+AA53+AB53+W53+AC53)</f>
        <v>13.5904255319149</v>
      </c>
      <c r="AF53" s="54"/>
      <c r="AG53" s="81" t="str">
        <f t="shared" ref="AG53:AG62" si="55">V53</f>
        <v>案例</v>
      </c>
      <c r="AH53" s="129">
        <f t="shared" ref="AH53:AH62" si="56">W53</f>
        <v>2.7</v>
      </c>
      <c r="AI53" s="129">
        <f>'FedEx-632-MT-报价'!AT8</f>
        <v>9.38829787234043</v>
      </c>
      <c r="AJ53" s="129">
        <f>(AI53+AM53+AL53+AK53+AN53)*'FedEx-632-MT-报价'!W2</f>
        <v>1.94468085106383</v>
      </c>
      <c r="AK53" s="129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9">
        <f>IF(AND('FedEx-632-MT-报价'!$AK8="是",'FedEx-632-MT-报价'!$AJ8="否"),'FedEx-632-MT-报价'!$AI$3,0)</f>
        <v>0</v>
      </c>
      <c r="AM53" s="129">
        <f t="shared" ref="AM53:AM62" si="57">AM40</f>
        <v>2.76595744680851</v>
      </c>
      <c r="AN53" s="129">
        <f t="shared" ref="AN53:AN62" si="58">AN40</f>
        <v>0</v>
      </c>
      <c r="AO53" s="130">
        <f t="shared" ref="AO53:AO62" si="59">SUM(AI53:AN53)</f>
        <v>14.0989361702128</v>
      </c>
      <c r="AP53" s="131">
        <f t="shared" ref="AP53:AP62" si="60">(AI53+AJ53+AK53+AL53+AM53+AH53+AN53)</f>
        <v>16.7989361702128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8.40425531914894</v>
      </c>
      <c r="D54" s="72">
        <v>9.70744680851064</v>
      </c>
      <c r="E54" s="72">
        <v>11.6755319148936</v>
      </c>
      <c r="F54" s="72">
        <v>14.1622340425532</v>
      </c>
      <c r="G54" s="72">
        <v>17.9787234042554</v>
      </c>
      <c r="H54" s="72">
        <v>21.7287234042554</v>
      </c>
      <c r="I54" s="72">
        <v>24.4015957446809</v>
      </c>
      <c r="J54" s="99"/>
      <c r="K54" s="71">
        <v>51</v>
      </c>
      <c r="L54" s="71">
        <v>23.13</v>
      </c>
      <c r="M54" s="72">
        <v>8.40425531914894</v>
      </c>
      <c r="N54" s="72">
        <v>9.70744680851064</v>
      </c>
      <c r="O54" s="72">
        <v>11.6755319148936</v>
      </c>
      <c r="P54" s="72">
        <v>14.1622340425532</v>
      </c>
      <c r="Q54" s="72">
        <v>17.9787234042554</v>
      </c>
      <c r="R54" s="72">
        <v>21.7287234042554</v>
      </c>
      <c r="S54" s="72">
        <v>24.4015957446809</v>
      </c>
      <c r="U54" s="54"/>
      <c r="V54" s="81">
        <f>'FedEx-632-MT-报价'!V9</f>
        <v>0</v>
      </c>
      <c r="W54" s="129">
        <f t="shared" si="50"/>
        <v>0.45</v>
      </c>
      <c r="X54" s="129" t="e">
        <f>'FedEx-632-MT-报价'!AM9</f>
        <v>#N/A</v>
      </c>
      <c r="Y54" s="129" t="e">
        <f>(X54+Z54+AA54+AB54+AC54)*'FedEx-632-MT-报价'!W2</f>
        <v>#N/A</v>
      </c>
      <c r="Z54" s="129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9">
        <f>IF(AND('FedEx-632-MT-报价'!AK9="是",'FedEx-632-MT-报价'!AJ9="否"),'FedEx-632-MT-报价'!$AH$3,0)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0.45</v>
      </c>
      <c r="AI54" s="129" t="e">
        <f>'FedEx-632-MT-报价'!AT9</f>
        <v>#N/A</v>
      </c>
      <c r="AJ54" s="129" t="e">
        <f>(AI54+AM54+AL54+AK54+AN54)*'FedEx-632-MT-报价'!W2</f>
        <v>#N/A</v>
      </c>
      <c r="AK54" s="129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9">
        <f>IF(AND('FedEx-632-MT-报价'!$AK9="是",'FedEx-632-MT-报价'!$AJ9="否"),'FedEx-632-MT-报价'!$AI$3,0)</f>
        <v>0</v>
      </c>
      <c r="AM54" s="129">
        <f t="shared" si="57"/>
        <v>2.76595744680851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8.40425531914894</v>
      </c>
      <c r="D55" s="72">
        <v>9.72074468085106</v>
      </c>
      <c r="E55" s="72">
        <v>11.688829787234</v>
      </c>
      <c r="F55" s="72">
        <v>14.1755319148936</v>
      </c>
      <c r="G55" s="72">
        <v>17.9920212765958</v>
      </c>
      <c r="H55" s="72">
        <v>21.7287234042554</v>
      </c>
      <c r="I55" s="72">
        <v>24.4015957446809</v>
      </c>
      <c r="J55" s="99"/>
      <c r="K55" s="71">
        <v>52</v>
      </c>
      <c r="L55" s="71">
        <v>23.58</v>
      </c>
      <c r="M55" s="72">
        <v>8.40425531914894</v>
      </c>
      <c r="N55" s="72">
        <v>9.72074468085106</v>
      </c>
      <c r="O55" s="72">
        <v>11.688829787234</v>
      </c>
      <c r="P55" s="72">
        <v>14.1755319148936</v>
      </c>
      <c r="Q55" s="72">
        <v>17.9920212765958</v>
      </c>
      <c r="R55" s="72">
        <v>21.7287234042554</v>
      </c>
      <c r="S55" s="72">
        <v>24.4015957446809</v>
      </c>
      <c r="U55" s="54"/>
      <c r="V55" s="81">
        <f>'FedEx-632-MT-报价'!V10</f>
        <v>0</v>
      </c>
      <c r="W55" s="129">
        <f t="shared" si="50"/>
        <v>0.45</v>
      </c>
      <c r="X55" s="129" t="e">
        <f>'FedEx-632-MT-报价'!AM10</f>
        <v>#N/A</v>
      </c>
      <c r="Y55" s="129" t="e">
        <f>(X55+Z55+AA55+AB55+AC55)*'FedEx-632-MT-报价'!W2</f>
        <v>#N/A</v>
      </c>
      <c r="Z55" s="129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9">
        <f>IF(AND('FedEx-632-MT-报价'!AK10="是",'FedEx-632-MT-报价'!AJ10="否"),'FedEx-632-MT-报价'!$AH$3,0)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0.45</v>
      </c>
      <c r="AI55" s="129" t="e">
        <f>'FedEx-632-MT-报价'!AT10</f>
        <v>#N/A</v>
      </c>
      <c r="AJ55" s="129" t="e">
        <f>(AI55+AM55+AL55+AK55+AN55)*'FedEx-632-MT-报价'!W2</f>
        <v>#N/A</v>
      </c>
      <c r="AK55" s="129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9">
        <f>IF(AND('FedEx-632-MT-报价'!$AK10="是",'FedEx-632-MT-报价'!$AJ10="否"),'FedEx-632-MT-报价'!$AI$3,0)</f>
        <v>0</v>
      </c>
      <c r="AM55" s="129">
        <f t="shared" si="57"/>
        <v>2.76595744680851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8.40425531914894</v>
      </c>
      <c r="D56" s="72">
        <v>9.72074468085106</v>
      </c>
      <c r="E56" s="72">
        <v>11.688829787234</v>
      </c>
      <c r="F56" s="72">
        <v>14.3085106382979</v>
      </c>
      <c r="G56" s="72">
        <v>17.9920212765958</v>
      </c>
      <c r="H56" s="72">
        <v>21.7287234042554</v>
      </c>
      <c r="I56" s="72">
        <v>24.6409574468085</v>
      </c>
      <c r="J56" s="99"/>
      <c r="K56" s="71">
        <v>53</v>
      </c>
      <c r="L56" s="71">
        <v>24.04</v>
      </c>
      <c r="M56" s="72">
        <v>8.40425531914894</v>
      </c>
      <c r="N56" s="72">
        <v>9.72074468085106</v>
      </c>
      <c r="O56" s="72">
        <v>11.688829787234</v>
      </c>
      <c r="P56" s="72">
        <v>14.3085106382979</v>
      </c>
      <c r="Q56" s="72">
        <v>17.9920212765958</v>
      </c>
      <c r="R56" s="72">
        <v>21.7287234042554</v>
      </c>
      <c r="S56" s="72">
        <v>24.6409574468085</v>
      </c>
      <c r="U56" s="54"/>
      <c r="V56" s="81">
        <f>'FedEx-632-MT-报价'!V11</f>
        <v>0</v>
      </c>
      <c r="W56" s="129">
        <f t="shared" si="50"/>
        <v>0.45</v>
      </c>
      <c r="X56" s="129" t="e">
        <f>'FedEx-632-MT-报价'!AM11</f>
        <v>#N/A</v>
      </c>
      <c r="Y56" s="129" t="e">
        <f>(X56+Z56+AA56+AB56+AC56)*'FedEx-632-MT-报价'!W2</f>
        <v>#N/A</v>
      </c>
      <c r="Z56" s="129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9">
        <f>IF(AND('FedEx-632-MT-报价'!AK11="是",'FedEx-632-MT-报价'!AJ11="否"),'FedEx-632-MT-报价'!$AH$3,0)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0.45</v>
      </c>
      <c r="AI56" s="129" t="e">
        <f>'FedEx-632-MT-报价'!AT11</f>
        <v>#N/A</v>
      </c>
      <c r="AJ56" s="129" t="e">
        <f>(AI56+AM56+AL56+AK56+AN56)*'FedEx-632-MT-报价'!W2</f>
        <v>#N/A</v>
      </c>
      <c r="AK56" s="129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9">
        <f>IF(AND('FedEx-632-MT-报价'!$AK11="是",'FedEx-632-MT-报价'!$AJ11="否"),'FedEx-632-MT-报价'!$AI$3,0)</f>
        <v>0</v>
      </c>
      <c r="AM56" s="129">
        <f t="shared" si="57"/>
        <v>2.76595744680851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8.40425531914894</v>
      </c>
      <c r="D57" s="72">
        <v>9.72074468085106</v>
      </c>
      <c r="E57" s="72">
        <v>11.7021276595745</v>
      </c>
      <c r="F57" s="72">
        <v>14.3351063829788</v>
      </c>
      <c r="G57" s="72">
        <v>17.9920212765958</v>
      </c>
      <c r="H57" s="72">
        <v>21.7287234042554</v>
      </c>
      <c r="I57" s="72">
        <v>24.6409574468085</v>
      </c>
      <c r="J57" s="99"/>
      <c r="K57" s="71">
        <v>54</v>
      </c>
      <c r="L57" s="71">
        <v>24.49</v>
      </c>
      <c r="M57" s="72">
        <v>8.40425531914894</v>
      </c>
      <c r="N57" s="72">
        <v>9.72074468085106</v>
      </c>
      <c r="O57" s="72">
        <v>11.7021276595745</v>
      </c>
      <c r="P57" s="72">
        <v>14.3351063829788</v>
      </c>
      <c r="Q57" s="72">
        <v>17.9920212765958</v>
      </c>
      <c r="R57" s="72">
        <v>21.7287234042554</v>
      </c>
      <c r="S57" s="72">
        <v>24.6409574468085</v>
      </c>
      <c r="U57" s="54"/>
      <c r="V57" s="81">
        <f>'FedEx-632-MT-报价'!V12</f>
        <v>0</v>
      </c>
      <c r="W57" s="129">
        <f t="shared" si="50"/>
        <v>0.45</v>
      </c>
      <c r="X57" s="129" t="e">
        <f>'FedEx-632-MT-报价'!AM12</f>
        <v>#N/A</v>
      </c>
      <c r="Y57" s="129" t="e">
        <f>(X57+Z57+AA57+AB57+AC57)*'FedEx-632-MT-报价'!W2</f>
        <v>#N/A</v>
      </c>
      <c r="Z57" s="129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9">
        <f>IF(AND('FedEx-632-MT-报价'!AK12="是",'FedEx-632-MT-报价'!AJ12="否"),'FedEx-632-MT-报价'!$AH$3,0)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0.45</v>
      </c>
      <c r="AI57" s="129" t="e">
        <f>'FedEx-632-MT-报价'!AT12</f>
        <v>#N/A</v>
      </c>
      <c r="AJ57" s="129" t="e">
        <f>(AI57+AM57+AL57+AK57+AN57)*'FedEx-632-MT-报价'!W2</f>
        <v>#N/A</v>
      </c>
      <c r="AK57" s="129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9">
        <f>IF(AND('FedEx-632-MT-报价'!$AK12="是",'FedEx-632-MT-报价'!$AJ12="否"),'FedEx-632-MT-报价'!$AI$3,0)</f>
        <v>0</v>
      </c>
      <c r="AM57" s="129">
        <f t="shared" si="57"/>
        <v>2.76595744680851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8.40425531914894</v>
      </c>
      <c r="D58" s="72">
        <v>9.72074468085106</v>
      </c>
      <c r="E58" s="72">
        <v>11.7154255319149</v>
      </c>
      <c r="F58" s="72">
        <v>14.3351063829788</v>
      </c>
      <c r="G58" s="72">
        <v>17.9920212765958</v>
      </c>
      <c r="H58" s="72">
        <v>21.7420212765958</v>
      </c>
      <c r="I58" s="72">
        <v>24.6409574468085</v>
      </c>
      <c r="J58" s="99"/>
      <c r="K58" s="71">
        <v>55</v>
      </c>
      <c r="L58" s="71">
        <v>24.94</v>
      </c>
      <c r="M58" s="72">
        <v>8.40425531914894</v>
      </c>
      <c r="N58" s="72">
        <v>9.72074468085106</v>
      </c>
      <c r="O58" s="72">
        <v>11.7154255319149</v>
      </c>
      <c r="P58" s="72">
        <v>14.3351063829788</v>
      </c>
      <c r="Q58" s="72">
        <v>17.9920212765958</v>
      </c>
      <c r="R58" s="72">
        <v>21.7420212765958</v>
      </c>
      <c r="S58" s="72">
        <v>24.6409574468085</v>
      </c>
      <c r="U58" s="54"/>
      <c r="V58" s="81">
        <f>'FedEx-632-MT-报价'!V13</f>
        <v>0</v>
      </c>
      <c r="W58" s="129">
        <f t="shared" si="50"/>
        <v>0.45</v>
      </c>
      <c r="X58" s="129" t="e">
        <f>'FedEx-632-MT-报价'!AM13</f>
        <v>#N/A</v>
      </c>
      <c r="Y58" s="129" t="e">
        <f>(X58+Z58+AA58+AB58+AC58)*'FedEx-632-MT-报价'!W2</f>
        <v>#N/A</v>
      </c>
      <c r="Z58" s="129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9">
        <f>IF(AND('FedEx-632-MT-报价'!AK13="是",'FedEx-632-MT-报价'!AJ13="否"),'FedEx-632-MT-报价'!$AH$3,0)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0.45</v>
      </c>
      <c r="AI58" s="129" t="e">
        <f>'FedEx-632-MT-报价'!AT13</f>
        <v>#N/A</v>
      </c>
      <c r="AJ58" s="129" t="e">
        <f>(AI58+AM58+AL58+AK58+AN58)*'FedEx-632-MT-报价'!W2</f>
        <v>#N/A</v>
      </c>
      <c r="AK58" s="129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9">
        <f>IF(AND('FedEx-632-MT-报价'!$AK13="是",'FedEx-632-MT-报价'!$AJ13="否"),'FedEx-632-MT-报价'!$AI$3,0)</f>
        <v>0</v>
      </c>
      <c r="AM58" s="129">
        <f t="shared" si="57"/>
        <v>2.76595744680851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8.40425531914894</v>
      </c>
      <c r="D59" s="72">
        <v>9.73404255319149</v>
      </c>
      <c r="E59" s="72">
        <v>11.7154255319149</v>
      </c>
      <c r="F59" s="72">
        <v>14.3484042553191</v>
      </c>
      <c r="G59" s="72">
        <v>18.0053191489361</v>
      </c>
      <c r="H59" s="72">
        <v>21.7420212765958</v>
      </c>
      <c r="I59" s="72">
        <v>24.9468085106382</v>
      </c>
      <c r="J59" s="99"/>
      <c r="K59" s="71">
        <v>56</v>
      </c>
      <c r="L59" s="71">
        <v>25.4</v>
      </c>
      <c r="M59" s="72">
        <v>8.40425531914894</v>
      </c>
      <c r="N59" s="72">
        <v>9.73404255319149</v>
      </c>
      <c r="O59" s="72">
        <v>11.7154255319149</v>
      </c>
      <c r="P59" s="72">
        <v>14.3484042553191</v>
      </c>
      <c r="Q59" s="72">
        <v>18.0053191489361</v>
      </c>
      <c r="R59" s="72">
        <v>21.7420212765958</v>
      </c>
      <c r="S59" s="72">
        <v>24.9468085106382</v>
      </c>
      <c r="U59" s="54"/>
      <c r="V59" s="81">
        <f>'FedEx-632-MT-报价'!V14</f>
        <v>0</v>
      </c>
      <c r="W59" s="129">
        <f t="shared" si="50"/>
        <v>0.45</v>
      </c>
      <c r="X59" s="129" t="e">
        <f>'FedEx-632-MT-报价'!AM14</f>
        <v>#N/A</v>
      </c>
      <c r="Y59" s="129" t="e">
        <f>(X59+Z59+AA59+AB59+AC59)*'FedEx-632-MT-报价'!W2</f>
        <v>#N/A</v>
      </c>
      <c r="Z59" s="129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9">
        <f>IF(AND('FedEx-632-MT-报价'!AK14="是",'FedEx-632-MT-报价'!AJ14="否"),'FedEx-632-MT-报价'!$AH$3,0)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0.45</v>
      </c>
      <c r="AI59" s="129" t="e">
        <f>'FedEx-632-MT-报价'!AT14</f>
        <v>#N/A</v>
      </c>
      <c r="AJ59" s="129" t="e">
        <f>(AI59+AM59+AL59+AK59+AN59)*'FedEx-632-MT-报价'!W2</f>
        <v>#N/A</v>
      </c>
      <c r="AK59" s="129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9">
        <f>IF(AND('FedEx-632-MT-报价'!$AK14="是",'FedEx-632-MT-报价'!$AJ14="否"),'FedEx-632-MT-报价'!$AI$3,0)</f>
        <v>0</v>
      </c>
      <c r="AM59" s="129">
        <f t="shared" si="57"/>
        <v>2.76595744680851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8.40425531914894</v>
      </c>
      <c r="D60" s="72">
        <v>9.78723404255319</v>
      </c>
      <c r="E60" s="72">
        <v>11.7154255319149</v>
      </c>
      <c r="F60" s="72">
        <v>14.7739361702127</v>
      </c>
      <c r="G60" s="72">
        <v>18.0053191489361</v>
      </c>
      <c r="H60" s="72">
        <v>21.7420212765958</v>
      </c>
      <c r="I60" s="72">
        <v>25.1994680851064</v>
      </c>
      <c r="J60" s="99"/>
      <c r="K60" s="71">
        <v>57</v>
      </c>
      <c r="L60" s="71">
        <v>25.85</v>
      </c>
      <c r="M60" s="72">
        <v>8.40425531914894</v>
      </c>
      <c r="N60" s="72">
        <v>9.78723404255319</v>
      </c>
      <c r="O60" s="72">
        <v>11.7154255319149</v>
      </c>
      <c r="P60" s="72">
        <v>14.7739361702127</v>
      </c>
      <c r="Q60" s="72">
        <v>18.0053191489361</v>
      </c>
      <c r="R60" s="72">
        <v>21.7420212765958</v>
      </c>
      <c r="S60" s="72">
        <v>25.1994680851064</v>
      </c>
      <c r="U60" s="54"/>
      <c r="V60" s="81">
        <f>'FedEx-632-MT-报价'!V15</f>
        <v>0</v>
      </c>
      <c r="W60" s="129">
        <f t="shared" si="50"/>
        <v>0.45</v>
      </c>
      <c r="X60" s="129" t="e">
        <f>'FedEx-632-MT-报价'!AM15</f>
        <v>#N/A</v>
      </c>
      <c r="Y60" s="129" t="e">
        <f>(X60+Z60+AA60+AB60+AC60)*'FedEx-632-MT-报价'!W2</f>
        <v>#N/A</v>
      </c>
      <c r="Z60" s="129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9">
        <f>IF(AND('FedEx-632-MT-报价'!AK15="是",'FedEx-632-MT-报价'!AJ15="否"),'FedEx-632-MT-报价'!$AH$3,0)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0.45</v>
      </c>
      <c r="AI60" s="129" t="e">
        <f>'FedEx-632-MT-报价'!AT15</f>
        <v>#N/A</v>
      </c>
      <c r="AJ60" s="129" t="e">
        <f>(AI60+AM60+AL60+AK60+AN60)*'FedEx-632-MT-报价'!W2</f>
        <v>#N/A</v>
      </c>
      <c r="AK60" s="129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9">
        <f>IF(AND('FedEx-632-MT-报价'!$AK15="是",'FedEx-632-MT-报价'!$AJ15="否"),'FedEx-632-MT-报价'!$AI$3,0)</f>
        <v>0</v>
      </c>
      <c r="AM60" s="129">
        <f t="shared" si="57"/>
        <v>2.76595744680851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8.40425531914894</v>
      </c>
      <c r="D61" s="72">
        <v>9.78723404255319</v>
      </c>
      <c r="E61" s="72">
        <v>11.7154255319149</v>
      </c>
      <c r="F61" s="72">
        <v>14.7739361702127</v>
      </c>
      <c r="G61" s="72">
        <v>18.0053191489361</v>
      </c>
      <c r="H61" s="72">
        <v>21.7553191489361</v>
      </c>
      <c r="I61" s="72">
        <v>25.4255319148936</v>
      </c>
      <c r="J61" s="99"/>
      <c r="K61" s="71">
        <v>58</v>
      </c>
      <c r="L61" s="71">
        <v>26.3</v>
      </c>
      <c r="M61" s="72">
        <v>8.40425531914894</v>
      </c>
      <c r="N61" s="72">
        <v>9.78723404255319</v>
      </c>
      <c r="O61" s="72">
        <v>11.7154255319149</v>
      </c>
      <c r="P61" s="72">
        <v>14.7739361702127</v>
      </c>
      <c r="Q61" s="72">
        <v>18.0053191489361</v>
      </c>
      <c r="R61" s="72">
        <v>21.7553191489361</v>
      </c>
      <c r="S61" s="72">
        <v>25.4255319148936</v>
      </c>
      <c r="U61" s="54"/>
      <c r="V61" s="81">
        <f>'FedEx-632-MT-报价'!V16</f>
        <v>0</v>
      </c>
      <c r="W61" s="129">
        <f t="shared" si="50"/>
        <v>0.45</v>
      </c>
      <c r="X61" s="129" t="e">
        <f>'FedEx-632-MT-报价'!AM16</f>
        <v>#N/A</v>
      </c>
      <c r="Y61" s="129" t="e">
        <f>(X61+Z61+AA61+AB61+AC61)*'FedEx-632-MT-报价'!W2</f>
        <v>#N/A</v>
      </c>
      <c r="Z61" s="129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9">
        <f>IF(AND('FedEx-632-MT-报价'!AK16="是",'FedEx-632-MT-报价'!AJ16="否"),'FedEx-632-MT-报价'!$AH$3,0)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0.45</v>
      </c>
      <c r="AI61" s="129" t="e">
        <f>'FedEx-632-MT-报价'!AT16</f>
        <v>#N/A</v>
      </c>
      <c r="AJ61" s="129" t="e">
        <f>(AI61+AM61+AL61+AK61+AN61)*'FedEx-632-MT-报价'!W2</f>
        <v>#N/A</v>
      </c>
      <c r="AK61" s="129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9">
        <f>IF(AND('FedEx-632-MT-报价'!$AK16="是",'FedEx-632-MT-报价'!$AJ16="否"),'FedEx-632-MT-报价'!$AI$3,0)</f>
        <v>0</v>
      </c>
      <c r="AM61" s="129">
        <f t="shared" si="57"/>
        <v>2.76595744680851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8.40425531914894</v>
      </c>
      <c r="D62" s="72">
        <v>9.78723404255319</v>
      </c>
      <c r="E62" s="72">
        <v>11.7952127659574</v>
      </c>
      <c r="F62" s="72">
        <v>14.7872340425532</v>
      </c>
      <c r="G62" s="72">
        <v>18.1382978723404</v>
      </c>
      <c r="H62" s="72">
        <v>21.7553191489361</v>
      </c>
      <c r="I62" s="72">
        <v>25.8510638297873</v>
      </c>
      <c r="J62" s="99"/>
      <c r="K62" s="71">
        <v>59</v>
      </c>
      <c r="L62" s="71">
        <v>26.76</v>
      </c>
      <c r="M62" s="72">
        <v>8.40425531914894</v>
      </c>
      <c r="N62" s="72">
        <v>9.78723404255319</v>
      </c>
      <c r="O62" s="72">
        <v>11.7952127659574</v>
      </c>
      <c r="P62" s="72">
        <v>14.7872340425532</v>
      </c>
      <c r="Q62" s="72">
        <v>18.1382978723404</v>
      </c>
      <c r="R62" s="72">
        <v>21.7553191489361</v>
      </c>
      <c r="S62" s="72">
        <v>25.8510638297873</v>
      </c>
      <c r="U62" s="54"/>
      <c r="V62" s="81">
        <f>'FedEx-632-MT-报价'!V17</f>
        <v>0</v>
      </c>
      <c r="W62" s="129">
        <f t="shared" si="50"/>
        <v>0.45</v>
      </c>
      <c r="X62" s="129" t="e">
        <f>'FedEx-632-MT-报价'!AM17</f>
        <v>#N/A</v>
      </c>
      <c r="Y62" s="129" t="e">
        <f>(X62+Z62+AA62+AB62+AC62)*'FedEx-632-MT-报价'!W2</f>
        <v>#N/A</v>
      </c>
      <c r="Z62" s="129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9">
        <f>IF(AND('FedEx-632-MT-报价'!AK17="是",'FedEx-632-MT-报价'!AJ17="否"),'FedEx-632-MT-报价'!$AH$3,0)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0.45</v>
      </c>
      <c r="AI62" s="129" t="e">
        <f>'FedEx-632-MT-报价'!AT17</f>
        <v>#N/A</v>
      </c>
      <c r="AJ62" s="129" t="e">
        <f>(AI62+AM62+AL62+AK62+AN62)*'FedEx-632-MT-报价'!W2</f>
        <v>#N/A</v>
      </c>
      <c r="AK62" s="129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9">
        <f>IF(AND('FedEx-632-MT-报价'!$AK17="是",'FedEx-632-MT-报价'!$AJ17="否"),'FedEx-632-MT-报价'!$AI$3,0)</f>
        <v>0</v>
      </c>
      <c r="AM62" s="129">
        <f t="shared" si="57"/>
        <v>2.76595744680851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8.40425531914894</v>
      </c>
      <c r="D63" s="72">
        <v>10.1728723404255</v>
      </c>
      <c r="E63" s="72">
        <v>12.0079787234042</v>
      </c>
      <c r="F63" s="72">
        <v>15.3058510638297</v>
      </c>
      <c r="G63" s="72">
        <v>18.4707446808511</v>
      </c>
      <c r="H63" s="72">
        <v>21.8351063829788</v>
      </c>
      <c r="I63" s="72">
        <v>26.0106382978724</v>
      </c>
      <c r="J63" s="99"/>
      <c r="K63" s="71">
        <v>60</v>
      </c>
      <c r="L63" s="71">
        <v>27.21</v>
      </c>
      <c r="M63" s="72">
        <v>8.40425531914894</v>
      </c>
      <c r="N63" s="72">
        <v>10.1728723404255</v>
      </c>
      <c r="O63" s="72">
        <v>12.0079787234042</v>
      </c>
      <c r="P63" s="72">
        <v>15.3058510638297</v>
      </c>
      <c r="Q63" s="72">
        <v>18.4707446808511</v>
      </c>
      <c r="R63" s="72">
        <v>21.8351063829788</v>
      </c>
      <c r="S63" s="72">
        <v>26.0106382978724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8.40425531914894</v>
      </c>
      <c r="D64" s="72">
        <v>10.1994680851064</v>
      </c>
      <c r="E64" s="72">
        <v>12.1276595744681</v>
      </c>
      <c r="F64" s="72">
        <v>15.3457446808511</v>
      </c>
      <c r="G64" s="72">
        <v>18.4707446808511</v>
      </c>
      <c r="H64" s="72">
        <v>21.8351063829788</v>
      </c>
      <c r="I64" s="72">
        <v>26.0106382978724</v>
      </c>
      <c r="J64" s="99"/>
      <c r="K64" s="71">
        <v>61</v>
      </c>
      <c r="L64" s="71">
        <v>27.66</v>
      </c>
      <c r="M64" s="72">
        <v>8.40425531914894</v>
      </c>
      <c r="N64" s="72">
        <v>10.1994680851064</v>
      </c>
      <c r="O64" s="72">
        <v>12.1276595744681</v>
      </c>
      <c r="P64" s="72">
        <v>15.3457446808511</v>
      </c>
      <c r="Q64" s="72">
        <v>18.4707446808511</v>
      </c>
      <c r="R64" s="72">
        <v>21.8351063829788</v>
      </c>
      <c r="S64" s="72">
        <v>26.0106382978724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8.48404255319149</v>
      </c>
      <c r="D65" s="72">
        <v>10.9308510638298</v>
      </c>
      <c r="E65" s="72">
        <v>12.313829787234</v>
      </c>
      <c r="F65" s="72">
        <v>15.7712765957446</v>
      </c>
      <c r="G65" s="72">
        <v>18.7632978723404</v>
      </c>
      <c r="H65" s="72">
        <v>22.1675531914894</v>
      </c>
      <c r="I65" s="72">
        <v>26.3297872340425</v>
      </c>
      <c r="J65" s="99"/>
      <c r="K65" s="71">
        <v>62</v>
      </c>
      <c r="L65" s="71">
        <v>28.12</v>
      </c>
      <c r="M65" s="72">
        <v>8.48404255319149</v>
      </c>
      <c r="N65" s="72">
        <v>10.9308510638298</v>
      </c>
      <c r="O65" s="72">
        <v>12.313829787234</v>
      </c>
      <c r="P65" s="72">
        <v>15.7712765957446</v>
      </c>
      <c r="Q65" s="72">
        <v>18.7632978723404</v>
      </c>
      <c r="R65" s="72">
        <v>22.1675531914894</v>
      </c>
      <c r="S65" s="72">
        <v>26.3297872340425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8.48404255319149</v>
      </c>
      <c r="D66" s="72">
        <v>10.9308510638298</v>
      </c>
      <c r="E66" s="72">
        <v>12.4335106382979</v>
      </c>
      <c r="F66" s="72">
        <v>15.7845744680851</v>
      </c>
      <c r="G66" s="72">
        <v>18.8829787234042</v>
      </c>
      <c r="H66" s="72">
        <v>22.3537234042554</v>
      </c>
      <c r="I66" s="72">
        <v>26.4893617021276</v>
      </c>
      <c r="J66" s="99"/>
      <c r="K66" s="71">
        <v>63</v>
      </c>
      <c r="L66" s="71">
        <v>28.57</v>
      </c>
      <c r="M66" s="72">
        <v>8.48404255319149</v>
      </c>
      <c r="N66" s="72">
        <v>10.9308510638298</v>
      </c>
      <c r="O66" s="72">
        <v>12.4335106382979</v>
      </c>
      <c r="P66" s="72">
        <v>15.7845744680851</v>
      </c>
      <c r="Q66" s="72">
        <v>18.8829787234042</v>
      </c>
      <c r="R66" s="72">
        <v>22.3537234042554</v>
      </c>
      <c r="S66" s="72">
        <v>26.4893617021276</v>
      </c>
      <c r="U66" s="54"/>
      <c r="V66" s="81" t="str">
        <f>'FedEx-632-MT-报价'!V8</f>
        <v>案例</v>
      </c>
      <c r="W66" s="129">
        <f t="shared" ref="W66:AC66" si="61">W53</f>
        <v>2.7</v>
      </c>
      <c r="X66" s="129">
        <f>'FedEx-632-MT-报价'!AN8</f>
        <v>10.9441489361702</v>
      </c>
      <c r="Y66" s="129">
        <f>(X66+Z66+AA66+AB66+AC66)*'FedEx-632-MT-报价'!W2</f>
        <v>1.75106382978723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12.6952127659574</v>
      </c>
      <c r="AE66" s="131">
        <f t="shared" ref="AE66:AE75" si="63">(X66+Y66+Z66+AA66+AB66+W66+AC66)</f>
        <v>15.3952127659574</v>
      </c>
      <c r="AF66" s="54"/>
      <c r="AG66" s="81" t="str">
        <f t="shared" ref="AG66:AG75" si="64">V66</f>
        <v>案例</v>
      </c>
      <c r="AH66" s="129">
        <f t="shared" ref="AH66:AH75" si="65">W66</f>
        <v>2.7</v>
      </c>
      <c r="AI66" s="129">
        <f>'FedEx-632-MT-报价'!AU8</f>
        <v>10.9441489361702</v>
      </c>
      <c r="AJ66" s="129">
        <f>(AI66+AM66+AL66+AK66+AN66)*'FedEx-632-MT-报价'!W2</f>
        <v>2.19361702127659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2.76595744680851</v>
      </c>
      <c r="AN66" s="129">
        <f t="shared" ref="AN66:AN75" si="67">AN40</f>
        <v>0</v>
      </c>
      <c r="AO66" s="130">
        <f t="shared" ref="AO66:AO75" si="68">SUM(AI66:AN66)</f>
        <v>15.9037234042553</v>
      </c>
      <c r="AP66" s="131">
        <f t="shared" ref="AP66:AP75" si="69">(AI66+AJ66+AK66+AL66+AM66+AH66+AN66)</f>
        <v>18.6037234042553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8.72340425531915</v>
      </c>
      <c r="D67" s="72">
        <v>10.9308510638298</v>
      </c>
      <c r="E67" s="72">
        <v>12.6462765957446</v>
      </c>
      <c r="F67" s="72">
        <v>15.7845744680851</v>
      </c>
      <c r="G67" s="72">
        <v>19.029255319149</v>
      </c>
      <c r="H67" s="72">
        <v>22.3537234042554</v>
      </c>
      <c r="I67" s="72">
        <v>26.6489361702127</v>
      </c>
      <c r="J67" s="99"/>
      <c r="K67" s="71">
        <v>64</v>
      </c>
      <c r="L67" s="71">
        <v>29.02</v>
      </c>
      <c r="M67" s="72">
        <v>8.72340425531915</v>
      </c>
      <c r="N67" s="72">
        <v>10.9308510638298</v>
      </c>
      <c r="O67" s="72">
        <v>12.6462765957446</v>
      </c>
      <c r="P67" s="72">
        <v>15.7845744680851</v>
      </c>
      <c r="Q67" s="72">
        <v>19.029255319149</v>
      </c>
      <c r="R67" s="72">
        <v>22.3537234042554</v>
      </c>
      <c r="S67" s="72">
        <v>26.6489361702127</v>
      </c>
      <c r="U67" s="54"/>
      <c r="V67" s="81">
        <f>'FedEx-632-MT-报价'!V9</f>
        <v>0</v>
      </c>
      <c r="W67" s="129">
        <f t="shared" ref="W67:AC67" si="70">W54</f>
        <v>0.45</v>
      </c>
      <c r="X67" s="129" t="e">
        <f>'FedEx-632-MT-报价'!AN9</f>
        <v>#N/A</v>
      </c>
      <c r="Y67" s="129" t="e">
        <f>(X67+Z67+AA67+AB67+AC67)*'FedEx-632-MT-报价'!W2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0.45</v>
      </c>
      <c r="AI67" s="129" t="e">
        <f>'FedEx-632-MT-报价'!AU9</f>
        <v>#N/A</v>
      </c>
      <c r="AJ67" s="129" t="e">
        <f>(AI67+AM67+AL67+AK67+AN67)*'FedEx-632-MT-报价'!W2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2.76595744680851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8.81648936170212</v>
      </c>
      <c r="D68" s="72">
        <v>11.2234042553191</v>
      </c>
      <c r="E68" s="72">
        <v>12.6462765957446</v>
      </c>
      <c r="F68" s="72">
        <v>15.7978723404255</v>
      </c>
      <c r="G68" s="72">
        <v>19.188829787234</v>
      </c>
      <c r="H68" s="72">
        <v>22.406914893617</v>
      </c>
      <c r="I68" s="72">
        <v>26.688829787234</v>
      </c>
      <c r="J68" s="99"/>
      <c r="K68" s="71">
        <v>65</v>
      </c>
      <c r="L68" s="71">
        <v>29.48</v>
      </c>
      <c r="M68" s="72">
        <v>8.81648936170212</v>
      </c>
      <c r="N68" s="72">
        <v>11.2234042553191</v>
      </c>
      <c r="O68" s="72">
        <v>12.6462765957446</v>
      </c>
      <c r="P68" s="72">
        <v>15.7978723404255</v>
      </c>
      <c r="Q68" s="72">
        <v>19.188829787234</v>
      </c>
      <c r="R68" s="72">
        <v>22.406914893617</v>
      </c>
      <c r="S68" s="72">
        <v>26.688829787234</v>
      </c>
      <c r="U68" s="54"/>
      <c r="V68" s="81">
        <f>'FedEx-632-MT-报价'!V10</f>
        <v>0</v>
      </c>
      <c r="W68" s="129">
        <f t="shared" ref="W68:AC68" si="72">W55</f>
        <v>0.45</v>
      </c>
      <c r="X68" s="129" t="e">
        <f>'FedEx-632-MT-报价'!AN10</f>
        <v>#N/A</v>
      </c>
      <c r="Y68" s="129" t="e">
        <f>(X68+Z68+AA68+AB68+AC68)*'FedEx-632-MT-报价'!W2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0.45</v>
      </c>
      <c r="AI68" s="129" t="e">
        <f>'FedEx-632-MT-报价'!AU10</f>
        <v>#N/A</v>
      </c>
      <c r="AJ68" s="129" t="e">
        <f>(AI68+AM68+AL68+AK68+AN68)*'FedEx-632-MT-报价'!W2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2.76595744680851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8.8563829787234</v>
      </c>
      <c r="D69" s="72">
        <v>11.3297872340426</v>
      </c>
      <c r="E69" s="72">
        <v>12.6462765957446</v>
      </c>
      <c r="F69" s="72">
        <v>15.7978723404255</v>
      </c>
      <c r="G69" s="72">
        <v>19.2021276595745</v>
      </c>
      <c r="H69" s="72">
        <v>22.4734042553191</v>
      </c>
      <c r="I69" s="72">
        <v>26.8085106382979</v>
      </c>
      <c r="J69" s="99"/>
      <c r="K69" s="71">
        <v>66</v>
      </c>
      <c r="L69" s="71">
        <v>29.93</v>
      </c>
      <c r="M69" s="72">
        <v>8.8563829787234</v>
      </c>
      <c r="N69" s="72">
        <v>11.3297872340426</v>
      </c>
      <c r="O69" s="72">
        <v>12.6462765957446</v>
      </c>
      <c r="P69" s="72">
        <v>15.7978723404255</v>
      </c>
      <c r="Q69" s="72">
        <v>19.2021276595745</v>
      </c>
      <c r="R69" s="72">
        <v>22.4734042553191</v>
      </c>
      <c r="S69" s="72">
        <v>26.8085106382979</v>
      </c>
      <c r="U69" s="54"/>
      <c r="V69" s="81">
        <f>'FedEx-632-MT-报价'!V11</f>
        <v>0</v>
      </c>
      <c r="W69" s="129">
        <f t="shared" ref="W69:AC69" si="74">W56</f>
        <v>0.45</v>
      </c>
      <c r="X69" s="129" t="e">
        <f>'FedEx-632-MT-报价'!AN11</f>
        <v>#N/A</v>
      </c>
      <c r="Y69" s="129" t="e">
        <f>(X69+Z69+AA69+AB69+AC69)*'FedEx-632-MT-报价'!W2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0.45</v>
      </c>
      <c r="AI69" s="129" t="e">
        <f>'FedEx-632-MT-报价'!AU11</f>
        <v>#N/A</v>
      </c>
      <c r="AJ69" s="129" t="e">
        <f>(AI69+AM69+AL69+AK69+AN69)*'FedEx-632-MT-报价'!W2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2.76595744680851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8.8563829787234</v>
      </c>
      <c r="D70" s="72">
        <v>11.343085106383</v>
      </c>
      <c r="E70" s="72">
        <v>12.6462765957446</v>
      </c>
      <c r="F70" s="72">
        <v>15.8244680851064</v>
      </c>
      <c r="G70" s="72">
        <v>19.3484042553191</v>
      </c>
      <c r="H70" s="72">
        <v>22.593085106383</v>
      </c>
      <c r="I70" s="72">
        <v>27.061170212766</v>
      </c>
      <c r="J70" s="99"/>
      <c r="K70" s="71">
        <v>67</v>
      </c>
      <c r="L70" s="71">
        <v>30.39</v>
      </c>
      <c r="M70" s="72">
        <v>8.8563829787234</v>
      </c>
      <c r="N70" s="72">
        <v>11.343085106383</v>
      </c>
      <c r="O70" s="72">
        <v>12.6462765957446</v>
      </c>
      <c r="P70" s="72">
        <v>15.8244680851064</v>
      </c>
      <c r="Q70" s="72">
        <v>19.3484042553191</v>
      </c>
      <c r="R70" s="72">
        <v>22.593085106383</v>
      </c>
      <c r="S70" s="72">
        <v>27.061170212766</v>
      </c>
      <c r="U70" s="54"/>
      <c r="V70" s="81">
        <f>'FedEx-632-MT-报价'!V12</f>
        <v>0</v>
      </c>
      <c r="W70" s="129">
        <f t="shared" ref="W70:AC70" si="76">W57</f>
        <v>0.45</v>
      </c>
      <c r="X70" s="129" t="e">
        <f>'FedEx-632-MT-报价'!AN12</f>
        <v>#N/A</v>
      </c>
      <c r="Y70" s="129" t="e">
        <f>(X70+Z70+AA70+AB70+AC70)*'FedEx-632-MT-报价'!W2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0.45</v>
      </c>
      <c r="AI70" s="129" t="e">
        <f>'FedEx-632-MT-报价'!AU12</f>
        <v>#N/A</v>
      </c>
      <c r="AJ70" s="129" t="e">
        <f>(AI70+AM70+AL70+AK70+AN70)*'FedEx-632-MT-报价'!W2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2.76595744680851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8.96276595744681</v>
      </c>
      <c r="D71" s="72">
        <v>11.5425531914894</v>
      </c>
      <c r="E71" s="72">
        <v>13.4175531914894</v>
      </c>
      <c r="F71" s="72">
        <v>16.1835106382979</v>
      </c>
      <c r="G71" s="72">
        <v>19.6409574468085</v>
      </c>
      <c r="H71" s="72">
        <v>22.9255319148936</v>
      </c>
      <c r="I71" s="72">
        <v>27.061170212766</v>
      </c>
      <c r="J71" s="99"/>
      <c r="K71" s="71">
        <v>68</v>
      </c>
      <c r="L71" s="71">
        <v>30.84</v>
      </c>
      <c r="M71" s="72">
        <v>8.96276595744681</v>
      </c>
      <c r="N71" s="72">
        <v>11.5425531914894</v>
      </c>
      <c r="O71" s="72">
        <v>13.4175531914894</v>
      </c>
      <c r="P71" s="72">
        <v>16.1835106382979</v>
      </c>
      <c r="Q71" s="72">
        <v>19.6409574468085</v>
      </c>
      <c r="R71" s="72">
        <v>22.9255319148936</v>
      </c>
      <c r="S71" s="72">
        <v>27.061170212766</v>
      </c>
      <c r="U71" s="54"/>
      <c r="V71" s="81">
        <f>'FedEx-632-MT-报价'!V13</f>
        <v>0</v>
      </c>
      <c r="W71" s="129">
        <f t="shared" ref="W71:AC71" si="78">W58</f>
        <v>0.45</v>
      </c>
      <c r="X71" s="129" t="e">
        <f>'FedEx-632-MT-报价'!AN13</f>
        <v>#N/A</v>
      </c>
      <c r="Y71" s="129" t="e">
        <f>(X71+Z71+AA71+AB71+AC71)*'FedEx-632-MT-报价'!W2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0.45</v>
      </c>
      <c r="AI71" s="129" t="e">
        <f>'FedEx-632-MT-报价'!AU13</f>
        <v>#N/A</v>
      </c>
      <c r="AJ71" s="129" t="e">
        <f>(AI71+AM71+AL71+AK71+AN71)*'FedEx-632-MT-报价'!W2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2.76595744680851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9.14893617021276</v>
      </c>
      <c r="D72" s="72">
        <v>11.6622340425532</v>
      </c>
      <c r="E72" s="72">
        <v>13.5505319148936</v>
      </c>
      <c r="F72" s="72">
        <v>16.3031914893618</v>
      </c>
      <c r="G72" s="72">
        <v>19.7473404255319</v>
      </c>
      <c r="H72" s="72">
        <v>22.938829787234</v>
      </c>
      <c r="I72" s="72">
        <v>27.2074468085106</v>
      </c>
      <c r="J72" s="99"/>
      <c r="K72" s="71">
        <v>69</v>
      </c>
      <c r="L72" s="71">
        <v>31.29</v>
      </c>
      <c r="M72" s="72">
        <v>9.14893617021276</v>
      </c>
      <c r="N72" s="72">
        <v>11.6622340425532</v>
      </c>
      <c r="O72" s="72">
        <v>13.5505319148936</v>
      </c>
      <c r="P72" s="72">
        <v>16.3031914893618</v>
      </c>
      <c r="Q72" s="72">
        <v>19.7473404255319</v>
      </c>
      <c r="R72" s="72">
        <v>22.938829787234</v>
      </c>
      <c r="S72" s="72">
        <v>27.2074468085106</v>
      </c>
      <c r="U72" s="54"/>
      <c r="V72" s="81">
        <f>'FedEx-632-MT-报价'!V14</f>
        <v>0</v>
      </c>
      <c r="W72" s="129">
        <f t="shared" ref="W72:AC72" si="80">W59</f>
        <v>0.45</v>
      </c>
      <c r="X72" s="129" t="e">
        <f>'FedEx-632-MT-报价'!AN14</f>
        <v>#N/A</v>
      </c>
      <c r="Y72" s="129" t="e">
        <f>(X72+Z72+AA72+AB72+AC72)*'FedEx-632-MT-报价'!W2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0.45</v>
      </c>
      <c r="AI72" s="129" t="e">
        <f>'FedEx-632-MT-报价'!AU14</f>
        <v>#N/A</v>
      </c>
      <c r="AJ72" s="129" t="e">
        <f>(AI72+AM72+AL72+AK72+AN72)*'FedEx-632-MT-报价'!W2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2.76595744680851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9.18882978723404</v>
      </c>
      <c r="D73" s="72">
        <v>11.8218085106383</v>
      </c>
      <c r="E73" s="72">
        <v>13.843085106383</v>
      </c>
      <c r="F73" s="72">
        <v>17.0877659574467</v>
      </c>
      <c r="G73" s="72">
        <v>20.1329787234042</v>
      </c>
      <c r="H73" s="72">
        <v>22.938829787234</v>
      </c>
      <c r="I73" s="72">
        <v>27.4335106382979</v>
      </c>
      <c r="J73" s="99"/>
      <c r="K73" s="71">
        <v>70</v>
      </c>
      <c r="L73" s="71">
        <v>31.75</v>
      </c>
      <c r="M73" s="72">
        <v>9.18882978723404</v>
      </c>
      <c r="N73" s="72">
        <v>11.8218085106383</v>
      </c>
      <c r="O73" s="72">
        <v>13.843085106383</v>
      </c>
      <c r="P73" s="72">
        <v>17.0877659574467</v>
      </c>
      <c r="Q73" s="72">
        <v>20.1329787234042</v>
      </c>
      <c r="R73" s="72">
        <v>22.938829787234</v>
      </c>
      <c r="S73" s="72">
        <v>27.4335106382979</v>
      </c>
      <c r="U73" s="54"/>
      <c r="V73" s="81">
        <f>'FedEx-632-MT-报价'!V15</f>
        <v>0</v>
      </c>
      <c r="W73" s="129">
        <f t="shared" ref="W73:AC73" si="82">W60</f>
        <v>0.45</v>
      </c>
      <c r="X73" s="129" t="e">
        <f>'FedEx-632-MT-报价'!AN15</f>
        <v>#N/A</v>
      </c>
      <c r="Y73" s="129" t="e">
        <f>(X73+Z73+AA73+AB73+AC73)*'FedEx-632-MT-报价'!W2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0.45</v>
      </c>
      <c r="AI73" s="129" t="e">
        <f>'FedEx-632-MT-报价'!AU15</f>
        <v>#N/A</v>
      </c>
      <c r="AJ73" s="129" t="e">
        <f>(AI73+AM73+AL73+AK73+AN73)*'FedEx-632-MT-报价'!W2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2.76595744680851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9.18882978723404</v>
      </c>
      <c r="D74" s="72">
        <v>11.8218085106383</v>
      </c>
      <c r="E74" s="72">
        <v>14.0558510638297</v>
      </c>
      <c r="F74" s="72">
        <v>17.0877659574467</v>
      </c>
      <c r="G74" s="72">
        <v>20.2659574468085</v>
      </c>
      <c r="H74" s="72">
        <v>23.311170212766</v>
      </c>
      <c r="I74" s="72">
        <v>27.4468085106382</v>
      </c>
      <c r="J74" s="99"/>
      <c r="K74" s="71">
        <v>71</v>
      </c>
      <c r="L74" s="71">
        <v>32.2</v>
      </c>
      <c r="M74" s="72">
        <v>9.18882978723404</v>
      </c>
      <c r="N74" s="72">
        <v>11.8218085106383</v>
      </c>
      <c r="O74" s="72">
        <v>14.0558510638297</v>
      </c>
      <c r="P74" s="72">
        <v>17.0877659574467</v>
      </c>
      <c r="Q74" s="72">
        <v>20.2659574468085</v>
      </c>
      <c r="R74" s="72">
        <v>23.311170212766</v>
      </c>
      <c r="S74" s="72">
        <v>27.4468085106382</v>
      </c>
      <c r="U74" s="54"/>
      <c r="V74" s="81">
        <f>'FedEx-632-MT-报价'!V16</f>
        <v>0</v>
      </c>
      <c r="W74" s="129">
        <f t="shared" ref="W74:AC74" si="84">W61</f>
        <v>0.45</v>
      </c>
      <c r="X74" s="129" t="e">
        <f>'FedEx-632-MT-报价'!AN16</f>
        <v>#N/A</v>
      </c>
      <c r="Y74" s="129" t="e">
        <f>(X74+Z74+AA74+AB74+AC74)*'FedEx-632-MT-报价'!W2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0.45</v>
      </c>
      <c r="AI74" s="129" t="e">
        <f>'FedEx-632-MT-报价'!AU16</f>
        <v>#N/A</v>
      </c>
      <c r="AJ74" s="129" t="e">
        <f>(AI74+AM74+AL74+AK74+AN74)*'FedEx-632-MT-报价'!W2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2.76595744680851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9.45478723404255</v>
      </c>
      <c r="D75" s="72">
        <v>11.8351063829787</v>
      </c>
      <c r="E75" s="72">
        <v>14.3484042553191</v>
      </c>
      <c r="F75" s="72">
        <v>17.0877659574467</v>
      </c>
      <c r="G75" s="72">
        <v>20.5984042553191</v>
      </c>
      <c r="H75" s="72">
        <v>24.2952127659575</v>
      </c>
      <c r="I75" s="72">
        <v>27.4867021276596</v>
      </c>
      <c r="J75" s="99"/>
      <c r="K75" s="71">
        <v>72</v>
      </c>
      <c r="L75" s="71">
        <v>32.65</v>
      </c>
      <c r="M75" s="72">
        <v>9.45478723404255</v>
      </c>
      <c r="N75" s="72">
        <v>11.8351063829787</v>
      </c>
      <c r="O75" s="72">
        <v>14.3484042553191</v>
      </c>
      <c r="P75" s="72">
        <v>17.0877659574467</v>
      </c>
      <c r="Q75" s="72">
        <v>20.5984042553191</v>
      </c>
      <c r="R75" s="72">
        <v>24.2952127659575</v>
      </c>
      <c r="S75" s="72">
        <v>27.4867021276596</v>
      </c>
      <c r="U75" s="54"/>
      <c r="V75" s="81">
        <f>'FedEx-632-MT-报价'!V17</f>
        <v>0</v>
      </c>
      <c r="W75" s="129">
        <f t="shared" ref="W75:AC75" si="86">W62</f>
        <v>0.45</v>
      </c>
      <c r="X75" s="129" t="e">
        <f>'FedEx-632-MT-报价'!AN17</f>
        <v>#N/A</v>
      </c>
      <c r="Y75" s="129" t="e">
        <f>(X75+Z75+AA75+AB75+AC75)*'FedEx-632-MT-报价'!W2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0.45</v>
      </c>
      <c r="AI75" s="129" t="e">
        <f>'FedEx-632-MT-报价'!AU17</f>
        <v>#N/A</v>
      </c>
      <c r="AJ75" s="129" t="e">
        <f>(AI75+AM75+AL75+AK75+AN75)*'FedEx-632-MT-报价'!W2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2.76595744680851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9.52127659574469</v>
      </c>
      <c r="D76" s="72">
        <v>11.9414893617021</v>
      </c>
      <c r="E76" s="72">
        <v>14.3484042553191</v>
      </c>
      <c r="F76" s="72">
        <v>17.3404255319149</v>
      </c>
      <c r="G76" s="72">
        <v>20.8244680851064</v>
      </c>
      <c r="H76" s="72">
        <v>24.3484042553191</v>
      </c>
      <c r="I76" s="72">
        <v>27.4867021276596</v>
      </c>
      <c r="J76" s="99"/>
      <c r="K76" s="71">
        <v>73</v>
      </c>
      <c r="L76" s="71">
        <v>33.11</v>
      </c>
      <c r="M76" s="72">
        <v>9.52127659574469</v>
      </c>
      <c r="N76" s="72">
        <v>11.9414893617021</v>
      </c>
      <c r="O76" s="72">
        <v>14.3484042553191</v>
      </c>
      <c r="P76" s="72">
        <v>17.3404255319149</v>
      </c>
      <c r="Q76" s="72">
        <v>20.8244680851064</v>
      </c>
      <c r="R76" s="72">
        <v>24.3484042553191</v>
      </c>
      <c r="S76" s="72">
        <v>27.4867021276596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9.77393617021276</v>
      </c>
      <c r="D77" s="72">
        <v>11.9414893617021</v>
      </c>
      <c r="E77" s="72">
        <v>14.3617021276596</v>
      </c>
      <c r="F77" s="72">
        <v>17.3537234042554</v>
      </c>
      <c r="G77" s="72">
        <v>21.1436170212766</v>
      </c>
      <c r="H77" s="72">
        <v>24.3484042553191</v>
      </c>
      <c r="I77" s="72">
        <v>27.5</v>
      </c>
      <c r="J77" s="99"/>
      <c r="K77" s="71">
        <v>74</v>
      </c>
      <c r="L77" s="71">
        <v>33.56</v>
      </c>
      <c r="M77" s="72">
        <v>9.77393617021276</v>
      </c>
      <c r="N77" s="72">
        <v>11.9414893617021</v>
      </c>
      <c r="O77" s="72">
        <v>14.3617021276596</v>
      </c>
      <c r="P77" s="72">
        <v>17.3537234042554</v>
      </c>
      <c r="Q77" s="72">
        <v>21.1436170212766</v>
      </c>
      <c r="R77" s="72">
        <v>24.3484042553191</v>
      </c>
      <c r="S77" s="72">
        <v>27.5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10.1329787234042</v>
      </c>
      <c r="D78" s="72">
        <v>11.9547872340426</v>
      </c>
      <c r="E78" s="72">
        <v>14.3617021276596</v>
      </c>
      <c r="F78" s="72">
        <v>17.4867021276596</v>
      </c>
      <c r="G78" s="72">
        <v>21.1436170212766</v>
      </c>
      <c r="H78" s="72">
        <v>24.5877659574468</v>
      </c>
      <c r="I78" s="72">
        <v>27.5</v>
      </c>
      <c r="J78" s="99"/>
      <c r="K78" s="71">
        <v>75</v>
      </c>
      <c r="L78" s="71">
        <v>34.01</v>
      </c>
      <c r="M78" s="72">
        <v>10.1329787234042</v>
      </c>
      <c r="N78" s="72">
        <v>11.9547872340426</v>
      </c>
      <c r="O78" s="72">
        <v>14.3617021276596</v>
      </c>
      <c r="P78" s="72">
        <v>17.4867021276596</v>
      </c>
      <c r="Q78" s="72">
        <v>21.1436170212766</v>
      </c>
      <c r="R78" s="72">
        <v>24.5877659574468</v>
      </c>
      <c r="S78" s="72">
        <v>27.5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10.9175531914894</v>
      </c>
      <c r="D79" s="72">
        <v>12.6196808510639</v>
      </c>
      <c r="E79" s="72">
        <v>14.4547872340425</v>
      </c>
      <c r="F79" s="72">
        <v>17.7526595744681</v>
      </c>
      <c r="G79" s="72">
        <v>21.6223404255319</v>
      </c>
      <c r="H79" s="72">
        <v>24.9867021276596</v>
      </c>
      <c r="I79" s="72">
        <v>27.7526595744681</v>
      </c>
      <c r="J79" s="99"/>
      <c r="K79" s="71">
        <v>76</v>
      </c>
      <c r="L79" s="71">
        <v>34.47</v>
      </c>
      <c r="M79" s="72">
        <v>10.9175531914894</v>
      </c>
      <c r="N79" s="72">
        <v>12.6196808510639</v>
      </c>
      <c r="O79" s="72">
        <v>14.4547872340425</v>
      </c>
      <c r="P79" s="72">
        <v>17.7526595744681</v>
      </c>
      <c r="Q79" s="72">
        <v>21.6223404255319</v>
      </c>
      <c r="R79" s="72">
        <v>24.9867021276596</v>
      </c>
      <c r="S79" s="72">
        <v>27.7526595744681</v>
      </c>
      <c r="U79" s="54"/>
      <c r="V79" s="81" t="str">
        <f>'FedEx-632-MT-报价'!V8</f>
        <v>案例</v>
      </c>
      <c r="W79" s="129">
        <f t="shared" ref="W79:W88" si="88">W66</f>
        <v>2.7</v>
      </c>
      <c r="X79" s="129">
        <f>'FedEx-632-MT-报价'!AO8</f>
        <v>13.2446808510639</v>
      </c>
      <c r="Y79" s="129">
        <f>(X79+Z79+AA79+AB79+AC79)*'FedEx-632-MT-报价'!W2</f>
        <v>2.11914893617022</v>
      </c>
      <c r="Z79" s="129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9">
        <f>IF(AND('FedEx-632-MT-报价'!AK8="是",'FedEx-632-MT-报价'!AJ8="否"),'FedEx-632-MT-报价'!$AH$4,0)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15.3638297872341</v>
      </c>
      <c r="AE79" s="131">
        <f t="shared" ref="AE79:AE88" si="92">(X79+Y79+Z79+AA79+AB79+W79+AC79)</f>
        <v>18.0638297872341</v>
      </c>
      <c r="AF79" s="54"/>
      <c r="AG79" s="81" t="str">
        <f t="shared" ref="AG79:AG88" si="93">V79</f>
        <v>案例</v>
      </c>
      <c r="AH79" s="129">
        <f t="shared" ref="AH79:AH88" si="94">W79</f>
        <v>2.7</v>
      </c>
      <c r="AI79" s="129">
        <f>'FedEx-632-MT-报价'!AV8</f>
        <v>13.2446808510639</v>
      </c>
      <c r="AJ79" s="129">
        <f>(AI79+AM79+AL79+AK79+AN79)*'FedEx-632-MT-报价'!W2</f>
        <v>2.56170212765959</v>
      </c>
      <c r="AK79" s="129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9">
        <f>IF(AND('FedEx-632-MT-报价'!$AK8="是",'FedEx-632-MT-报价'!$AJ8="否"),'FedEx-632-MT-报价'!$AI$4,0)</f>
        <v>0</v>
      </c>
      <c r="AM79" s="129">
        <f t="shared" ref="AM79:AM88" si="95">AM66</f>
        <v>2.76595744680851</v>
      </c>
      <c r="AN79" s="129">
        <f t="shared" ref="AN79:AN88" si="96">AN40</f>
        <v>0</v>
      </c>
      <c r="AO79" s="130">
        <f t="shared" ref="AO79:AO88" si="97">SUM(AI79:AN79)</f>
        <v>18.572340425532</v>
      </c>
      <c r="AP79" s="131">
        <f t="shared" ref="AP79:AP88" si="98">(AI79+AJ79+AK79+AL79+AM79+AH79+AN79)</f>
        <v>21.272340425532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11.343085106383</v>
      </c>
      <c r="D80" s="72">
        <v>12.8058510638297</v>
      </c>
      <c r="E80" s="72">
        <v>14.6143617021276</v>
      </c>
      <c r="F80" s="72">
        <v>17.8324468085106</v>
      </c>
      <c r="G80" s="72">
        <v>21.7420212765958</v>
      </c>
      <c r="H80" s="72">
        <v>25.7047872340425</v>
      </c>
      <c r="I80" s="72">
        <v>27.7526595744681</v>
      </c>
      <c r="J80" s="99"/>
      <c r="K80" s="71">
        <v>77</v>
      </c>
      <c r="L80" s="71">
        <v>34.92</v>
      </c>
      <c r="M80" s="72">
        <v>11.343085106383</v>
      </c>
      <c r="N80" s="72">
        <v>12.8058510638297</v>
      </c>
      <c r="O80" s="72">
        <v>14.6143617021276</v>
      </c>
      <c r="P80" s="72">
        <v>17.8324468085106</v>
      </c>
      <c r="Q80" s="72">
        <v>21.7420212765958</v>
      </c>
      <c r="R80" s="72">
        <v>25.7047872340425</v>
      </c>
      <c r="S80" s="72">
        <v>27.7526595744681</v>
      </c>
      <c r="U80" s="54"/>
      <c r="V80" s="81">
        <f>'FedEx-632-MT-报价'!V9</f>
        <v>0</v>
      </c>
      <c r="W80" s="129">
        <f t="shared" si="88"/>
        <v>0.45</v>
      </c>
      <c r="X80" s="129" t="e">
        <f>'FedEx-632-MT-报价'!AO9</f>
        <v>#N/A</v>
      </c>
      <c r="Y80" s="129" t="e">
        <f>(X80+Z80+AA80+AB80+AC80)*'FedEx-632-MT-报价'!W2</f>
        <v>#N/A</v>
      </c>
      <c r="Z80" s="129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9">
        <f>IF(AND('FedEx-632-MT-报价'!AK9="是",'FedEx-632-MT-报价'!AJ9="否"),'FedEx-632-MT-报价'!$AH$4,0)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0.45</v>
      </c>
      <c r="AI80" s="129" t="e">
        <f>'FedEx-632-MT-报价'!AV9</f>
        <v>#N/A</v>
      </c>
      <c r="AJ80" s="129" t="e">
        <f>(AI80+AM80+AL80+AK80+AN80)*'FedEx-632-MT-报价'!W2</f>
        <v>#N/A</v>
      </c>
      <c r="AK80" s="129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9">
        <f>IF(AND('FedEx-632-MT-报价'!$AK9="是",'FedEx-632-MT-报价'!$AJ9="否"),'FedEx-632-MT-报价'!$AI$4,0)</f>
        <v>0</v>
      </c>
      <c r="AM80" s="129">
        <f t="shared" si="95"/>
        <v>2.76595744680851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11.3563829787234</v>
      </c>
      <c r="D81" s="72">
        <v>13.2845744680851</v>
      </c>
      <c r="E81" s="72">
        <v>15.0531914893618</v>
      </c>
      <c r="F81" s="72">
        <v>18.0186170212766</v>
      </c>
      <c r="G81" s="72">
        <v>21.875</v>
      </c>
      <c r="H81" s="72">
        <v>25.8909574468085</v>
      </c>
      <c r="I81" s="72">
        <v>27.7659574468085</v>
      </c>
      <c r="J81" s="99"/>
      <c r="K81" s="71">
        <v>78</v>
      </c>
      <c r="L81" s="71">
        <v>35.38</v>
      </c>
      <c r="M81" s="72">
        <v>11.3563829787234</v>
      </c>
      <c r="N81" s="72">
        <v>13.2845744680851</v>
      </c>
      <c r="O81" s="72">
        <v>15.0531914893618</v>
      </c>
      <c r="P81" s="72">
        <v>18.0186170212766</v>
      </c>
      <c r="Q81" s="72">
        <v>21.875</v>
      </c>
      <c r="R81" s="72">
        <v>25.8909574468085</v>
      </c>
      <c r="S81" s="72">
        <v>27.7659574468085</v>
      </c>
      <c r="U81" s="54"/>
      <c r="V81" s="81">
        <f>'FedEx-632-MT-报价'!V10</f>
        <v>0</v>
      </c>
      <c r="W81" s="129">
        <f t="shared" si="88"/>
        <v>0.45</v>
      </c>
      <c r="X81" s="129" t="e">
        <f>'FedEx-632-MT-报价'!AO10</f>
        <v>#N/A</v>
      </c>
      <c r="Y81" s="129" t="e">
        <f>(X81+Z81+AA81+AB81+AC81)*'FedEx-632-MT-报价'!W2</f>
        <v>#N/A</v>
      </c>
      <c r="Z81" s="129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9">
        <f>IF(AND('FedEx-632-MT-报价'!AK10="是",'FedEx-632-MT-报价'!AJ10="否"),'FedEx-632-MT-报价'!$AH$4,0)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0.45</v>
      </c>
      <c r="AI81" s="129" t="e">
        <f>'FedEx-632-MT-报价'!AV10</f>
        <v>#N/A</v>
      </c>
      <c r="AJ81" s="129" t="e">
        <f>(AI81+AM81+AL81+AK81+AN81)*'FedEx-632-MT-报价'!W2</f>
        <v>#N/A</v>
      </c>
      <c r="AK81" s="129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9">
        <f>IF(AND('FedEx-632-MT-报价'!$AK10="是",'FedEx-632-MT-报价'!$AJ10="否"),'FedEx-632-MT-报价'!$AI$4,0)</f>
        <v>0</v>
      </c>
      <c r="AM81" s="129">
        <f t="shared" si="95"/>
        <v>2.76595744680851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11.8617021276596</v>
      </c>
      <c r="D82" s="72">
        <v>13.8297872340425</v>
      </c>
      <c r="E82" s="72">
        <v>15.4255319148936</v>
      </c>
      <c r="F82" s="72">
        <v>18.311170212766</v>
      </c>
      <c r="G82" s="72">
        <v>22.3404255319149</v>
      </c>
      <c r="H82" s="72">
        <v>26.2898936170212</v>
      </c>
      <c r="I82" s="72">
        <v>28.218085106383</v>
      </c>
      <c r="J82" s="99"/>
      <c r="K82" s="71">
        <v>79</v>
      </c>
      <c r="L82" s="71">
        <v>35.83</v>
      </c>
      <c r="M82" s="72">
        <v>11.8617021276596</v>
      </c>
      <c r="N82" s="72">
        <v>13.8297872340425</v>
      </c>
      <c r="O82" s="72">
        <v>15.4255319148936</v>
      </c>
      <c r="P82" s="72">
        <v>18.311170212766</v>
      </c>
      <c r="Q82" s="72">
        <v>22.3404255319149</v>
      </c>
      <c r="R82" s="72">
        <v>26.2898936170212</v>
      </c>
      <c r="S82" s="72">
        <v>28.218085106383</v>
      </c>
      <c r="U82" s="54"/>
      <c r="V82" s="81">
        <f>'FedEx-632-MT-报价'!V11</f>
        <v>0</v>
      </c>
      <c r="W82" s="129">
        <f t="shared" si="88"/>
        <v>0.45</v>
      </c>
      <c r="X82" s="129" t="e">
        <f>'FedEx-632-MT-报价'!AO11</f>
        <v>#N/A</v>
      </c>
      <c r="Y82" s="129" t="e">
        <f>(X82+Z82+AA82+AB82+AC82)*'FedEx-632-MT-报价'!W2</f>
        <v>#N/A</v>
      </c>
      <c r="Z82" s="129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9">
        <f>IF(AND('FedEx-632-MT-报价'!AK11="是",'FedEx-632-MT-报价'!AJ11="否"),'FedEx-632-MT-报价'!$AH$4,0)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0.45</v>
      </c>
      <c r="AI82" s="129" t="e">
        <f>'FedEx-632-MT-报价'!AV11</f>
        <v>#N/A</v>
      </c>
      <c r="AJ82" s="129" t="e">
        <f>(AI82+AM82+AL82+AK82+AN82)*'FedEx-632-MT-报价'!W2</f>
        <v>#N/A</v>
      </c>
      <c r="AK82" s="129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9">
        <f>IF(AND('FedEx-632-MT-报价'!$AK11="是",'FedEx-632-MT-报价'!$AJ11="否"),'FedEx-632-MT-报价'!$AI$4,0)</f>
        <v>0</v>
      </c>
      <c r="AM82" s="129">
        <f t="shared" si="95"/>
        <v>2.76595744680851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12.1808510638298</v>
      </c>
      <c r="D83" s="72">
        <v>14.0957446808511</v>
      </c>
      <c r="E83" s="72">
        <v>15.4920212765958</v>
      </c>
      <c r="F83" s="72">
        <v>18.7367021276596</v>
      </c>
      <c r="G83" s="72">
        <v>22.6994680851064</v>
      </c>
      <c r="H83" s="72">
        <v>26.6622340425532</v>
      </c>
      <c r="I83" s="72">
        <v>28.4308510638298</v>
      </c>
      <c r="J83" s="99"/>
      <c r="K83" s="71">
        <v>80</v>
      </c>
      <c r="L83" s="71">
        <v>36.28</v>
      </c>
      <c r="M83" s="72">
        <v>12.1808510638298</v>
      </c>
      <c r="N83" s="72">
        <v>14.0957446808511</v>
      </c>
      <c r="O83" s="72">
        <v>15.4920212765958</v>
      </c>
      <c r="P83" s="72">
        <v>18.7367021276596</v>
      </c>
      <c r="Q83" s="72">
        <v>22.6994680851064</v>
      </c>
      <c r="R83" s="72">
        <v>26.6622340425532</v>
      </c>
      <c r="S83" s="72">
        <v>28.4308510638298</v>
      </c>
      <c r="U83" s="54"/>
      <c r="V83" s="81">
        <f>'FedEx-632-MT-报价'!V12</f>
        <v>0</v>
      </c>
      <c r="W83" s="129">
        <f t="shared" si="88"/>
        <v>0.45</v>
      </c>
      <c r="X83" s="129" t="e">
        <f>'FedEx-632-MT-报价'!AO12</f>
        <v>#N/A</v>
      </c>
      <c r="Y83" s="129" t="e">
        <f>(X83+Z83+AA83+AB83+AC83)*'FedEx-632-MT-报价'!W2</f>
        <v>#N/A</v>
      </c>
      <c r="Z83" s="129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9">
        <f>IF(AND('FedEx-632-MT-报价'!AK12="是",'FedEx-632-MT-报价'!AJ12="否"),'FedEx-632-MT-报价'!$AH$4,0)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0.45</v>
      </c>
      <c r="AI83" s="129" t="e">
        <f>'FedEx-632-MT-报价'!AV12</f>
        <v>#N/A</v>
      </c>
      <c r="AJ83" s="129" t="e">
        <f>(AI83+AM83+AL83+AK83+AN83)*'FedEx-632-MT-报价'!W2</f>
        <v>#N/A</v>
      </c>
      <c r="AK83" s="129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9">
        <f>IF(AND('FedEx-632-MT-报价'!$AK12="是",'FedEx-632-MT-报价'!$AJ12="否"),'FedEx-632-MT-报价'!$AI$4,0)</f>
        <v>0</v>
      </c>
      <c r="AM83" s="129">
        <f t="shared" si="95"/>
        <v>2.76595744680851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12.4867021276596</v>
      </c>
      <c r="D84" s="72">
        <v>14.2154255319149</v>
      </c>
      <c r="E84" s="72">
        <v>15.8643617021276</v>
      </c>
      <c r="F84" s="72">
        <v>18.8696808510639</v>
      </c>
      <c r="G84" s="72">
        <v>23.0053191489361</v>
      </c>
      <c r="H84" s="72">
        <v>26.8218085106382</v>
      </c>
      <c r="I84" s="72">
        <v>28.5239361702127</v>
      </c>
      <c r="J84" s="99"/>
      <c r="K84" s="71">
        <v>81</v>
      </c>
      <c r="L84" s="71">
        <v>36.74</v>
      </c>
      <c r="M84" s="72">
        <v>12.4867021276596</v>
      </c>
      <c r="N84" s="72">
        <v>14.2154255319149</v>
      </c>
      <c r="O84" s="72">
        <v>15.8643617021276</v>
      </c>
      <c r="P84" s="72">
        <v>18.8696808510639</v>
      </c>
      <c r="Q84" s="72">
        <v>23.0053191489361</v>
      </c>
      <c r="R84" s="72">
        <v>26.8218085106382</v>
      </c>
      <c r="S84" s="72">
        <v>28.5239361702127</v>
      </c>
      <c r="U84" s="54"/>
      <c r="V84" s="81">
        <f>'FedEx-632-MT-报价'!V13</f>
        <v>0</v>
      </c>
      <c r="W84" s="129">
        <f t="shared" si="88"/>
        <v>0.45</v>
      </c>
      <c r="X84" s="129" t="e">
        <f>'FedEx-632-MT-报价'!AO13</f>
        <v>#N/A</v>
      </c>
      <c r="Y84" s="129" t="e">
        <f>(X84+Z84+AA84+AB84+AC84)*'FedEx-632-MT-报价'!W2</f>
        <v>#N/A</v>
      </c>
      <c r="Z84" s="129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9">
        <f>IF(AND('FedEx-632-MT-报价'!AK13="是",'FedEx-632-MT-报价'!AJ13="否"),'FedEx-632-MT-报价'!$AH$4,0)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0.45</v>
      </c>
      <c r="AI84" s="129" t="e">
        <f>'FedEx-632-MT-报价'!AV13</f>
        <v>#N/A</v>
      </c>
      <c r="AJ84" s="129" t="e">
        <f>(AI84+AM84+AL84+AK84+AN84)*'FedEx-632-MT-报价'!W2</f>
        <v>#N/A</v>
      </c>
      <c r="AK84" s="129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9">
        <f>IF(AND('FedEx-632-MT-报价'!$AK13="是",'FedEx-632-MT-报价'!$AJ13="否"),'FedEx-632-MT-报价'!$AI$4,0)</f>
        <v>0</v>
      </c>
      <c r="AM84" s="129">
        <f t="shared" si="95"/>
        <v>2.76595744680851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12.8856382978724</v>
      </c>
      <c r="D85" s="72">
        <v>14.561170212766</v>
      </c>
      <c r="E85" s="72">
        <v>16.5824468085106</v>
      </c>
      <c r="F85" s="72">
        <v>19.3484042553191</v>
      </c>
      <c r="G85" s="72">
        <v>23.0585106382979</v>
      </c>
      <c r="H85" s="72">
        <v>27.5132978723404</v>
      </c>
      <c r="I85" s="72">
        <v>28.5372340425532</v>
      </c>
      <c r="J85" s="99"/>
      <c r="K85" s="71">
        <v>82</v>
      </c>
      <c r="L85" s="71">
        <v>37.19</v>
      </c>
      <c r="M85" s="72">
        <v>12.8856382978724</v>
      </c>
      <c r="N85" s="72">
        <v>14.561170212766</v>
      </c>
      <c r="O85" s="72">
        <v>16.5824468085106</v>
      </c>
      <c r="P85" s="72">
        <v>19.3484042553191</v>
      </c>
      <c r="Q85" s="72">
        <v>23.0585106382979</v>
      </c>
      <c r="R85" s="72">
        <v>27.5132978723404</v>
      </c>
      <c r="S85" s="72">
        <v>28.5372340425532</v>
      </c>
      <c r="U85" s="54"/>
      <c r="V85" s="81">
        <f>'FedEx-632-MT-报价'!V14</f>
        <v>0</v>
      </c>
      <c r="W85" s="129">
        <f t="shared" si="88"/>
        <v>0.45</v>
      </c>
      <c r="X85" s="129" t="e">
        <f>'FedEx-632-MT-报价'!AO14</f>
        <v>#N/A</v>
      </c>
      <c r="Y85" s="129" t="e">
        <f>(X85+Z85+AA85+AB85+AC85)*'FedEx-632-MT-报价'!W2</f>
        <v>#N/A</v>
      </c>
      <c r="Z85" s="129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9">
        <f>IF(AND('FedEx-632-MT-报价'!AK14="是",'FedEx-632-MT-报价'!AJ14="否"),'FedEx-632-MT-报价'!$AH$4,0)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0.45</v>
      </c>
      <c r="AI85" s="129" t="e">
        <f>'FedEx-632-MT-报价'!AV14</f>
        <v>#N/A</v>
      </c>
      <c r="AJ85" s="129" t="e">
        <f>(AI85+AM85+AL85+AK85+AN85)*'FedEx-632-MT-报价'!W2</f>
        <v>#N/A</v>
      </c>
      <c r="AK85" s="129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9">
        <f>IF(AND('FedEx-632-MT-报价'!$AK14="是",'FedEx-632-MT-报价'!$AJ14="否"),'FedEx-632-MT-报价'!$AI$4,0)</f>
        <v>0</v>
      </c>
      <c r="AM85" s="129">
        <f t="shared" si="95"/>
        <v>2.76595744680851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12.8989361702127</v>
      </c>
      <c r="D86" s="72">
        <v>14.561170212766</v>
      </c>
      <c r="E86" s="72">
        <v>16.5824468085106</v>
      </c>
      <c r="F86" s="72">
        <v>19.3484042553191</v>
      </c>
      <c r="G86" s="72">
        <v>23.125</v>
      </c>
      <c r="H86" s="72">
        <v>27.5132978723404</v>
      </c>
      <c r="I86" s="72">
        <v>28.5372340425532</v>
      </c>
      <c r="J86" s="99"/>
      <c r="K86" s="71">
        <v>83</v>
      </c>
      <c r="L86" s="71">
        <v>37.64</v>
      </c>
      <c r="M86" s="72">
        <v>12.8989361702127</v>
      </c>
      <c r="N86" s="72">
        <v>14.561170212766</v>
      </c>
      <c r="O86" s="72">
        <v>16.5824468085106</v>
      </c>
      <c r="P86" s="72">
        <v>19.3484042553191</v>
      </c>
      <c r="Q86" s="72">
        <v>23.125</v>
      </c>
      <c r="R86" s="72">
        <v>27.5132978723404</v>
      </c>
      <c r="S86" s="72">
        <v>28.5372340425532</v>
      </c>
      <c r="U86" s="54"/>
      <c r="V86" s="81">
        <f>'FedEx-632-MT-报价'!V15</f>
        <v>0</v>
      </c>
      <c r="W86" s="129">
        <f t="shared" si="88"/>
        <v>0.45</v>
      </c>
      <c r="X86" s="129" t="e">
        <f>'FedEx-632-MT-报价'!AO15</f>
        <v>#N/A</v>
      </c>
      <c r="Y86" s="129" t="e">
        <f>(X86+Z86+AA86+AB86+AC86)*'FedEx-632-MT-报价'!W2</f>
        <v>#N/A</v>
      </c>
      <c r="Z86" s="129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9">
        <f>IF(AND('FedEx-632-MT-报价'!AK15="是",'FedEx-632-MT-报价'!AJ15="否"),'FedEx-632-MT-报价'!$AH$4,0)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0.45</v>
      </c>
      <c r="AI86" s="129" t="e">
        <f>'FedEx-632-MT-报价'!AV15</f>
        <v>#N/A</v>
      </c>
      <c r="AJ86" s="129" t="e">
        <f>(AI86+AM86+AL86+AK86+AN86)*'FedEx-632-MT-报价'!W2</f>
        <v>#N/A</v>
      </c>
      <c r="AK86" s="129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9">
        <f>IF(AND('FedEx-632-MT-报价'!$AK15="是",'FedEx-632-MT-报价'!$AJ15="否"),'FedEx-632-MT-报价'!$AI$4,0)</f>
        <v>0</v>
      </c>
      <c r="AM86" s="129">
        <f t="shared" si="95"/>
        <v>2.76595744680851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13.4042553191489</v>
      </c>
      <c r="D87" s="72">
        <v>15.1462765957446</v>
      </c>
      <c r="E87" s="72">
        <v>17.0744680851064</v>
      </c>
      <c r="F87" s="72">
        <v>19.5478723404255</v>
      </c>
      <c r="G87" s="72">
        <v>23.6968085106382</v>
      </c>
      <c r="H87" s="72">
        <v>27.8457446808511</v>
      </c>
      <c r="I87" s="72">
        <v>28.75</v>
      </c>
      <c r="J87" s="99"/>
      <c r="K87" s="71">
        <v>84</v>
      </c>
      <c r="L87" s="71">
        <v>38.1</v>
      </c>
      <c r="M87" s="72">
        <v>13.4042553191489</v>
      </c>
      <c r="N87" s="72">
        <v>15.1462765957446</v>
      </c>
      <c r="O87" s="72">
        <v>17.0744680851064</v>
      </c>
      <c r="P87" s="72">
        <v>19.5478723404255</v>
      </c>
      <c r="Q87" s="72">
        <v>23.6968085106382</v>
      </c>
      <c r="R87" s="72">
        <v>27.8457446808511</v>
      </c>
      <c r="S87" s="72">
        <v>28.75</v>
      </c>
      <c r="U87" s="54"/>
      <c r="V87" s="81">
        <f>'FedEx-632-MT-报价'!V16</f>
        <v>0</v>
      </c>
      <c r="W87" s="129">
        <f t="shared" si="88"/>
        <v>0.45</v>
      </c>
      <c r="X87" s="129" t="e">
        <f>'FedEx-632-MT-报价'!AO16</f>
        <v>#N/A</v>
      </c>
      <c r="Y87" s="129" t="e">
        <f>(X87+Z87+AA87+AB87+AC87)*'FedEx-632-MT-报价'!W2</f>
        <v>#N/A</v>
      </c>
      <c r="Z87" s="129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9">
        <f>IF(AND('FedEx-632-MT-报价'!AK16="是",'FedEx-632-MT-报价'!AJ16="否"),'FedEx-632-MT-报价'!$AH$4,0)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0.45</v>
      </c>
      <c r="AI87" s="129" t="e">
        <f>'FedEx-632-MT-报价'!AV16</f>
        <v>#N/A</v>
      </c>
      <c r="AJ87" s="129" t="e">
        <f>(AI87+AM87+AL87+AK87+AN87)*'FedEx-632-MT-报价'!W2</f>
        <v>#N/A</v>
      </c>
      <c r="AK87" s="129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9">
        <f>IF(AND('FedEx-632-MT-报价'!$AK16="是",'FedEx-632-MT-报价'!$AJ16="否"),'FedEx-632-MT-报价'!$AI$4,0)</f>
        <v>0</v>
      </c>
      <c r="AM87" s="129">
        <f t="shared" si="95"/>
        <v>2.76595744680851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13.7632978723404</v>
      </c>
      <c r="D88" s="72">
        <v>15.1462765957446</v>
      </c>
      <c r="E88" s="72">
        <v>17.0877659574467</v>
      </c>
      <c r="F88" s="72">
        <v>19.8537234042554</v>
      </c>
      <c r="G88" s="72">
        <v>23.843085106383</v>
      </c>
      <c r="H88" s="72">
        <v>28.1515957446809</v>
      </c>
      <c r="I88" s="72">
        <v>29.0691489361702</v>
      </c>
      <c r="J88" s="99"/>
      <c r="K88" s="71">
        <v>85</v>
      </c>
      <c r="L88" s="71">
        <v>38.55</v>
      </c>
      <c r="M88" s="72">
        <v>13.7632978723404</v>
      </c>
      <c r="N88" s="72">
        <v>15.1462765957446</v>
      </c>
      <c r="O88" s="72">
        <v>17.0877659574467</v>
      </c>
      <c r="P88" s="72">
        <v>19.8537234042554</v>
      </c>
      <c r="Q88" s="72">
        <v>23.843085106383</v>
      </c>
      <c r="R88" s="72">
        <v>28.1515957446809</v>
      </c>
      <c r="S88" s="72">
        <v>29.0691489361702</v>
      </c>
      <c r="U88" s="54"/>
      <c r="V88" s="81">
        <f>'FedEx-632-MT-报价'!V17</f>
        <v>0</v>
      </c>
      <c r="W88" s="129">
        <f t="shared" si="88"/>
        <v>0.45</v>
      </c>
      <c r="X88" s="129" t="e">
        <f>'FedEx-632-MT-报价'!AO17</f>
        <v>#N/A</v>
      </c>
      <c r="Y88" s="129" t="e">
        <f>(X88+Z88+AA88+AB88+AC88)*'FedEx-632-MT-报价'!W2</f>
        <v>#N/A</v>
      </c>
      <c r="Z88" s="129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9">
        <f>IF(AND('FedEx-632-MT-报价'!AK17="是",'FedEx-632-MT-报价'!AJ17="否"),'FedEx-632-MT-报价'!$AH$4,0)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0.45</v>
      </c>
      <c r="AI88" s="129" t="e">
        <f>'FedEx-632-MT-报价'!AV17</f>
        <v>#N/A</v>
      </c>
      <c r="AJ88" s="129" t="e">
        <f>(AI88+AM88+AL88+AK88+AN88)*'FedEx-632-MT-报价'!W2</f>
        <v>#N/A</v>
      </c>
      <c r="AK88" s="129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9">
        <f>IF(AND('FedEx-632-MT-报价'!$AK17="是",'FedEx-632-MT-报价'!$AJ17="否"),'FedEx-632-MT-报价'!$AI$4,0)</f>
        <v>0</v>
      </c>
      <c r="AM88" s="129">
        <f t="shared" si="95"/>
        <v>2.76595744680851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14.2686170212766</v>
      </c>
      <c r="D89" s="72">
        <v>15.9840425531915</v>
      </c>
      <c r="E89" s="72">
        <v>17.7526595744681</v>
      </c>
      <c r="F89" s="72">
        <v>20.2260638297873</v>
      </c>
      <c r="G89" s="72">
        <v>24.3484042553191</v>
      </c>
      <c r="H89" s="72">
        <v>28.936170212766</v>
      </c>
      <c r="I89" s="72">
        <v>29.9601063829788</v>
      </c>
      <c r="J89" s="99"/>
      <c r="K89" s="71">
        <v>86</v>
      </c>
      <c r="L89" s="71">
        <v>39</v>
      </c>
      <c r="M89" s="72">
        <v>14.2686170212766</v>
      </c>
      <c r="N89" s="72">
        <v>15.9840425531915</v>
      </c>
      <c r="O89" s="72">
        <v>17.7526595744681</v>
      </c>
      <c r="P89" s="72">
        <v>20.2260638297873</v>
      </c>
      <c r="Q89" s="72">
        <v>24.3484042553191</v>
      </c>
      <c r="R89" s="72">
        <v>28.936170212766</v>
      </c>
      <c r="S89" s="72">
        <v>29.9601063829788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14.561170212766</v>
      </c>
      <c r="D90" s="72">
        <v>15.9973404255319</v>
      </c>
      <c r="E90" s="72">
        <v>17.7526595744681</v>
      </c>
      <c r="F90" s="72">
        <v>20.2393617021276</v>
      </c>
      <c r="G90" s="72">
        <v>24.6675531914894</v>
      </c>
      <c r="H90" s="72">
        <v>28.9627659574468</v>
      </c>
      <c r="I90" s="72">
        <v>30</v>
      </c>
      <c r="J90" s="99"/>
      <c r="K90" s="71">
        <v>87</v>
      </c>
      <c r="L90" s="71">
        <v>39.46</v>
      </c>
      <c r="M90" s="72">
        <v>14.561170212766</v>
      </c>
      <c r="N90" s="72">
        <v>15.9973404255319</v>
      </c>
      <c r="O90" s="72">
        <v>17.7526595744681</v>
      </c>
      <c r="P90" s="72">
        <v>20.2393617021276</v>
      </c>
      <c r="Q90" s="72">
        <v>24.6675531914894</v>
      </c>
      <c r="R90" s="72">
        <v>28.9627659574468</v>
      </c>
      <c r="S90" s="72">
        <v>30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15.1595744680851</v>
      </c>
      <c r="D91" s="72">
        <v>16.343085106383</v>
      </c>
      <c r="E91" s="72">
        <v>18.311170212766</v>
      </c>
      <c r="F91" s="72">
        <v>20.8909574468085</v>
      </c>
      <c r="G91" s="72">
        <v>24.7606382978724</v>
      </c>
      <c r="H91" s="72">
        <v>28.9893617021276</v>
      </c>
      <c r="I91" s="72">
        <v>30.3324468085106</v>
      </c>
      <c r="J91" s="99"/>
      <c r="K91" s="71">
        <v>88</v>
      </c>
      <c r="L91" s="71">
        <v>39.91</v>
      </c>
      <c r="M91" s="72">
        <v>15.1595744680851</v>
      </c>
      <c r="N91" s="72">
        <v>16.343085106383</v>
      </c>
      <c r="O91" s="72">
        <v>18.311170212766</v>
      </c>
      <c r="P91" s="72">
        <v>20.8909574468085</v>
      </c>
      <c r="Q91" s="72">
        <v>24.7606382978724</v>
      </c>
      <c r="R91" s="72">
        <v>28.9893617021276</v>
      </c>
      <c r="S91" s="72">
        <v>30.3324468085106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15.8510638297873</v>
      </c>
      <c r="D92" s="72">
        <v>16.8085106382979</v>
      </c>
      <c r="E92" s="72">
        <v>18.6702127659575</v>
      </c>
      <c r="F92" s="72">
        <v>20.9574468085106</v>
      </c>
      <c r="G92" s="72">
        <v>25.3058510638298</v>
      </c>
      <c r="H92" s="72">
        <v>29.2952127659575</v>
      </c>
      <c r="I92" s="72">
        <v>30.9707446808511</v>
      </c>
      <c r="J92" s="99"/>
      <c r="K92" s="71">
        <v>89</v>
      </c>
      <c r="L92" s="71">
        <v>40.36</v>
      </c>
      <c r="M92" s="72">
        <v>15.8510638297873</v>
      </c>
      <c r="N92" s="72">
        <v>16.8085106382979</v>
      </c>
      <c r="O92" s="72">
        <v>18.6702127659575</v>
      </c>
      <c r="P92" s="72">
        <v>20.9574468085106</v>
      </c>
      <c r="Q92" s="72">
        <v>25.3058510638298</v>
      </c>
      <c r="R92" s="72">
        <v>29.2952127659575</v>
      </c>
      <c r="S92" s="72">
        <v>30.9707446808511</v>
      </c>
      <c r="U92" s="54"/>
      <c r="V92" s="81" t="str">
        <f>'FedEx-632-MT-报价'!V8</f>
        <v>案例</v>
      </c>
      <c r="W92" s="129">
        <f t="shared" ref="W92:AC92" si="99">W79</f>
        <v>2.7</v>
      </c>
      <c r="X92" s="129">
        <f>'FedEx-632-MT-报价'!AP8</f>
        <v>16.5425531914894</v>
      </c>
      <c r="Y92" s="129">
        <f>(X92+Z92+AA92+AB92+AC92)*'FedEx-632-MT-报价'!W2</f>
        <v>2.6468085106383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19.1893617021277</v>
      </c>
      <c r="AE92" s="131">
        <f t="shared" ref="AE92:AE101" si="101">(X92+Y92+Z92+AA92+AB92+W92+AC92)</f>
        <v>21.8893617021277</v>
      </c>
      <c r="AF92" s="54"/>
      <c r="AG92" s="81" t="str">
        <f t="shared" ref="AG92:AG101" si="102">V92</f>
        <v>案例</v>
      </c>
      <c r="AH92" s="129">
        <f t="shared" ref="AH92:AH101" si="103">W92</f>
        <v>2.7</v>
      </c>
      <c r="AI92" s="129">
        <f>'FedEx-632-MT-报价'!AW8</f>
        <v>16.5425531914894</v>
      </c>
      <c r="AJ92" s="129">
        <f>(AI92+AM92+AL92+AK92+AN92)*'FedEx-632-MT-报价'!W2</f>
        <v>3.08936170212767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2.76595744680851</v>
      </c>
      <c r="AN92" s="129">
        <f t="shared" ref="AN92:AN101" si="105">AN40</f>
        <v>0</v>
      </c>
      <c r="AO92" s="130">
        <f t="shared" ref="AO92:AO101" si="106">SUM(AI92:AN92)</f>
        <v>22.3978723404256</v>
      </c>
      <c r="AP92" s="131">
        <f t="shared" ref="AP92:AP101" si="107">(AI92+AJ92+AK92+AL92+AM92+AH92+AN92)</f>
        <v>25.0978723404256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16.8085106382979</v>
      </c>
      <c r="D93" s="72">
        <v>17.5398936170212</v>
      </c>
      <c r="E93" s="72">
        <v>19.4813829787234</v>
      </c>
      <c r="F93" s="72">
        <v>21.5691489361702</v>
      </c>
      <c r="G93" s="72">
        <v>25.6648936170212</v>
      </c>
      <c r="H93" s="72">
        <v>29.9734042553191</v>
      </c>
      <c r="I93" s="72">
        <v>31.5824468085106</v>
      </c>
      <c r="J93" s="99"/>
      <c r="K93" s="71">
        <v>90</v>
      </c>
      <c r="L93" s="71">
        <v>40.82</v>
      </c>
      <c r="M93" s="72">
        <v>16.8085106382979</v>
      </c>
      <c r="N93" s="72">
        <v>17.5398936170212</v>
      </c>
      <c r="O93" s="72">
        <v>19.4813829787234</v>
      </c>
      <c r="P93" s="72">
        <v>21.5691489361702</v>
      </c>
      <c r="Q93" s="72">
        <v>25.6648936170212</v>
      </c>
      <c r="R93" s="72">
        <v>29.9734042553191</v>
      </c>
      <c r="S93" s="72">
        <v>31.5824468085106</v>
      </c>
      <c r="U93" s="54"/>
      <c r="V93" s="81">
        <f>'FedEx-632-MT-报价'!V9</f>
        <v>0</v>
      </c>
      <c r="W93" s="129">
        <f t="shared" ref="W93:AC93" si="108">W80</f>
        <v>0.45</v>
      </c>
      <c r="X93" s="129" t="e">
        <f>'FedEx-632-MT-报价'!AP9</f>
        <v>#N/A</v>
      </c>
      <c r="Y93" s="129" t="e">
        <f>(X93+Z93+AA93+AB93+AC93)*'FedEx-632-MT-报价'!W2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0.45</v>
      </c>
      <c r="AI93" s="129" t="e">
        <f>'FedEx-632-MT-报价'!AW9</f>
        <v>#N/A</v>
      </c>
      <c r="AJ93" s="129" t="e">
        <f>(AI93+AM93+AL93+AK93+AN93)*'FedEx-632-MT-报价'!W2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2.76595744680851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16.8218085106382</v>
      </c>
      <c r="D94" s="72">
        <v>17.5398936170212</v>
      </c>
      <c r="E94" s="72">
        <v>19.4813829787234</v>
      </c>
      <c r="F94" s="72">
        <v>21.5691489361702</v>
      </c>
      <c r="G94" s="72">
        <v>25.6648936170212</v>
      </c>
      <c r="H94" s="72">
        <v>29.9734042553191</v>
      </c>
      <c r="I94" s="72">
        <v>31.5824468085106</v>
      </c>
      <c r="J94" s="99"/>
      <c r="K94" s="71">
        <v>91</v>
      </c>
      <c r="L94" s="71">
        <v>41.27</v>
      </c>
      <c r="M94" s="72">
        <v>16.8218085106382</v>
      </c>
      <c r="N94" s="72">
        <v>17.5398936170212</v>
      </c>
      <c r="O94" s="72">
        <v>19.4813829787234</v>
      </c>
      <c r="P94" s="72">
        <v>21.5691489361702</v>
      </c>
      <c r="Q94" s="72">
        <v>25.6648936170212</v>
      </c>
      <c r="R94" s="72">
        <v>29.9734042553191</v>
      </c>
      <c r="S94" s="72">
        <v>31.5824468085106</v>
      </c>
      <c r="U94" s="54"/>
      <c r="V94" s="81">
        <f>'FedEx-632-MT-报价'!V10</f>
        <v>0</v>
      </c>
      <c r="W94" s="129">
        <f t="shared" ref="W94:AC94" si="110">W81</f>
        <v>0.45</v>
      </c>
      <c r="X94" s="129" t="e">
        <f>'FedEx-632-MT-报价'!AP10</f>
        <v>#N/A</v>
      </c>
      <c r="Y94" s="129" t="e">
        <f>(X94+Z94+AA94+AB94+AC94)*'FedEx-632-MT-报价'!W2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0.45</v>
      </c>
      <c r="AI94" s="129" t="e">
        <f>'FedEx-632-MT-报价'!AW10</f>
        <v>#N/A</v>
      </c>
      <c r="AJ94" s="129" t="e">
        <f>(AI94+AM94+AL94+AK94+AN94)*'FedEx-632-MT-报价'!W2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2.76595744680851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17.1941489361703</v>
      </c>
      <c r="D95" s="72">
        <v>17.6994680851064</v>
      </c>
      <c r="E95" s="72">
        <v>19.5877659574467</v>
      </c>
      <c r="F95" s="72">
        <v>21.781914893617</v>
      </c>
      <c r="G95" s="72">
        <v>25.9707446808511</v>
      </c>
      <c r="H95" s="72">
        <v>29.9734042553191</v>
      </c>
      <c r="I95" s="72">
        <v>31.6755319148936</v>
      </c>
      <c r="J95" s="99"/>
      <c r="K95" s="71">
        <v>92</v>
      </c>
      <c r="L95" s="71">
        <v>41.73</v>
      </c>
      <c r="M95" s="72">
        <v>17.1941489361703</v>
      </c>
      <c r="N95" s="72">
        <v>17.6994680851064</v>
      </c>
      <c r="O95" s="72">
        <v>19.5877659574467</v>
      </c>
      <c r="P95" s="72">
        <v>21.781914893617</v>
      </c>
      <c r="Q95" s="72">
        <v>25.9707446808511</v>
      </c>
      <c r="R95" s="72">
        <v>29.9734042553191</v>
      </c>
      <c r="S95" s="72">
        <v>31.6755319148936</v>
      </c>
      <c r="U95" s="54"/>
      <c r="V95" s="81">
        <f>'FedEx-632-MT-报价'!V11</f>
        <v>0</v>
      </c>
      <c r="W95" s="129">
        <f t="shared" ref="W95:AC95" si="112">W82</f>
        <v>0.45</v>
      </c>
      <c r="X95" s="129" t="e">
        <f>'FedEx-632-MT-报价'!AP11</f>
        <v>#N/A</v>
      </c>
      <c r="Y95" s="129" t="e">
        <f>(X95+Z95+AA95+AB95+AC95)*'FedEx-632-MT-报价'!W2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0.45</v>
      </c>
      <c r="AI95" s="129" t="e">
        <f>'FedEx-632-MT-报价'!AW11</f>
        <v>#N/A</v>
      </c>
      <c r="AJ95" s="129" t="e">
        <f>(AI95+AM95+AL95+AK95+AN95)*'FedEx-632-MT-报价'!W2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2.76595744680851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17.406914893617</v>
      </c>
      <c r="D96" s="72">
        <v>17.8723404255319</v>
      </c>
      <c r="E96" s="72">
        <v>19.9601063829788</v>
      </c>
      <c r="F96" s="72">
        <v>21.781914893617</v>
      </c>
      <c r="G96" s="72">
        <v>25.9840425531915</v>
      </c>
      <c r="H96" s="72">
        <v>29.9867021276596</v>
      </c>
      <c r="I96" s="72">
        <v>31.6755319148936</v>
      </c>
      <c r="J96" s="99"/>
      <c r="K96" s="71">
        <v>93</v>
      </c>
      <c r="L96" s="71">
        <v>42.18</v>
      </c>
      <c r="M96" s="72">
        <v>17.406914893617</v>
      </c>
      <c r="N96" s="72">
        <v>17.8723404255319</v>
      </c>
      <c r="O96" s="72">
        <v>19.9601063829788</v>
      </c>
      <c r="P96" s="72">
        <v>21.781914893617</v>
      </c>
      <c r="Q96" s="72">
        <v>25.9840425531915</v>
      </c>
      <c r="R96" s="72">
        <v>29.9867021276596</v>
      </c>
      <c r="S96" s="72">
        <v>31.6755319148936</v>
      </c>
      <c r="U96" s="54"/>
      <c r="V96" s="81">
        <f>'FedEx-632-MT-报价'!V12</f>
        <v>0</v>
      </c>
      <c r="W96" s="129">
        <f t="shared" ref="W96:AC96" si="114">W83</f>
        <v>0.45</v>
      </c>
      <c r="X96" s="129" t="e">
        <f>'FedEx-632-MT-报价'!AP12</f>
        <v>#N/A</v>
      </c>
      <c r="Y96" s="129" t="e">
        <f>(X96+Z96+AA96+AB96+AC96)*'FedEx-632-MT-报价'!W2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0.45</v>
      </c>
      <c r="AI96" s="129" t="e">
        <f>'FedEx-632-MT-报价'!AW12</f>
        <v>#N/A</v>
      </c>
      <c r="AJ96" s="129" t="e">
        <f>(AI96+AM96+AL96+AK96+AN96)*'FedEx-632-MT-报价'!W2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2.76595744680851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17.5</v>
      </c>
      <c r="D97" s="72">
        <v>18.3377659574467</v>
      </c>
      <c r="E97" s="72">
        <v>20.0531914893618</v>
      </c>
      <c r="F97" s="72">
        <v>22.061170212766</v>
      </c>
      <c r="G97" s="72">
        <v>26.5292553191489</v>
      </c>
      <c r="H97" s="72">
        <v>29.9867021276596</v>
      </c>
      <c r="I97" s="72">
        <v>32.3005319148936</v>
      </c>
      <c r="J97" s="99"/>
      <c r="K97" s="71">
        <v>94</v>
      </c>
      <c r="L97" s="71">
        <v>42.63</v>
      </c>
      <c r="M97" s="72">
        <v>17.5</v>
      </c>
      <c r="N97" s="72">
        <v>18.3377659574467</v>
      </c>
      <c r="O97" s="72">
        <v>20.0531914893618</v>
      </c>
      <c r="P97" s="72">
        <v>22.061170212766</v>
      </c>
      <c r="Q97" s="72">
        <v>26.5292553191489</v>
      </c>
      <c r="R97" s="72">
        <v>29.9867021276596</v>
      </c>
      <c r="S97" s="72">
        <v>32.3005319148936</v>
      </c>
      <c r="U97" s="54"/>
      <c r="V97" s="81">
        <f>'FedEx-632-MT-报价'!V13</f>
        <v>0</v>
      </c>
      <c r="W97" s="129">
        <f t="shared" ref="W97:AC97" si="116">W84</f>
        <v>0.45</v>
      </c>
      <c r="X97" s="129" t="e">
        <f>'FedEx-632-MT-报价'!AP13</f>
        <v>#N/A</v>
      </c>
      <c r="Y97" s="129" t="e">
        <f>(X97+Z97+AA97+AB97+AC97)*'FedEx-632-MT-报价'!W2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0.45</v>
      </c>
      <c r="AI97" s="129" t="e">
        <f>'FedEx-632-MT-报价'!AW13</f>
        <v>#N/A</v>
      </c>
      <c r="AJ97" s="129" t="e">
        <f>(AI97+AM97+AL97+AK97+AN97)*'FedEx-632-MT-报价'!W2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2.76595744680851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17.7393617021276</v>
      </c>
      <c r="D98" s="72">
        <v>18.5106382978724</v>
      </c>
      <c r="E98" s="72">
        <v>20.186170212766</v>
      </c>
      <c r="F98" s="72">
        <v>22.3670212765958</v>
      </c>
      <c r="G98" s="72">
        <v>26.6090425531915</v>
      </c>
      <c r="H98" s="72">
        <v>30.093085106383</v>
      </c>
      <c r="I98" s="72">
        <v>32.6595744680851</v>
      </c>
      <c r="J98" s="99"/>
      <c r="K98" s="71">
        <v>95</v>
      </c>
      <c r="L98" s="71">
        <v>43.09</v>
      </c>
      <c r="M98" s="72">
        <v>17.7393617021276</v>
      </c>
      <c r="N98" s="72">
        <v>18.5106382978724</v>
      </c>
      <c r="O98" s="72">
        <v>20.186170212766</v>
      </c>
      <c r="P98" s="72">
        <v>22.3670212765958</v>
      </c>
      <c r="Q98" s="72">
        <v>26.6090425531915</v>
      </c>
      <c r="R98" s="72">
        <v>30.093085106383</v>
      </c>
      <c r="S98" s="72">
        <v>32.6595744680851</v>
      </c>
      <c r="U98" s="54"/>
      <c r="V98" s="81">
        <f>'FedEx-632-MT-报价'!V14</f>
        <v>0</v>
      </c>
      <c r="W98" s="129">
        <f t="shared" ref="W98:AC98" si="118">W85</f>
        <v>0.45</v>
      </c>
      <c r="X98" s="129" t="e">
        <f>'FedEx-632-MT-报价'!AP14</f>
        <v>#N/A</v>
      </c>
      <c r="Y98" s="129" t="e">
        <f>(X98+Z98+AA98+AB98+AC98)*'FedEx-632-MT-报价'!W2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0.45</v>
      </c>
      <c r="AI98" s="129" t="e">
        <f>'FedEx-632-MT-报价'!AW14</f>
        <v>#N/A</v>
      </c>
      <c r="AJ98" s="129" t="e">
        <f>(AI98+AM98+AL98+AK98+AN98)*'FedEx-632-MT-报价'!W2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2.76595744680851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18.311170212766</v>
      </c>
      <c r="D99" s="72">
        <v>18.6303191489361</v>
      </c>
      <c r="E99" s="72">
        <v>20.9308510638298</v>
      </c>
      <c r="F99" s="72">
        <v>22.6063829787234</v>
      </c>
      <c r="G99" s="72">
        <v>26.6090425531915</v>
      </c>
      <c r="H99" s="72">
        <v>30.093085106383</v>
      </c>
      <c r="I99" s="72">
        <v>32.9787234042554</v>
      </c>
      <c r="J99" s="99"/>
      <c r="K99" s="71">
        <v>96</v>
      </c>
      <c r="L99" s="71">
        <v>43.54</v>
      </c>
      <c r="M99" s="72">
        <v>18.311170212766</v>
      </c>
      <c r="N99" s="72">
        <v>18.6303191489361</v>
      </c>
      <c r="O99" s="72">
        <v>20.9308510638298</v>
      </c>
      <c r="P99" s="72">
        <v>22.6063829787234</v>
      </c>
      <c r="Q99" s="72">
        <v>26.6090425531915</v>
      </c>
      <c r="R99" s="72">
        <v>30.093085106383</v>
      </c>
      <c r="S99" s="72">
        <v>32.9787234042554</v>
      </c>
      <c r="U99" s="54"/>
      <c r="V99" s="81">
        <f>'FedEx-632-MT-报价'!V15</f>
        <v>0</v>
      </c>
      <c r="W99" s="129">
        <f t="shared" ref="W99:AC99" si="120">W86</f>
        <v>0.45</v>
      </c>
      <c r="X99" s="129" t="e">
        <f>'FedEx-632-MT-报价'!AP15</f>
        <v>#N/A</v>
      </c>
      <c r="Y99" s="129" t="e">
        <f>(X99+Z99+AA99+AB99+AC99)*'FedEx-632-MT-报价'!W2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0.45</v>
      </c>
      <c r="AI99" s="129" t="e">
        <f>'FedEx-632-MT-报价'!AW15</f>
        <v>#N/A</v>
      </c>
      <c r="AJ99" s="129" t="e">
        <f>(AI99+AM99+AL99+AK99+AN99)*'FedEx-632-MT-报价'!W2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2.76595744680851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18.9095744680851</v>
      </c>
      <c r="D100" s="72">
        <v>19.3617021276596</v>
      </c>
      <c r="E100" s="72">
        <v>21.2234042553191</v>
      </c>
      <c r="F100" s="72">
        <v>22.9787234042554</v>
      </c>
      <c r="G100" s="72">
        <v>27.1808510638298</v>
      </c>
      <c r="H100" s="72">
        <v>30.5186170212766</v>
      </c>
      <c r="I100" s="72">
        <v>33.6303191489361</v>
      </c>
      <c r="J100" s="99"/>
      <c r="K100" s="71">
        <v>97</v>
      </c>
      <c r="L100" s="71">
        <v>43.99</v>
      </c>
      <c r="M100" s="72">
        <v>18.9095744680851</v>
      </c>
      <c r="N100" s="72">
        <v>19.3617021276596</v>
      </c>
      <c r="O100" s="72">
        <v>21.2234042553191</v>
      </c>
      <c r="P100" s="72">
        <v>22.9787234042554</v>
      </c>
      <c r="Q100" s="72">
        <v>27.1808510638298</v>
      </c>
      <c r="R100" s="72">
        <v>30.5186170212766</v>
      </c>
      <c r="S100" s="72">
        <v>33.6303191489361</v>
      </c>
      <c r="U100" s="54"/>
      <c r="V100" s="81">
        <f>'FedEx-632-MT-报价'!V16</f>
        <v>0</v>
      </c>
      <c r="W100" s="129">
        <f t="shared" ref="W100:AC100" si="122">W87</f>
        <v>0.45</v>
      </c>
      <c r="X100" s="129" t="e">
        <f>'FedEx-632-MT-报价'!AP16</f>
        <v>#N/A</v>
      </c>
      <c r="Y100" s="129" t="e">
        <f>(X100+Z100+AA100+AB100+AC100)*'FedEx-632-MT-报价'!W2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0.45</v>
      </c>
      <c r="AI100" s="129" t="e">
        <f>'FedEx-632-MT-报价'!AW16</f>
        <v>#N/A</v>
      </c>
      <c r="AJ100" s="129" t="e">
        <f>(AI100+AM100+AL100+AK100+AN100)*'FedEx-632-MT-报价'!W2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2.76595744680851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19.1622340425533</v>
      </c>
      <c r="D101" s="72">
        <v>19.4813829787234</v>
      </c>
      <c r="E101" s="72">
        <v>21.2367021276596</v>
      </c>
      <c r="F101" s="72">
        <v>23.2446808510639</v>
      </c>
      <c r="G101" s="72">
        <v>27.4867021276596</v>
      </c>
      <c r="H101" s="72">
        <v>30.531914893617</v>
      </c>
      <c r="I101" s="72">
        <v>33.6303191489361</v>
      </c>
      <c r="J101" s="99"/>
      <c r="K101" s="71">
        <v>98</v>
      </c>
      <c r="L101" s="71">
        <v>44.45</v>
      </c>
      <c r="M101" s="72">
        <v>19.1622340425533</v>
      </c>
      <c r="N101" s="72">
        <v>19.4813829787234</v>
      </c>
      <c r="O101" s="72">
        <v>21.2367021276596</v>
      </c>
      <c r="P101" s="72">
        <v>23.2446808510639</v>
      </c>
      <c r="Q101" s="72">
        <v>27.4867021276596</v>
      </c>
      <c r="R101" s="72">
        <v>30.531914893617</v>
      </c>
      <c r="S101" s="72">
        <v>33.6303191489361</v>
      </c>
      <c r="U101" s="54"/>
      <c r="V101" s="81">
        <f>'FedEx-632-MT-报价'!V17</f>
        <v>0</v>
      </c>
      <c r="W101" s="129">
        <f t="shared" ref="W101:AC101" si="124">W88</f>
        <v>0.45</v>
      </c>
      <c r="X101" s="129" t="e">
        <f>'FedEx-632-MT-报价'!AP17</f>
        <v>#N/A</v>
      </c>
      <c r="Y101" s="129" t="e">
        <f>(X101+Z101+AA101+AB101+AC101)*'FedEx-632-MT-报价'!W2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0.45</v>
      </c>
      <c r="AI101" s="129" t="e">
        <f>'FedEx-632-MT-报价'!AW17</f>
        <v>#N/A</v>
      </c>
      <c r="AJ101" s="129" t="e">
        <f>(AI101+AM101+AL101+AK101+AN101)*'FedEx-632-MT-报价'!W2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2.76595744680851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19.4281914893618</v>
      </c>
      <c r="D102" s="72">
        <v>19.6010638297873</v>
      </c>
      <c r="E102" s="72">
        <v>21.6223404255319</v>
      </c>
      <c r="F102" s="72">
        <v>23.5372340425532</v>
      </c>
      <c r="G102" s="72">
        <v>27.5531914893618</v>
      </c>
      <c r="H102" s="72">
        <v>30.8377659574468</v>
      </c>
      <c r="I102" s="72">
        <v>33.9760638297873</v>
      </c>
      <c r="J102" s="99"/>
      <c r="K102" s="71">
        <v>99</v>
      </c>
      <c r="L102" s="71">
        <v>44.9</v>
      </c>
      <c r="M102" s="72">
        <v>19.4281914893618</v>
      </c>
      <c r="N102" s="72">
        <v>19.6010638297873</v>
      </c>
      <c r="O102" s="72">
        <v>21.6223404255319</v>
      </c>
      <c r="P102" s="72">
        <v>23.5372340425532</v>
      </c>
      <c r="Q102" s="72">
        <v>27.5531914893618</v>
      </c>
      <c r="R102" s="72">
        <v>30.8377659574468</v>
      </c>
      <c r="S102" s="72">
        <v>33.9760638297873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19.7473404255319</v>
      </c>
      <c r="D103" s="72">
        <v>19.9335106382979</v>
      </c>
      <c r="E103" s="72">
        <v>21.8351063829788</v>
      </c>
      <c r="F103" s="72">
        <v>23.656914893617</v>
      </c>
      <c r="G103" s="72">
        <v>27.8457446808511</v>
      </c>
      <c r="H103" s="72">
        <v>30.8510638297873</v>
      </c>
      <c r="I103" s="72">
        <v>33.9893617021276</v>
      </c>
      <c r="J103" s="99"/>
      <c r="K103" s="71">
        <v>100</v>
      </c>
      <c r="L103" s="71">
        <v>45.35</v>
      </c>
      <c r="M103" s="72">
        <v>19.7473404255319</v>
      </c>
      <c r="N103" s="72">
        <v>19.9335106382979</v>
      </c>
      <c r="O103" s="72">
        <v>21.8351063829788</v>
      </c>
      <c r="P103" s="72">
        <v>23.656914893617</v>
      </c>
      <c r="Q103" s="72">
        <v>27.8457446808511</v>
      </c>
      <c r="R103" s="72">
        <v>30.8510638297873</v>
      </c>
      <c r="S103" s="72">
        <v>33.9893617021276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19.8936170212766</v>
      </c>
      <c r="D104" s="72">
        <v>20.1196808510639</v>
      </c>
      <c r="E104" s="72">
        <v>21.8351063829788</v>
      </c>
      <c r="F104" s="72">
        <v>23.8829787234042</v>
      </c>
      <c r="G104" s="72">
        <v>28.1117021276596</v>
      </c>
      <c r="H104" s="72">
        <v>31.1436170212766</v>
      </c>
      <c r="I104" s="72">
        <v>34.3085106382979</v>
      </c>
      <c r="J104" s="99"/>
      <c r="K104" s="71">
        <v>101</v>
      </c>
      <c r="L104" s="71">
        <v>45.81</v>
      </c>
      <c r="M104" s="72">
        <v>19.8936170212766</v>
      </c>
      <c r="N104" s="72">
        <v>20.1196808510639</v>
      </c>
      <c r="O104" s="72">
        <v>21.8351063829788</v>
      </c>
      <c r="P104" s="72">
        <v>23.8829787234042</v>
      </c>
      <c r="Q104" s="72">
        <v>28.1117021276596</v>
      </c>
      <c r="R104" s="72">
        <v>31.1436170212766</v>
      </c>
      <c r="S104" s="72">
        <v>34.3085106382979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20.0797872340425</v>
      </c>
      <c r="D105" s="72">
        <v>20.1329787234042</v>
      </c>
      <c r="E105" s="72">
        <v>22.0478723404255</v>
      </c>
      <c r="F105" s="72">
        <v>23.8829787234042</v>
      </c>
      <c r="G105" s="72">
        <v>28.125</v>
      </c>
      <c r="H105" s="72">
        <v>31.156914893617</v>
      </c>
      <c r="I105" s="72">
        <v>34.3085106382979</v>
      </c>
      <c r="J105" s="99"/>
      <c r="K105" s="71">
        <v>102</v>
      </c>
      <c r="L105" s="71">
        <v>46.26</v>
      </c>
      <c r="M105" s="72">
        <v>20.0797872340425</v>
      </c>
      <c r="N105" s="72">
        <v>20.1329787234042</v>
      </c>
      <c r="O105" s="72">
        <v>22.0478723404255</v>
      </c>
      <c r="P105" s="72">
        <v>23.8829787234042</v>
      </c>
      <c r="Q105" s="72">
        <v>28.125</v>
      </c>
      <c r="R105" s="72">
        <v>31.156914893617</v>
      </c>
      <c r="S105" s="72">
        <v>34.3085106382979</v>
      </c>
      <c r="U105" s="54"/>
      <c r="V105" s="81" t="str">
        <f>'FedEx-632-MT-报价'!V8</f>
        <v>案例</v>
      </c>
      <c r="W105" s="129">
        <f t="shared" ref="W105:W114" si="126">W92</f>
        <v>2.7</v>
      </c>
      <c r="X105" s="129">
        <f>'FedEx-632-MT-报价'!AQ8</f>
        <v>19.6675531914894</v>
      </c>
      <c r="Y105" s="129">
        <f>(X105+Z105+AA105+AB105+AC105)*'FedEx-632-MT-报价'!W2</f>
        <v>3.1468085106383</v>
      </c>
      <c r="Z105" s="129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9">
        <f>IF(AND('FedEx-632-MT-报价'!AK8="是",'FedEx-632-MT-报价'!AJ8="否"),'FedEx-632-MT-报价'!$AH$5,0)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22.8143617021277</v>
      </c>
      <c r="AE105" s="131">
        <f t="shared" ref="AE105:AE114" si="130">(X105+Y105+Z105+AA105+AB105+W105+AC105)</f>
        <v>25.5143617021277</v>
      </c>
      <c r="AF105" s="54"/>
      <c r="AG105" s="81" t="str">
        <f t="shared" ref="AG105:AG114" si="131">V105</f>
        <v>案例</v>
      </c>
      <c r="AH105" s="129">
        <f t="shared" ref="AH105:AH114" si="132">W105</f>
        <v>2.7</v>
      </c>
      <c r="AI105" s="129">
        <f>'FedEx-632-MT-报价'!AX8</f>
        <v>19.6675531914894</v>
      </c>
      <c r="AJ105" s="129">
        <f>(AI105+AM105+AL105+AK105+AN105)*'FedEx-632-MT-报价'!W2</f>
        <v>3.58936170212767</v>
      </c>
      <c r="AK105" s="129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9">
        <f>IF(AND('FedEx-632-MT-报价'!$AK8="是",'FedEx-632-MT-报价'!$AJ8="否"),'FedEx-632-MT-报价'!$AI$5,0)</f>
        <v>0</v>
      </c>
      <c r="AM105" s="129">
        <f t="shared" ref="AM105:AM114" si="133">AM92</f>
        <v>2.76595744680851</v>
      </c>
      <c r="AN105" s="129">
        <f t="shared" ref="AN105:AN114" si="134">AN40</f>
        <v>0</v>
      </c>
      <c r="AO105" s="130">
        <f t="shared" ref="AO105:AO114" si="135">SUM(AI105:AN105)</f>
        <v>26.0228723404256</v>
      </c>
      <c r="AP105" s="131">
        <f t="shared" ref="AP105:AP114" si="136">(AI105+AJ105+AK105+AL105+AM105+AH105+AN105)</f>
        <v>28.7228723404256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20.3457446808511</v>
      </c>
      <c r="D106" s="72">
        <v>20.625</v>
      </c>
      <c r="E106" s="72">
        <v>22.5</v>
      </c>
      <c r="F106" s="72">
        <v>24.0292553191489</v>
      </c>
      <c r="G106" s="72">
        <v>28.1914893617021</v>
      </c>
      <c r="H106" s="72">
        <v>31.156914893617</v>
      </c>
      <c r="I106" s="72">
        <v>34.3085106382979</v>
      </c>
      <c r="J106" s="99"/>
      <c r="K106" s="71">
        <v>103</v>
      </c>
      <c r="L106" s="71">
        <v>46.72</v>
      </c>
      <c r="M106" s="72">
        <v>20.3457446808511</v>
      </c>
      <c r="N106" s="72">
        <v>20.625</v>
      </c>
      <c r="O106" s="72">
        <v>22.5</v>
      </c>
      <c r="P106" s="72">
        <v>24.0292553191489</v>
      </c>
      <c r="Q106" s="72">
        <v>28.1914893617021</v>
      </c>
      <c r="R106" s="72">
        <v>31.156914893617</v>
      </c>
      <c r="S106" s="72">
        <v>34.3085106382979</v>
      </c>
      <c r="U106" s="54"/>
      <c r="V106" s="81">
        <f>'FedEx-632-MT-报价'!V9</f>
        <v>0</v>
      </c>
      <c r="W106" s="129">
        <f t="shared" si="126"/>
        <v>0.45</v>
      </c>
      <c r="X106" s="129" t="e">
        <f>'FedEx-632-MT-报价'!AQ9</f>
        <v>#N/A</v>
      </c>
      <c r="Y106" s="129" t="e">
        <f>(X106+Z106+AA106+AB106+AC106)*'FedEx-632-MT-报价'!W2</f>
        <v>#N/A</v>
      </c>
      <c r="Z106" s="129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9">
        <f>IF(AND('FedEx-632-MT-报价'!AK9="是",'FedEx-632-MT-报价'!AJ9="否"),'FedEx-632-MT-报价'!$AH$5,0)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0.45</v>
      </c>
      <c r="AI106" s="129" t="e">
        <f>'FedEx-632-MT-报价'!AX9</f>
        <v>#N/A</v>
      </c>
      <c r="AJ106" s="129" t="e">
        <f>(AI106+AM106+AL106+AK106+AN106)*'FedEx-632-MT-报价'!W2</f>
        <v>#N/A</v>
      </c>
      <c r="AK106" s="129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9">
        <f>IF(AND('FedEx-632-MT-报价'!$AK9="是",'FedEx-632-MT-报价'!$AJ9="否"),'FedEx-632-MT-报价'!$AI$5,0)</f>
        <v>0</v>
      </c>
      <c r="AM106" s="129">
        <f t="shared" si="133"/>
        <v>2.76595744680851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20.3457446808511</v>
      </c>
      <c r="D107" s="72">
        <v>20.625</v>
      </c>
      <c r="E107" s="72">
        <v>22.5531914893618</v>
      </c>
      <c r="F107" s="72">
        <v>24.0558510638298</v>
      </c>
      <c r="G107" s="72">
        <v>28.1914893617021</v>
      </c>
      <c r="H107" s="72">
        <v>31.156914893617</v>
      </c>
      <c r="I107" s="72">
        <v>34.3218085106382</v>
      </c>
      <c r="J107" s="99"/>
      <c r="K107" s="71">
        <v>104</v>
      </c>
      <c r="L107" s="71">
        <v>47.17</v>
      </c>
      <c r="M107" s="72">
        <v>20.3457446808511</v>
      </c>
      <c r="N107" s="72">
        <v>20.625</v>
      </c>
      <c r="O107" s="72">
        <v>22.5531914893618</v>
      </c>
      <c r="P107" s="72">
        <v>24.0558510638298</v>
      </c>
      <c r="Q107" s="72">
        <v>28.1914893617021</v>
      </c>
      <c r="R107" s="72">
        <v>31.156914893617</v>
      </c>
      <c r="S107" s="72">
        <v>34.3218085106382</v>
      </c>
      <c r="U107" s="54"/>
      <c r="V107" s="81">
        <f>'FedEx-632-MT-报价'!V10</f>
        <v>0</v>
      </c>
      <c r="W107" s="129">
        <f t="shared" si="126"/>
        <v>0.45</v>
      </c>
      <c r="X107" s="129" t="e">
        <f>'FedEx-632-MT-报价'!AQ10</f>
        <v>#N/A</v>
      </c>
      <c r="Y107" s="129" t="e">
        <f>(X107+Z107+AA107+AB107+AC107)*'FedEx-632-MT-报价'!W2</f>
        <v>#N/A</v>
      </c>
      <c r="Z107" s="129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9">
        <f>IF(AND('FedEx-632-MT-报价'!AK10="是",'FedEx-632-MT-报价'!AJ10="否"),'FedEx-632-MT-报价'!$AH$5,0)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0.45</v>
      </c>
      <c r="AI107" s="129" t="e">
        <f>'FedEx-632-MT-报价'!AX10</f>
        <v>#N/A</v>
      </c>
      <c r="AJ107" s="129" t="e">
        <f>(AI107+AM107+AL107+AK107+AN107)*'FedEx-632-MT-报价'!W2</f>
        <v>#N/A</v>
      </c>
      <c r="AK107" s="129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9">
        <f>IF(AND('FedEx-632-MT-报价'!$AK10="是",'FedEx-632-MT-报价'!$AJ10="否"),'FedEx-632-MT-报价'!$AI$5,0)</f>
        <v>0</v>
      </c>
      <c r="AM107" s="129">
        <f t="shared" si="133"/>
        <v>2.76595744680851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21.0771276595745</v>
      </c>
      <c r="D108" s="72">
        <v>21.2367021276596</v>
      </c>
      <c r="E108" s="72">
        <v>23.031914893617</v>
      </c>
      <c r="F108" s="72">
        <v>24.7872340425532</v>
      </c>
      <c r="G108" s="72">
        <v>28.8962765957446</v>
      </c>
      <c r="H108" s="72">
        <v>31.875</v>
      </c>
      <c r="I108" s="72">
        <v>35.1595744680851</v>
      </c>
      <c r="J108" s="99"/>
      <c r="K108" s="71">
        <v>105</v>
      </c>
      <c r="L108" s="71">
        <v>47.62</v>
      </c>
      <c r="M108" s="72">
        <v>21.0771276595745</v>
      </c>
      <c r="N108" s="72">
        <v>21.2367021276596</v>
      </c>
      <c r="O108" s="72">
        <v>23.031914893617</v>
      </c>
      <c r="P108" s="72">
        <v>24.7872340425532</v>
      </c>
      <c r="Q108" s="72">
        <v>28.8962765957446</v>
      </c>
      <c r="R108" s="72">
        <v>31.875</v>
      </c>
      <c r="S108" s="72">
        <v>35.1595744680851</v>
      </c>
      <c r="U108" s="54"/>
      <c r="V108" s="81">
        <f>'FedEx-632-MT-报价'!V11</f>
        <v>0</v>
      </c>
      <c r="W108" s="129">
        <f t="shared" si="126"/>
        <v>0.45</v>
      </c>
      <c r="X108" s="129" t="e">
        <f>'FedEx-632-MT-报价'!AQ11</f>
        <v>#N/A</v>
      </c>
      <c r="Y108" s="129" t="e">
        <f>(X108+Z108+AA108+AB108+AC108)*'FedEx-632-MT-报价'!W2</f>
        <v>#N/A</v>
      </c>
      <c r="Z108" s="129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9">
        <f>IF(AND('FedEx-632-MT-报价'!AK11="是",'FedEx-632-MT-报价'!AJ11="否"),'FedEx-632-MT-报价'!$AH$5,0)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0.45</v>
      </c>
      <c r="AI108" s="129" t="e">
        <f>'FedEx-632-MT-报价'!AX11</f>
        <v>#N/A</v>
      </c>
      <c r="AJ108" s="129" t="e">
        <f>(AI108+AM108+AL108+AK108+AN108)*'FedEx-632-MT-报价'!W2</f>
        <v>#N/A</v>
      </c>
      <c r="AK108" s="129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9">
        <f>IF(AND('FedEx-632-MT-报价'!$AK11="是",'FedEx-632-MT-报价'!$AJ11="否"),'FedEx-632-MT-报价'!$AI$5,0)</f>
        <v>0</v>
      </c>
      <c r="AM108" s="129">
        <f t="shared" si="133"/>
        <v>2.76595744680851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21.2234042553191</v>
      </c>
      <c r="D109" s="72">
        <v>21.2367021276596</v>
      </c>
      <c r="E109" s="72">
        <v>23.031914893617</v>
      </c>
      <c r="F109" s="72">
        <v>24.7872340425532</v>
      </c>
      <c r="G109" s="72">
        <v>28.8962765957446</v>
      </c>
      <c r="H109" s="72">
        <v>31.8882978723404</v>
      </c>
      <c r="I109" s="72">
        <v>35.1595744680851</v>
      </c>
      <c r="J109" s="99"/>
      <c r="K109" s="71">
        <v>106</v>
      </c>
      <c r="L109" s="71">
        <v>48.08</v>
      </c>
      <c r="M109" s="72">
        <v>21.2234042553191</v>
      </c>
      <c r="N109" s="72">
        <v>21.2367021276596</v>
      </c>
      <c r="O109" s="72">
        <v>23.031914893617</v>
      </c>
      <c r="P109" s="72">
        <v>24.7872340425532</v>
      </c>
      <c r="Q109" s="72">
        <v>28.8962765957446</v>
      </c>
      <c r="R109" s="72">
        <v>31.8882978723404</v>
      </c>
      <c r="S109" s="72">
        <v>35.1595744680851</v>
      </c>
      <c r="U109" s="54"/>
      <c r="V109" s="81">
        <f>'FedEx-632-MT-报价'!V12</f>
        <v>0</v>
      </c>
      <c r="W109" s="129">
        <f t="shared" si="126"/>
        <v>0.45</v>
      </c>
      <c r="X109" s="129" t="e">
        <f>'FedEx-632-MT-报价'!AQ12</f>
        <v>#N/A</v>
      </c>
      <c r="Y109" s="129" t="e">
        <f>(X109+Z109+AA109+AB109+AC109)*'FedEx-632-MT-报价'!W2</f>
        <v>#N/A</v>
      </c>
      <c r="Z109" s="129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9">
        <f>IF(AND('FedEx-632-MT-报价'!AK12="是",'FedEx-632-MT-报价'!AJ12="否"),'FedEx-632-MT-报价'!$AH$5,0)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0.45</v>
      </c>
      <c r="AI109" s="129" t="e">
        <f>'FedEx-632-MT-报价'!AX12</f>
        <v>#N/A</v>
      </c>
      <c r="AJ109" s="129" t="e">
        <f>(AI109+AM109+AL109+AK109+AN109)*'FedEx-632-MT-报价'!W2</f>
        <v>#N/A</v>
      </c>
      <c r="AK109" s="129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9">
        <f>IF(AND('FedEx-632-MT-报价'!$AK12="是",'FedEx-632-MT-报价'!$AJ12="否"),'FedEx-632-MT-报价'!$AI$5,0)</f>
        <v>0</v>
      </c>
      <c r="AM109" s="129">
        <f t="shared" si="133"/>
        <v>2.76595744680851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21.3297872340425</v>
      </c>
      <c r="D110" s="72">
        <v>21.529255319149</v>
      </c>
      <c r="E110" s="72">
        <v>23.3510638297873</v>
      </c>
      <c r="F110" s="72">
        <v>25.0531914893618</v>
      </c>
      <c r="G110" s="72">
        <v>28.8962765957446</v>
      </c>
      <c r="H110" s="72">
        <v>32.1276595744681</v>
      </c>
      <c r="I110" s="72">
        <v>35.438829787234</v>
      </c>
      <c r="J110" s="99"/>
      <c r="K110" s="71">
        <v>107</v>
      </c>
      <c r="L110" s="71">
        <v>48.53</v>
      </c>
      <c r="M110" s="72">
        <v>21.3297872340425</v>
      </c>
      <c r="N110" s="72">
        <v>21.529255319149</v>
      </c>
      <c r="O110" s="72">
        <v>23.3510638297873</v>
      </c>
      <c r="P110" s="72">
        <v>25.0531914893618</v>
      </c>
      <c r="Q110" s="72">
        <v>28.8962765957446</v>
      </c>
      <c r="R110" s="72">
        <v>32.1276595744681</v>
      </c>
      <c r="S110" s="72">
        <v>35.438829787234</v>
      </c>
      <c r="U110" s="54"/>
      <c r="V110" s="81">
        <f>'FedEx-632-MT-报价'!V13</f>
        <v>0</v>
      </c>
      <c r="W110" s="129">
        <f t="shared" si="126"/>
        <v>0.45</v>
      </c>
      <c r="X110" s="129" t="e">
        <f>'FedEx-632-MT-报价'!AQ13</f>
        <v>#N/A</v>
      </c>
      <c r="Y110" s="129" t="e">
        <f>(X110+Z110+AA110+AB110+AC110)*'FedEx-632-MT-报价'!W2</f>
        <v>#N/A</v>
      </c>
      <c r="Z110" s="129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9">
        <f>IF(AND('FedEx-632-MT-报价'!AK13="是",'FedEx-632-MT-报价'!AJ13="否"),'FedEx-632-MT-报价'!$AH$5,0)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0.45</v>
      </c>
      <c r="AI110" s="129" t="e">
        <f>'FedEx-632-MT-报价'!AX13</f>
        <v>#N/A</v>
      </c>
      <c r="AJ110" s="129" t="e">
        <f>(AI110+AM110+AL110+AK110+AN110)*'FedEx-632-MT-报价'!W2</f>
        <v>#N/A</v>
      </c>
      <c r="AK110" s="129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9">
        <f>IF(AND('FedEx-632-MT-报价'!$AK13="是",'FedEx-632-MT-报价'!$AJ13="否"),'FedEx-632-MT-报价'!$AI$5,0)</f>
        <v>0</v>
      </c>
      <c r="AM110" s="129">
        <f t="shared" si="133"/>
        <v>2.76595744680851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21.6356382978724</v>
      </c>
      <c r="D111" s="72">
        <v>21.7686170212766</v>
      </c>
      <c r="E111" s="72">
        <v>23.563829787234</v>
      </c>
      <c r="F111" s="72">
        <v>25.0531914893618</v>
      </c>
      <c r="G111" s="72">
        <v>29.1622340425532</v>
      </c>
      <c r="H111" s="72">
        <v>32.1276595744681</v>
      </c>
      <c r="I111" s="72">
        <v>35.438829787234</v>
      </c>
      <c r="J111" s="99"/>
      <c r="K111" s="71">
        <v>108</v>
      </c>
      <c r="L111" s="71">
        <v>48.98</v>
      </c>
      <c r="M111" s="72">
        <v>21.6356382978724</v>
      </c>
      <c r="N111" s="72">
        <v>21.7686170212766</v>
      </c>
      <c r="O111" s="72">
        <v>23.563829787234</v>
      </c>
      <c r="P111" s="72">
        <v>25.0531914893618</v>
      </c>
      <c r="Q111" s="72">
        <v>29.1622340425532</v>
      </c>
      <c r="R111" s="72">
        <v>32.1276595744681</v>
      </c>
      <c r="S111" s="72">
        <v>35.438829787234</v>
      </c>
      <c r="U111" s="54"/>
      <c r="V111" s="81">
        <f>'FedEx-632-MT-报价'!V14</f>
        <v>0</v>
      </c>
      <c r="W111" s="129">
        <f t="shared" si="126"/>
        <v>0.45</v>
      </c>
      <c r="X111" s="129" t="e">
        <f>'FedEx-632-MT-报价'!AQ14</f>
        <v>#N/A</v>
      </c>
      <c r="Y111" s="129" t="e">
        <f>(X111+Z111+AA111+AB111+AC111)*'FedEx-632-MT-报价'!W2</f>
        <v>#N/A</v>
      </c>
      <c r="Z111" s="129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9">
        <f>IF(AND('FedEx-632-MT-报价'!AK14="是",'FedEx-632-MT-报价'!AJ14="否"),'FedEx-632-MT-报价'!$AH$5,0)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0.45</v>
      </c>
      <c r="AI111" s="129" t="e">
        <f>'FedEx-632-MT-报价'!AX14</f>
        <v>#N/A</v>
      </c>
      <c r="AJ111" s="129" t="e">
        <f>(AI111+AM111+AL111+AK111+AN111)*'FedEx-632-MT-报价'!W2</f>
        <v>#N/A</v>
      </c>
      <c r="AK111" s="129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9">
        <f>IF(AND('FedEx-632-MT-报价'!$AK14="是",'FedEx-632-MT-报价'!$AJ14="否"),'FedEx-632-MT-报价'!$AI$5,0)</f>
        <v>0</v>
      </c>
      <c r="AM111" s="129">
        <f t="shared" si="133"/>
        <v>2.76595744680851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22.2872340425532</v>
      </c>
      <c r="D112" s="72">
        <v>22.2872340425532</v>
      </c>
      <c r="E112" s="72">
        <v>23.8563829787234</v>
      </c>
      <c r="F112" s="72">
        <v>25.5452127659575</v>
      </c>
      <c r="G112" s="72">
        <v>29.4015957446809</v>
      </c>
      <c r="H112" s="72">
        <v>32.6994680851064</v>
      </c>
      <c r="I112" s="72">
        <v>36.0904255319149</v>
      </c>
      <c r="J112" s="99"/>
      <c r="K112" s="71">
        <v>109</v>
      </c>
      <c r="L112" s="71">
        <v>49.44</v>
      </c>
      <c r="M112" s="72">
        <v>22.2872340425532</v>
      </c>
      <c r="N112" s="72">
        <v>22.2872340425532</v>
      </c>
      <c r="O112" s="72">
        <v>23.8563829787234</v>
      </c>
      <c r="P112" s="72">
        <v>25.5452127659575</v>
      </c>
      <c r="Q112" s="72">
        <v>29.4015957446809</v>
      </c>
      <c r="R112" s="72">
        <v>32.6994680851064</v>
      </c>
      <c r="S112" s="72">
        <v>36.0904255319149</v>
      </c>
      <c r="U112" s="54"/>
      <c r="V112" s="81">
        <f>'FedEx-632-MT-报价'!V15</f>
        <v>0</v>
      </c>
      <c r="W112" s="129">
        <f t="shared" si="126"/>
        <v>0.45</v>
      </c>
      <c r="X112" s="129" t="e">
        <f>'FedEx-632-MT-报价'!AQ15</f>
        <v>#N/A</v>
      </c>
      <c r="Y112" s="129" t="e">
        <f>(X112+Z112+AA112+AB112+AC112)*'FedEx-632-MT-报价'!W2</f>
        <v>#N/A</v>
      </c>
      <c r="Z112" s="129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9">
        <f>IF(AND('FedEx-632-MT-报价'!AK15="是",'FedEx-632-MT-报价'!AJ15="否"),'FedEx-632-MT-报价'!$AH$5,0)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0.45</v>
      </c>
      <c r="AI112" s="129" t="e">
        <f>'FedEx-632-MT-报价'!AX15</f>
        <v>#N/A</v>
      </c>
      <c r="AJ112" s="129" t="e">
        <f>(AI112+AM112+AL112+AK112+AN112)*'FedEx-632-MT-报价'!W2</f>
        <v>#N/A</v>
      </c>
      <c r="AK112" s="129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9">
        <f>IF(AND('FedEx-632-MT-报价'!$AK15="是",'FedEx-632-MT-报价'!$AJ15="否"),'FedEx-632-MT-报价'!$AI$5,0)</f>
        <v>0</v>
      </c>
      <c r="AM112" s="129">
        <f t="shared" si="133"/>
        <v>2.76595744680851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22.6728723404255</v>
      </c>
      <c r="D113" s="72">
        <v>22.8324468085106</v>
      </c>
      <c r="E113" s="72">
        <v>24.3617021276596</v>
      </c>
      <c r="F113" s="72">
        <v>26.0372340425532</v>
      </c>
      <c r="G113" s="72">
        <v>30.2260638297873</v>
      </c>
      <c r="H113" s="72">
        <v>33.311170212766</v>
      </c>
      <c r="I113" s="72">
        <v>36.7553191489361</v>
      </c>
      <c r="J113" s="99"/>
      <c r="K113" s="71">
        <v>110</v>
      </c>
      <c r="L113" s="71">
        <v>49.89</v>
      </c>
      <c r="M113" s="72">
        <v>22.6728723404255</v>
      </c>
      <c r="N113" s="72">
        <v>22.8324468085106</v>
      </c>
      <c r="O113" s="72">
        <v>24.3617021276596</v>
      </c>
      <c r="P113" s="72">
        <v>26.0372340425532</v>
      </c>
      <c r="Q113" s="72">
        <v>30.2260638297873</v>
      </c>
      <c r="R113" s="72">
        <v>33.311170212766</v>
      </c>
      <c r="S113" s="72">
        <v>36.7553191489361</v>
      </c>
      <c r="U113" s="54"/>
      <c r="V113" s="81">
        <f>'FedEx-632-MT-报价'!V16</f>
        <v>0</v>
      </c>
      <c r="W113" s="129">
        <f t="shared" si="126"/>
        <v>0.45</v>
      </c>
      <c r="X113" s="129" t="e">
        <f>'FedEx-632-MT-报价'!AQ16</f>
        <v>#N/A</v>
      </c>
      <c r="Y113" s="129" t="e">
        <f>(X113+Z113+AA113+AB113+AC113)*'FedEx-632-MT-报价'!W2</f>
        <v>#N/A</v>
      </c>
      <c r="Z113" s="129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9">
        <f>IF(AND('FedEx-632-MT-报价'!AK16="是",'FedEx-632-MT-报价'!AJ16="否"),'FedEx-632-MT-报价'!$AH$5,0)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0.45</v>
      </c>
      <c r="AI113" s="129" t="e">
        <f>'FedEx-632-MT-报价'!AX16</f>
        <v>#N/A</v>
      </c>
      <c r="AJ113" s="129" t="e">
        <f>(AI113+AM113+AL113+AK113+AN113)*'FedEx-632-MT-报价'!W2</f>
        <v>#N/A</v>
      </c>
      <c r="AK113" s="129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9">
        <f>IF(AND('FedEx-632-MT-报价'!$AK16="是",'FedEx-632-MT-报价'!$AJ16="否"),'FedEx-632-MT-报价'!$AI$5,0)</f>
        <v>0</v>
      </c>
      <c r="AM113" s="129">
        <f t="shared" si="133"/>
        <v>2.76595744680851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22.6728723404255</v>
      </c>
      <c r="D114" s="72">
        <v>22.8590425531915</v>
      </c>
      <c r="E114" s="72">
        <v>24.906914893617</v>
      </c>
      <c r="F114" s="72">
        <v>26.2898936170212</v>
      </c>
      <c r="G114" s="72">
        <v>30.2260638297873</v>
      </c>
      <c r="H114" s="72">
        <v>33.5505319148936</v>
      </c>
      <c r="I114" s="72">
        <v>37.1941489361703</v>
      </c>
      <c r="J114" s="99"/>
      <c r="K114" s="71">
        <v>111</v>
      </c>
      <c r="L114" s="71">
        <v>50.34</v>
      </c>
      <c r="M114" s="72">
        <v>22.6728723404255</v>
      </c>
      <c r="N114" s="72">
        <v>22.8590425531915</v>
      </c>
      <c r="O114" s="72">
        <v>24.906914893617</v>
      </c>
      <c r="P114" s="72">
        <v>26.2898936170212</v>
      </c>
      <c r="Q114" s="72">
        <v>30.2260638297873</v>
      </c>
      <c r="R114" s="72">
        <v>33.5505319148936</v>
      </c>
      <c r="S114" s="72">
        <v>37.1941489361703</v>
      </c>
      <c r="U114" s="54"/>
      <c r="V114" s="81">
        <f>'FedEx-632-MT-报价'!V17</f>
        <v>0</v>
      </c>
      <c r="W114" s="129">
        <f t="shared" si="126"/>
        <v>0.45</v>
      </c>
      <c r="X114" s="129" t="e">
        <f>'FedEx-632-MT-报价'!AQ17</f>
        <v>#N/A</v>
      </c>
      <c r="Y114" s="129" t="e">
        <f>(X114+Z114+AA114+AB114+AC114)*'FedEx-632-MT-报价'!W2</f>
        <v>#N/A</v>
      </c>
      <c r="Z114" s="129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9">
        <f>IF(AND('FedEx-632-MT-报价'!AK17="是",'FedEx-632-MT-报价'!AJ17="否"),'FedEx-632-MT-报价'!$AH$5,0)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0.45</v>
      </c>
      <c r="AI114" s="129" t="e">
        <f>'FedEx-632-MT-报价'!AX17</f>
        <v>#N/A</v>
      </c>
      <c r="AJ114" s="129" t="e">
        <f>(AI114+AM114+AL114+AK114+AN114)*'FedEx-632-MT-报价'!W2</f>
        <v>#N/A</v>
      </c>
      <c r="AK114" s="129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9">
        <f>IF(AND('FedEx-632-MT-报价'!$AK17="是",'FedEx-632-MT-报价'!$AJ17="否"),'FedEx-632-MT-报价'!$AI$5,0)</f>
        <v>0</v>
      </c>
      <c r="AM114" s="129">
        <f t="shared" si="133"/>
        <v>2.76595744680851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22.938829787234</v>
      </c>
      <c r="D115" s="72">
        <v>23.3377659574468</v>
      </c>
      <c r="E115" s="72">
        <v>24.906914893617</v>
      </c>
      <c r="F115" s="72">
        <v>26.2898936170212</v>
      </c>
      <c r="G115" s="72">
        <v>30.4654255319149</v>
      </c>
      <c r="H115" s="72">
        <v>33.5505319148936</v>
      </c>
      <c r="I115" s="72">
        <v>37.1941489361703</v>
      </c>
      <c r="J115" s="99"/>
      <c r="K115" s="71">
        <v>112</v>
      </c>
      <c r="L115" s="71">
        <v>50.8</v>
      </c>
      <c r="M115" s="72">
        <v>22.938829787234</v>
      </c>
      <c r="N115" s="72">
        <v>23.3377659574468</v>
      </c>
      <c r="O115" s="72">
        <v>24.906914893617</v>
      </c>
      <c r="P115" s="72">
        <v>26.2898936170212</v>
      </c>
      <c r="Q115" s="72">
        <v>30.4654255319149</v>
      </c>
      <c r="R115" s="72">
        <v>33.5505319148936</v>
      </c>
      <c r="S115" s="72">
        <v>37.1941489361703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22.938829787234</v>
      </c>
      <c r="D116" s="72">
        <v>23.3377659574468</v>
      </c>
      <c r="E116" s="72">
        <v>25.186170212766</v>
      </c>
      <c r="F116" s="72">
        <v>26.5292553191489</v>
      </c>
      <c r="G116" s="72">
        <v>30.4654255319149</v>
      </c>
      <c r="H116" s="72">
        <v>33.5505319148936</v>
      </c>
      <c r="I116" s="72">
        <v>37.5132978723404</v>
      </c>
      <c r="J116" s="99"/>
      <c r="K116" s="71">
        <v>113</v>
      </c>
      <c r="L116" s="71">
        <v>51.25</v>
      </c>
      <c r="M116" s="72">
        <v>22.938829787234</v>
      </c>
      <c r="N116" s="72">
        <v>23.3377659574468</v>
      </c>
      <c r="O116" s="72">
        <v>25.186170212766</v>
      </c>
      <c r="P116" s="72">
        <v>26.5292553191489</v>
      </c>
      <c r="Q116" s="72">
        <v>30.4654255319149</v>
      </c>
      <c r="R116" s="72">
        <v>33.5505319148936</v>
      </c>
      <c r="S116" s="72">
        <v>37.5132978723404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23.1781914893618</v>
      </c>
      <c r="D117" s="72">
        <v>23.8297872340425</v>
      </c>
      <c r="E117" s="72">
        <v>25.7047872340425</v>
      </c>
      <c r="F117" s="72">
        <v>27.0478723404255</v>
      </c>
      <c r="G117" s="72">
        <v>31.2765957446809</v>
      </c>
      <c r="H117" s="72">
        <v>34.3882978723404</v>
      </c>
      <c r="I117" s="72">
        <v>38.1117021276596</v>
      </c>
      <c r="J117" s="99"/>
      <c r="K117" s="71">
        <v>114</v>
      </c>
      <c r="L117" s="71">
        <v>51.7</v>
      </c>
      <c r="M117" s="72">
        <v>23.1781914893618</v>
      </c>
      <c r="N117" s="72">
        <v>23.8297872340425</v>
      </c>
      <c r="O117" s="72">
        <v>25.7047872340425</v>
      </c>
      <c r="P117" s="72">
        <v>27.0478723404255</v>
      </c>
      <c r="Q117" s="72">
        <v>31.2765957446809</v>
      </c>
      <c r="R117" s="72">
        <v>34.3882978723404</v>
      </c>
      <c r="S117" s="72">
        <v>38.1117021276596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23.8829787234042</v>
      </c>
      <c r="D118" s="72">
        <v>24.188829787234</v>
      </c>
      <c r="E118" s="72">
        <v>25.718085106383</v>
      </c>
      <c r="F118" s="72">
        <v>27.3803191489361</v>
      </c>
      <c r="G118" s="72">
        <v>31.2765957446809</v>
      </c>
      <c r="H118" s="72">
        <v>34.7207446808511</v>
      </c>
      <c r="I118" s="72">
        <v>38.125</v>
      </c>
      <c r="J118" s="99"/>
      <c r="K118" s="71">
        <v>115</v>
      </c>
      <c r="L118" s="71">
        <v>52.16</v>
      </c>
      <c r="M118" s="72">
        <v>23.8829787234042</v>
      </c>
      <c r="N118" s="72">
        <v>24.188829787234</v>
      </c>
      <c r="O118" s="72">
        <v>25.718085106383</v>
      </c>
      <c r="P118" s="72">
        <v>27.3803191489361</v>
      </c>
      <c r="Q118" s="72">
        <v>31.2765957446809</v>
      </c>
      <c r="R118" s="72">
        <v>34.7207446808511</v>
      </c>
      <c r="S118" s="72">
        <v>38.125</v>
      </c>
      <c r="U118" s="54"/>
      <c r="V118" s="81" t="str">
        <f>'FedEx-632-MT-报价'!V8</f>
        <v>案例</v>
      </c>
      <c r="W118" s="129">
        <f t="shared" ref="W118:AC118" si="137">W105</f>
        <v>2.7</v>
      </c>
      <c r="X118" s="129">
        <f>'FedEx-632-MT-报价'!AR8</f>
        <v>21.9015957446809</v>
      </c>
      <c r="Y118" s="129">
        <f>(X118+Z118+AA118+AB118+AC118)*'FedEx-632-MT-报价'!W2</f>
        <v>3.50425531914894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25.4058510638298</v>
      </c>
      <c r="AE118" s="131">
        <f t="shared" ref="AE118:AE127" si="139">(X118+Y118+Z118+AA118+AB118+W118+AC118)</f>
        <v>28.1058510638298</v>
      </c>
      <c r="AF118" s="54"/>
      <c r="AG118" s="81" t="str">
        <f t="shared" ref="AG118:AG127" si="140">V118</f>
        <v>案例</v>
      </c>
      <c r="AH118" s="129">
        <f t="shared" ref="AH118:AH127" si="141">W118</f>
        <v>2.7</v>
      </c>
      <c r="AI118" s="129">
        <f>'FedEx-632-MT-报价'!AY8</f>
        <v>21.9015957446809</v>
      </c>
      <c r="AJ118" s="129">
        <f>(AI118+AM118+AL118+AK118+AN118)*'FedEx-632-MT-报价'!W2</f>
        <v>3.94680851063831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2.76595744680851</v>
      </c>
      <c r="AN118" s="129">
        <f t="shared" ref="AN118:AN127" si="143">AN40</f>
        <v>0</v>
      </c>
      <c r="AO118" s="130">
        <f t="shared" ref="AO118:AO127" si="144">SUM(AI118:AN118)</f>
        <v>28.6143617021277</v>
      </c>
      <c r="AP118" s="131">
        <f t="shared" ref="AP118:AP127" si="145">(AI118+AJ118+AK118+AL118+AM118+AH118+AN118)</f>
        <v>31.3143617021277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23.8962765957446</v>
      </c>
      <c r="D119" s="72">
        <v>24.2021276595745</v>
      </c>
      <c r="E119" s="72">
        <v>26.0239361702127</v>
      </c>
      <c r="F119" s="72">
        <v>27.3803191489361</v>
      </c>
      <c r="G119" s="72">
        <v>31.7420212765958</v>
      </c>
      <c r="H119" s="72">
        <v>35.1595744680851</v>
      </c>
      <c r="I119" s="72">
        <v>38.7234042553191</v>
      </c>
      <c r="J119" s="99"/>
      <c r="K119" s="71">
        <v>116</v>
      </c>
      <c r="L119" s="71">
        <v>52.61</v>
      </c>
      <c r="M119" s="72">
        <v>23.8962765957446</v>
      </c>
      <c r="N119" s="72">
        <v>24.2021276595745</v>
      </c>
      <c r="O119" s="72">
        <v>26.0239361702127</v>
      </c>
      <c r="P119" s="72">
        <v>27.3803191489361</v>
      </c>
      <c r="Q119" s="72">
        <v>31.7420212765958</v>
      </c>
      <c r="R119" s="72">
        <v>35.1595744680851</v>
      </c>
      <c r="S119" s="72">
        <v>38.7234042553191</v>
      </c>
      <c r="U119" s="54"/>
      <c r="V119" s="81">
        <f>'FedEx-632-MT-报价'!V9</f>
        <v>0</v>
      </c>
      <c r="W119" s="129">
        <f t="shared" ref="W119:AC119" si="146">W106</f>
        <v>0.45</v>
      </c>
      <c r="X119" s="129" t="e">
        <f>'FedEx-632-MT-报价'!AR9</f>
        <v>#N/A</v>
      </c>
      <c r="Y119" s="129" t="e">
        <f>(X119+Z119+AA119+AB119+AC119)*'FedEx-632-MT-报价'!W2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0.45</v>
      </c>
      <c r="AI119" s="129" t="e">
        <f>'FedEx-632-MT-报价'!AY9</f>
        <v>#N/A</v>
      </c>
      <c r="AJ119" s="129" t="e">
        <f>(AI119+AM119+AL119+AK119+AN119)*'FedEx-632-MT-报价'!W2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2.76595744680851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23.9228723404255</v>
      </c>
      <c r="D120" s="72">
        <v>24.4281914893618</v>
      </c>
      <c r="E120" s="72">
        <v>26.2765957446809</v>
      </c>
      <c r="F120" s="72">
        <v>27.7526595744681</v>
      </c>
      <c r="G120" s="72">
        <v>31.7420212765958</v>
      </c>
      <c r="H120" s="72">
        <v>35.1595744680851</v>
      </c>
      <c r="I120" s="72">
        <v>38.9760638297873</v>
      </c>
      <c r="J120" s="99"/>
      <c r="K120" s="71">
        <v>117</v>
      </c>
      <c r="L120" s="71">
        <v>53.07</v>
      </c>
      <c r="M120" s="72">
        <v>23.9228723404255</v>
      </c>
      <c r="N120" s="72">
        <v>24.4281914893618</v>
      </c>
      <c r="O120" s="72">
        <v>26.2765957446809</v>
      </c>
      <c r="P120" s="72">
        <v>27.7526595744681</v>
      </c>
      <c r="Q120" s="72">
        <v>31.7420212765958</v>
      </c>
      <c r="R120" s="72">
        <v>35.1595744680851</v>
      </c>
      <c r="S120" s="72">
        <v>38.9760638297873</v>
      </c>
      <c r="U120" s="54"/>
      <c r="V120" s="81">
        <f>'FedEx-632-MT-报价'!V10</f>
        <v>0</v>
      </c>
      <c r="W120" s="129">
        <f t="shared" ref="W120:AC120" si="148">W107</f>
        <v>0.45</v>
      </c>
      <c r="X120" s="129" t="e">
        <f>'FedEx-632-MT-报价'!AR10</f>
        <v>#N/A</v>
      </c>
      <c r="Y120" s="129" t="e">
        <f>(X120+Z120+AA120+AB120+AC120)*'FedEx-632-MT-报价'!W2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0.45</v>
      </c>
      <c r="AI120" s="129" t="e">
        <f>'FedEx-632-MT-报价'!AY10</f>
        <v>#N/A</v>
      </c>
      <c r="AJ120" s="129" t="e">
        <f>(AI120+AM120+AL120+AK120+AN120)*'FedEx-632-MT-报价'!W2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2.76595744680851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24.1755319148936</v>
      </c>
      <c r="D121" s="72">
        <v>24.7207446808511</v>
      </c>
      <c r="E121" s="72">
        <v>26.3031914893618</v>
      </c>
      <c r="F121" s="72">
        <v>27.8324468085106</v>
      </c>
      <c r="G121" s="72">
        <v>31.9813829787234</v>
      </c>
      <c r="H121" s="72">
        <v>35.1595744680851</v>
      </c>
      <c r="I121" s="72">
        <v>39.6409574468085</v>
      </c>
      <c r="J121" s="99"/>
      <c r="K121" s="71">
        <v>118</v>
      </c>
      <c r="L121" s="71">
        <v>53.52</v>
      </c>
      <c r="M121" s="72">
        <v>24.1755319148936</v>
      </c>
      <c r="N121" s="72">
        <v>24.7207446808511</v>
      </c>
      <c r="O121" s="72">
        <v>26.3031914893618</v>
      </c>
      <c r="P121" s="72">
        <v>27.8324468085106</v>
      </c>
      <c r="Q121" s="72">
        <v>31.9813829787234</v>
      </c>
      <c r="R121" s="72">
        <v>35.1595744680851</v>
      </c>
      <c r="S121" s="72">
        <v>39.6409574468085</v>
      </c>
      <c r="U121" s="54"/>
      <c r="V121" s="81">
        <f>'FedEx-632-MT-报价'!V11</f>
        <v>0</v>
      </c>
      <c r="W121" s="129">
        <f t="shared" ref="W121:AC121" si="150">W108</f>
        <v>0.45</v>
      </c>
      <c r="X121" s="129" t="e">
        <f>'FedEx-632-MT-报价'!AR11</f>
        <v>#N/A</v>
      </c>
      <c r="Y121" s="129" t="e">
        <f>(X121+Z121+AA121+AB121+AC121)*'FedEx-632-MT-报价'!W2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0.45</v>
      </c>
      <c r="AI121" s="129" t="e">
        <f>'FedEx-632-MT-报价'!AY11</f>
        <v>#N/A</v>
      </c>
      <c r="AJ121" s="129" t="e">
        <f>(AI121+AM121+AL121+AK121+AN121)*'FedEx-632-MT-报价'!W2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2.76595744680851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24.8936170212766</v>
      </c>
      <c r="D122" s="72">
        <v>25.2260638297873</v>
      </c>
      <c r="E122" s="72">
        <v>27.0877659574468</v>
      </c>
      <c r="F122" s="72">
        <v>28.2579787234042</v>
      </c>
      <c r="G122" s="72">
        <v>31.9813829787234</v>
      </c>
      <c r="H122" s="72">
        <v>35.438829787234</v>
      </c>
      <c r="I122" s="72">
        <v>39.6409574468085</v>
      </c>
      <c r="J122" s="99"/>
      <c r="K122" s="71">
        <v>119</v>
      </c>
      <c r="L122" s="71">
        <v>53.97</v>
      </c>
      <c r="M122" s="72">
        <v>24.8936170212766</v>
      </c>
      <c r="N122" s="72">
        <v>25.2260638297873</v>
      </c>
      <c r="O122" s="72">
        <v>27.0877659574468</v>
      </c>
      <c r="P122" s="72">
        <v>28.2579787234042</v>
      </c>
      <c r="Q122" s="72">
        <v>31.9813829787234</v>
      </c>
      <c r="R122" s="72">
        <v>35.438829787234</v>
      </c>
      <c r="S122" s="72">
        <v>39.6409574468085</v>
      </c>
      <c r="U122" s="54"/>
      <c r="V122" s="81">
        <f>'FedEx-632-MT-报价'!V12</f>
        <v>0</v>
      </c>
      <c r="W122" s="129">
        <f t="shared" ref="W122:AC122" si="152">W109</f>
        <v>0.45</v>
      </c>
      <c r="X122" s="129" t="e">
        <f>'FedEx-632-MT-报价'!AR12</f>
        <v>#N/A</v>
      </c>
      <c r="Y122" s="129" t="e">
        <f>(X122+Z122+AA122+AB122+AC122)*'FedEx-632-MT-报价'!W2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0.45</v>
      </c>
      <c r="AI122" s="129" t="e">
        <f>'FedEx-632-MT-报价'!AY12</f>
        <v>#N/A</v>
      </c>
      <c r="AJ122" s="129" t="e">
        <f>(AI122+AM122+AL122+AK122+AN122)*'FedEx-632-MT-报价'!W2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2.76595744680851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25.5718085106382</v>
      </c>
      <c r="D123" s="72">
        <v>25.5851063829788</v>
      </c>
      <c r="E123" s="72">
        <v>27.1276595744681</v>
      </c>
      <c r="F123" s="72">
        <v>28.4441489361702</v>
      </c>
      <c r="G123" s="72">
        <v>32.5398936170212</v>
      </c>
      <c r="H123" s="72">
        <v>35.9042553191489</v>
      </c>
      <c r="I123" s="72">
        <v>39.6409574468085</v>
      </c>
      <c r="J123" s="99"/>
      <c r="K123" s="71">
        <v>120</v>
      </c>
      <c r="L123" s="71">
        <v>54.43</v>
      </c>
      <c r="M123" s="72">
        <v>25.5718085106382</v>
      </c>
      <c r="N123" s="72">
        <v>25.5851063829788</v>
      </c>
      <c r="O123" s="72">
        <v>27.1276595744681</v>
      </c>
      <c r="P123" s="72">
        <v>28.4441489361702</v>
      </c>
      <c r="Q123" s="72">
        <v>32.5398936170212</v>
      </c>
      <c r="R123" s="72">
        <v>35.9042553191489</v>
      </c>
      <c r="S123" s="72">
        <v>39.6409574468085</v>
      </c>
      <c r="U123" s="54"/>
      <c r="V123" s="81">
        <f>'FedEx-632-MT-报价'!V13</f>
        <v>0</v>
      </c>
      <c r="W123" s="129">
        <f t="shared" ref="W123:AC123" si="154">W110</f>
        <v>0.45</v>
      </c>
      <c r="X123" s="129" t="e">
        <f>'FedEx-632-MT-报价'!AR13</f>
        <v>#N/A</v>
      </c>
      <c r="Y123" s="129" t="e">
        <f>(X123+Z123+AA123+AB123+AC123)*'FedEx-632-MT-报价'!W2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0.45</v>
      </c>
      <c r="AI123" s="129" t="e">
        <f>'FedEx-632-MT-报价'!AY13</f>
        <v>#N/A</v>
      </c>
      <c r="AJ123" s="129" t="e">
        <f>(AI123+AM123+AL123+AK123+AN123)*'FedEx-632-MT-报价'!W2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2.76595744680851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25.5718085106382</v>
      </c>
      <c r="D124" s="72">
        <v>25.5984042553191</v>
      </c>
      <c r="E124" s="72">
        <v>27.1276595744681</v>
      </c>
      <c r="F124" s="72">
        <v>28.4574468085106</v>
      </c>
      <c r="G124" s="72">
        <v>32.7393617021276</v>
      </c>
      <c r="H124" s="72">
        <v>35.9042553191489</v>
      </c>
      <c r="I124" s="72">
        <v>39.6542553191489</v>
      </c>
      <c r="J124" s="99"/>
      <c r="K124" s="71">
        <v>121</v>
      </c>
      <c r="L124" s="71">
        <v>54.88</v>
      </c>
      <c r="M124" s="72">
        <v>25.5718085106382</v>
      </c>
      <c r="N124" s="72">
        <v>25.5984042553191</v>
      </c>
      <c r="O124" s="72">
        <v>27.1276595744681</v>
      </c>
      <c r="P124" s="72">
        <v>28.4574468085106</v>
      </c>
      <c r="Q124" s="72">
        <v>32.7393617021276</v>
      </c>
      <c r="R124" s="72">
        <v>35.9042553191489</v>
      </c>
      <c r="S124" s="72">
        <v>39.6542553191489</v>
      </c>
      <c r="U124" s="54"/>
      <c r="V124" s="81">
        <f>'FedEx-632-MT-报价'!V14</f>
        <v>0</v>
      </c>
      <c r="W124" s="129">
        <f t="shared" ref="W124:AC124" si="156">W111</f>
        <v>0.45</v>
      </c>
      <c r="X124" s="129" t="e">
        <f>'FedEx-632-MT-报价'!AR14</f>
        <v>#N/A</v>
      </c>
      <c r="Y124" s="129" t="e">
        <f>(X124+Z124+AA124+AB124+AC124)*'FedEx-632-MT-报价'!W2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0.45</v>
      </c>
      <c r="AI124" s="129" t="e">
        <f>'FedEx-632-MT-报价'!AY14</f>
        <v>#N/A</v>
      </c>
      <c r="AJ124" s="129" t="e">
        <f>(AI124+AM124+AL124+AK124+AN124)*'FedEx-632-MT-报价'!W2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2.76595744680851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25.5718085106382</v>
      </c>
      <c r="D125" s="72">
        <v>26.0771276595745</v>
      </c>
      <c r="E125" s="72">
        <v>27.3936170212766</v>
      </c>
      <c r="F125" s="72">
        <v>28.7101063829788</v>
      </c>
      <c r="G125" s="72">
        <v>33.0053191489361</v>
      </c>
      <c r="H125" s="72">
        <v>36.4760638297873</v>
      </c>
      <c r="I125" s="72">
        <v>40.3457446808511</v>
      </c>
      <c r="J125" s="99"/>
      <c r="K125" s="71">
        <v>122</v>
      </c>
      <c r="L125" s="71">
        <v>55.33</v>
      </c>
      <c r="M125" s="72">
        <v>25.5718085106382</v>
      </c>
      <c r="N125" s="72">
        <v>26.0771276595745</v>
      </c>
      <c r="O125" s="72">
        <v>27.3936170212766</v>
      </c>
      <c r="P125" s="72">
        <v>28.7101063829788</v>
      </c>
      <c r="Q125" s="72">
        <v>33.0053191489361</v>
      </c>
      <c r="R125" s="72">
        <v>36.4760638297873</v>
      </c>
      <c r="S125" s="72">
        <v>40.3457446808511</v>
      </c>
      <c r="U125" s="54"/>
      <c r="V125" s="81">
        <f>'FedEx-632-MT-报价'!V15</f>
        <v>0</v>
      </c>
      <c r="W125" s="129">
        <f t="shared" ref="W125:AC125" si="158">W112</f>
        <v>0.45</v>
      </c>
      <c r="X125" s="129" t="e">
        <f>'FedEx-632-MT-报价'!AR15</f>
        <v>#N/A</v>
      </c>
      <c r="Y125" s="129" t="e">
        <f>(X125+Z125+AA125+AB125+AC125)*'FedEx-632-MT-报价'!W2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0.45</v>
      </c>
      <c r="AI125" s="129" t="e">
        <f>'FedEx-632-MT-报价'!AY15</f>
        <v>#N/A</v>
      </c>
      <c r="AJ125" s="129" t="e">
        <f>(AI125+AM125+AL125+AK125+AN125)*'FedEx-632-MT-报价'!W2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2.76595744680851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25.7978723404255</v>
      </c>
      <c r="D126" s="72">
        <v>26.1037234042554</v>
      </c>
      <c r="E126" s="72">
        <v>28.218085106383</v>
      </c>
      <c r="F126" s="72">
        <v>29.4946808510639</v>
      </c>
      <c r="G126" s="72">
        <v>33.2579787234042</v>
      </c>
      <c r="H126" s="72">
        <v>37.1409574468085</v>
      </c>
      <c r="I126" s="72">
        <v>40.8909574468085</v>
      </c>
      <c r="J126" s="99"/>
      <c r="K126" s="71">
        <v>123</v>
      </c>
      <c r="L126" s="71">
        <v>55.79</v>
      </c>
      <c r="M126" s="72">
        <v>25.7978723404255</v>
      </c>
      <c r="N126" s="72">
        <v>26.1037234042554</v>
      </c>
      <c r="O126" s="72">
        <v>28.218085106383</v>
      </c>
      <c r="P126" s="72">
        <v>29.4946808510639</v>
      </c>
      <c r="Q126" s="72">
        <v>33.2579787234042</v>
      </c>
      <c r="R126" s="72">
        <v>37.1409574468085</v>
      </c>
      <c r="S126" s="72">
        <v>40.8909574468085</v>
      </c>
      <c r="U126" s="54"/>
      <c r="V126" s="81">
        <f>'FedEx-632-MT-报价'!V16</f>
        <v>0</v>
      </c>
      <c r="W126" s="129">
        <f t="shared" ref="W126:AC126" si="160">W113</f>
        <v>0.45</v>
      </c>
      <c r="X126" s="129" t="e">
        <f>'FedEx-632-MT-报价'!AR16</f>
        <v>#N/A</v>
      </c>
      <c r="Y126" s="129" t="e">
        <f>(X126+Z126+AA126+AB126+AC126)*'FedEx-632-MT-报价'!W2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0.45</v>
      </c>
      <c r="AI126" s="129" t="e">
        <f>'FedEx-632-MT-报价'!AY16</f>
        <v>#N/A</v>
      </c>
      <c r="AJ126" s="129" t="e">
        <f>(AI126+AM126+AL126+AK126+AN126)*'FedEx-632-MT-报价'!W2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2.76595744680851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25.811170212766</v>
      </c>
      <c r="D127" s="72">
        <v>26.3696808510639</v>
      </c>
      <c r="E127" s="72">
        <v>28.5106382978724</v>
      </c>
      <c r="F127" s="72">
        <v>29.4946808510639</v>
      </c>
      <c r="G127" s="72">
        <v>33.4707446808511</v>
      </c>
      <c r="H127" s="72">
        <v>37.1409574468085</v>
      </c>
      <c r="I127" s="72">
        <v>40.904255319149</v>
      </c>
      <c r="J127" s="99"/>
      <c r="K127" s="71">
        <v>124</v>
      </c>
      <c r="L127" s="71">
        <v>56.24</v>
      </c>
      <c r="M127" s="72">
        <v>25.811170212766</v>
      </c>
      <c r="N127" s="72">
        <v>26.3696808510639</v>
      </c>
      <c r="O127" s="72">
        <v>28.5106382978724</v>
      </c>
      <c r="P127" s="72">
        <v>29.4946808510639</v>
      </c>
      <c r="Q127" s="72">
        <v>33.4707446808511</v>
      </c>
      <c r="R127" s="72">
        <v>37.1409574468085</v>
      </c>
      <c r="S127" s="72">
        <v>40.904255319149</v>
      </c>
      <c r="U127" s="54"/>
      <c r="V127" s="81">
        <f>'FedEx-632-MT-报价'!V17</f>
        <v>0</v>
      </c>
      <c r="W127" s="129">
        <f t="shared" ref="W127:AC127" si="162">W114</f>
        <v>0.45</v>
      </c>
      <c r="X127" s="129" t="e">
        <f>'FedEx-632-MT-报价'!AR17</f>
        <v>#N/A</v>
      </c>
      <c r="Y127" s="129" t="e">
        <f>(X127+Z127+AA127+AB127+AC127)*'FedEx-632-MT-报价'!W2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0.45</v>
      </c>
      <c r="AI127" s="129" t="e">
        <f>'FedEx-632-MT-报价'!AY17</f>
        <v>#N/A</v>
      </c>
      <c r="AJ127" s="129" t="e">
        <f>(AI127+AM127+AL127+AK127+AN127)*'FedEx-632-MT-报价'!W2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2.76595744680851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26.0505319148936</v>
      </c>
      <c r="D128" s="72">
        <v>26.3696808510639</v>
      </c>
      <c r="E128" s="72">
        <v>28.5106382978724</v>
      </c>
      <c r="F128" s="72">
        <v>29.4946808510639</v>
      </c>
      <c r="G128" s="72">
        <v>33.4840425531915</v>
      </c>
      <c r="H128" s="72">
        <v>37.154255319149</v>
      </c>
      <c r="I128" s="72">
        <v>40.904255319149</v>
      </c>
      <c r="J128" s="99"/>
      <c r="K128" s="71">
        <v>125</v>
      </c>
      <c r="L128" s="71">
        <v>56.69</v>
      </c>
      <c r="M128" s="72">
        <v>26.0505319148936</v>
      </c>
      <c r="N128" s="72">
        <v>26.3696808510639</v>
      </c>
      <c r="O128" s="72">
        <v>28.5106382978724</v>
      </c>
      <c r="P128" s="72">
        <v>29.4946808510639</v>
      </c>
      <c r="Q128" s="72">
        <v>33.4840425531915</v>
      </c>
      <c r="R128" s="72">
        <v>37.154255319149</v>
      </c>
      <c r="S128" s="72">
        <v>40.904255319149</v>
      </c>
    </row>
    <row r="129" s="51" customFormat="1" ht="15" spans="1:19">
      <c r="A129" s="71">
        <v>126</v>
      </c>
      <c r="B129" s="71">
        <v>57.15</v>
      </c>
      <c r="C129" s="72">
        <v>26.5691489361702</v>
      </c>
      <c r="D129" s="72">
        <v>26.6223404255319</v>
      </c>
      <c r="E129" s="72">
        <v>28.8031914893618</v>
      </c>
      <c r="F129" s="72">
        <v>29.4946808510639</v>
      </c>
      <c r="G129" s="72">
        <v>33.6835106382979</v>
      </c>
      <c r="H129" s="72">
        <v>37.154255319149</v>
      </c>
      <c r="I129" s="72">
        <v>42.3404255319149</v>
      </c>
      <c r="J129" s="99"/>
      <c r="K129" s="71">
        <v>126</v>
      </c>
      <c r="L129" s="71">
        <v>57.15</v>
      </c>
      <c r="M129" s="72">
        <v>26.5691489361702</v>
      </c>
      <c r="N129" s="72">
        <v>26.6223404255319</v>
      </c>
      <c r="O129" s="72">
        <v>28.8031914893618</v>
      </c>
      <c r="P129" s="72">
        <v>29.4946808510639</v>
      </c>
      <c r="Q129" s="72">
        <v>33.6835106382979</v>
      </c>
      <c r="R129" s="72">
        <v>37.154255319149</v>
      </c>
      <c r="S129" s="72">
        <v>42.3404255319149</v>
      </c>
    </row>
    <row r="130" s="51" customFormat="1" ht="15" spans="1:19">
      <c r="A130" s="71">
        <v>127</v>
      </c>
      <c r="B130" s="71">
        <v>57.6</v>
      </c>
      <c r="C130" s="72">
        <v>26.5824468085106</v>
      </c>
      <c r="D130" s="72">
        <v>27.0877659574468</v>
      </c>
      <c r="E130" s="72">
        <v>29.3617021276596</v>
      </c>
      <c r="F130" s="72">
        <v>30.1728723404255</v>
      </c>
      <c r="G130" s="72">
        <v>34.4414893617021</v>
      </c>
      <c r="H130" s="72">
        <v>37.8191489361703</v>
      </c>
      <c r="I130" s="72">
        <v>42.3404255319149</v>
      </c>
      <c r="J130" s="99"/>
      <c r="K130" s="71">
        <v>127</v>
      </c>
      <c r="L130" s="71">
        <v>57.6</v>
      </c>
      <c r="M130" s="72">
        <v>26.5824468085106</v>
      </c>
      <c r="N130" s="72">
        <v>27.0877659574468</v>
      </c>
      <c r="O130" s="72">
        <v>29.3617021276596</v>
      </c>
      <c r="P130" s="72">
        <v>30.1728723404255</v>
      </c>
      <c r="Q130" s="72">
        <v>34.4414893617021</v>
      </c>
      <c r="R130" s="72">
        <v>37.8191489361703</v>
      </c>
      <c r="S130" s="72">
        <v>42.3404255319149</v>
      </c>
    </row>
    <row r="131" s="51" customFormat="1" ht="15" spans="1:19">
      <c r="A131" s="71">
        <v>128</v>
      </c>
      <c r="B131" s="71">
        <v>58.05</v>
      </c>
      <c r="C131" s="72">
        <v>26.8218085106382</v>
      </c>
      <c r="D131" s="72">
        <v>27.0877659574468</v>
      </c>
      <c r="E131" s="72">
        <v>29.3617021276596</v>
      </c>
      <c r="F131" s="72">
        <v>30.1728723404255</v>
      </c>
      <c r="G131" s="72">
        <v>34.4414893617021</v>
      </c>
      <c r="H131" s="72">
        <v>37.8191489361703</v>
      </c>
      <c r="I131" s="72">
        <v>42.5797872340425</v>
      </c>
      <c r="J131" s="99"/>
      <c r="K131" s="71">
        <v>128</v>
      </c>
      <c r="L131" s="71">
        <v>58.05</v>
      </c>
      <c r="M131" s="72">
        <v>26.8218085106382</v>
      </c>
      <c r="N131" s="72">
        <v>27.0877659574468</v>
      </c>
      <c r="O131" s="72">
        <v>29.3617021276596</v>
      </c>
      <c r="P131" s="72">
        <v>30.1728723404255</v>
      </c>
      <c r="Q131" s="72">
        <v>34.4414893617021</v>
      </c>
      <c r="R131" s="72">
        <v>37.8191489361703</v>
      </c>
      <c r="S131" s="72">
        <v>42.5797872340425</v>
      </c>
    </row>
    <row r="132" s="51" customFormat="1" ht="15" spans="1:19">
      <c r="A132" s="71">
        <v>129</v>
      </c>
      <c r="B132" s="71">
        <v>58.51</v>
      </c>
      <c r="C132" s="72">
        <v>27.3404255319149</v>
      </c>
      <c r="D132" s="72">
        <v>27.4335106382979</v>
      </c>
      <c r="E132" s="72">
        <v>29.375</v>
      </c>
      <c r="F132" s="72">
        <v>30.3723404255319</v>
      </c>
      <c r="G132" s="72">
        <v>34.4547872340425</v>
      </c>
      <c r="H132" s="72">
        <v>37.8324468085106</v>
      </c>
      <c r="I132" s="72">
        <v>42.9787234042554</v>
      </c>
      <c r="J132" s="99"/>
      <c r="K132" s="71">
        <v>129</v>
      </c>
      <c r="L132" s="71">
        <v>58.51</v>
      </c>
      <c r="M132" s="72">
        <v>27.3404255319149</v>
      </c>
      <c r="N132" s="72">
        <v>27.4335106382979</v>
      </c>
      <c r="O132" s="72">
        <v>29.375</v>
      </c>
      <c r="P132" s="72">
        <v>30.3723404255319</v>
      </c>
      <c r="Q132" s="72">
        <v>34.4547872340425</v>
      </c>
      <c r="R132" s="72">
        <v>37.8324468085106</v>
      </c>
      <c r="S132" s="72">
        <v>42.9787234042554</v>
      </c>
    </row>
    <row r="133" s="51" customFormat="1" ht="15" spans="1:19">
      <c r="A133" s="71">
        <v>130</v>
      </c>
      <c r="B133" s="71">
        <v>58.96</v>
      </c>
      <c r="C133" s="72">
        <v>27.4468085106382</v>
      </c>
      <c r="D133" s="72">
        <v>27.4468085106382</v>
      </c>
      <c r="E133" s="72">
        <v>29.6409574468085</v>
      </c>
      <c r="F133" s="72">
        <v>30.3856382978724</v>
      </c>
      <c r="G133" s="72">
        <v>34.6941489361703</v>
      </c>
      <c r="H133" s="72">
        <v>38.3244680851064</v>
      </c>
      <c r="I133" s="72">
        <v>43.9627659574469</v>
      </c>
      <c r="J133" s="99"/>
      <c r="K133" s="71">
        <v>130</v>
      </c>
      <c r="L133" s="71">
        <v>58.96</v>
      </c>
      <c r="M133" s="72">
        <v>27.4468085106382</v>
      </c>
      <c r="N133" s="72">
        <v>27.4468085106382</v>
      </c>
      <c r="O133" s="72">
        <v>29.6409574468085</v>
      </c>
      <c r="P133" s="72">
        <v>30.3856382978724</v>
      </c>
      <c r="Q133" s="72">
        <v>34.6941489361703</v>
      </c>
      <c r="R133" s="72">
        <v>38.3244680851064</v>
      </c>
      <c r="S133" s="72">
        <v>43.9627659574469</v>
      </c>
    </row>
    <row r="134" s="51" customFormat="1" ht="15" spans="1:19">
      <c r="A134" s="71">
        <v>131</v>
      </c>
      <c r="B134" s="71">
        <v>59.42</v>
      </c>
      <c r="C134" s="72">
        <v>27.593085106383</v>
      </c>
      <c r="D134" s="72">
        <v>27.8723404255319</v>
      </c>
      <c r="E134" s="72">
        <v>30.1994680851064</v>
      </c>
      <c r="F134" s="72">
        <v>30.8776595744681</v>
      </c>
      <c r="G134" s="72">
        <v>35.2127659574467</v>
      </c>
      <c r="H134" s="72">
        <v>38.6835106382979</v>
      </c>
      <c r="I134" s="72">
        <v>44.1755319148936</v>
      </c>
      <c r="J134" s="99"/>
      <c r="K134" s="71">
        <v>131</v>
      </c>
      <c r="L134" s="71">
        <v>59.42</v>
      </c>
      <c r="M134" s="72">
        <v>27.593085106383</v>
      </c>
      <c r="N134" s="72">
        <v>27.8723404255319</v>
      </c>
      <c r="O134" s="72">
        <v>30.1994680851064</v>
      </c>
      <c r="P134" s="72">
        <v>30.8776595744681</v>
      </c>
      <c r="Q134" s="72">
        <v>35.2127659574467</v>
      </c>
      <c r="R134" s="72">
        <v>38.6835106382979</v>
      </c>
      <c r="S134" s="72">
        <v>44.1755319148936</v>
      </c>
    </row>
    <row r="135" s="51" customFormat="1" ht="15" spans="1:19">
      <c r="A135" s="71">
        <v>132</v>
      </c>
      <c r="B135" s="71">
        <v>59.87</v>
      </c>
      <c r="C135" s="72">
        <v>27.8856382978724</v>
      </c>
      <c r="D135" s="72">
        <v>27.8856382978724</v>
      </c>
      <c r="E135" s="72">
        <v>30.1994680851064</v>
      </c>
      <c r="F135" s="72">
        <v>31.0771276595745</v>
      </c>
      <c r="G135" s="72">
        <v>35.2127659574467</v>
      </c>
      <c r="H135" s="72">
        <v>38.6835106382979</v>
      </c>
      <c r="I135" s="72">
        <v>44.1755319148936</v>
      </c>
      <c r="J135" s="99"/>
      <c r="K135" s="71">
        <v>132</v>
      </c>
      <c r="L135" s="71">
        <v>59.87</v>
      </c>
      <c r="M135" s="72">
        <v>27.8856382978724</v>
      </c>
      <c r="N135" s="72">
        <v>27.8856382978724</v>
      </c>
      <c r="O135" s="72">
        <v>30.1994680851064</v>
      </c>
      <c r="P135" s="72">
        <v>31.0771276595745</v>
      </c>
      <c r="Q135" s="72">
        <v>35.2127659574467</v>
      </c>
      <c r="R135" s="72">
        <v>38.6835106382979</v>
      </c>
      <c r="S135" s="72">
        <v>44.1755319148936</v>
      </c>
    </row>
    <row r="136" s="51" customFormat="1" ht="15" spans="1:19">
      <c r="A136" s="71">
        <v>133</v>
      </c>
      <c r="B136" s="71">
        <v>60.32</v>
      </c>
      <c r="C136" s="72">
        <v>28.125</v>
      </c>
      <c r="D136" s="72">
        <v>28.1914893617021</v>
      </c>
      <c r="E136" s="72">
        <v>30.2127659574468</v>
      </c>
      <c r="F136" s="72">
        <v>31.0904255319149</v>
      </c>
      <c r="G136" s="72">
        <v>35.3989361702127</v>
      </c>
      <c r="H136" s="72">
        <v>38.6835106382979</v>
      </c>
      <c r="I136" s="72">
        <v>44.1755319148936</v>
      </c>
      <c r="J136" s="99"/>
      <c r="K136" s="71">
        <v>133</v>
      </c>
      <c r="L136" s="71">
        <v>60.32</v>
      </c>
      <c r="M136" s="72">
        <v>28.125</v>
      </c>
      <c r="N136" s="72">
        <v>28.1914893617021</v>
      </c>
      <c r="O136" s="72">
        <v>30.2127659574468</v>
      </c>
      <c r="P136" s="72">
        <v>31.0904255319149</v>
      </c>
      <c r="Q136" s="72">
        <v>35.3989361702127</v>
      </c>
      <c r="R136" s="72">
        <v>38.6835106382979</v>
      </c>
      <c r="S136" s="72">
        <v>44.1755319148936</v>
      </c>
    </row>
    <row r="137" s="51" customFormat="1" ht="15" spans="1:19">
      <c r="A137" s="71">
        <v>134</v>
      </c>
      <c r="B137" s="71">
        <v>60.78</v>
      </c>
      <c r="C137" s="72">
        <v>28.6436170212766</v>
      </c>
      <c r="D137" s="72">
        <v>28.6835106382979</v>
      </c>
      <c r="E137" s="72">
        <v>30.7978723404255</v>
      </c>
      <c r="F137" s="72">
        <v>31.6489361702127</v>
      </c>
      <c r="G137" s="72">
        <v>36.0106382978724</v>
      </c>
      <c r="H137" s="72">
        <v>39.3218085106382</v>
      </c>
      <c r="I137" s="72">
        <v>44.1755319148936</v>
      </c>
      <c r="J137" s="99"/>
      <c r="K137" s="71">
        <v>134</v>
      </c>
      <c r="L137" s="71">
        <v>60.78</v>
      </c>
      <c r="M137" s="72">
        <v>28.6436170212766</v>
      </c>
      <c r="N137" s="72">
        <v>28.6835106382979</v>
      </c>
      <c r="O137" s="72">
        <v>30.7978723404255</v>
      </c>
      <c r="P137" s="72">
        <v>31.6489361702127</v>
      </c>
      <c r="Q137" s="72">
        <v>36.0106382978724</v>
      </c>
      <c r="R137" s="72">
        <v>39.3218085106382</v>
      </c>
      <c r="S137" s="72">
        <v>44.1755319148936</v>
      </c>
    </row>
    <row r="138" s="51" customFormat="1" ht="15" spans="1:19">
      <c r="A138" s="71">
        <v>135</v>
      </c>
      <c r="B138" s="71">
        <v>61.23</v>
      </c>
      <c r="C138" s="72">
        <v>28.8696808510639</v>
      </c>
      <c r="D138" s="72">
        <v>29.2420212765958</v>
      </c>
      <c r="E138" s="72">
        <v>31.3696808510639</v>
      </c>
      <c r="F138" s="72">
        <v>32.2074468085106</v>
      </c>
      <c r="G138" s="72">
        <v>36.4494680851064</v>
      </c>
      <c r="H138" s="72">
        <v>39.5345744680851</v>
      </c>
      <c r="I138" s="72">
        <v>44.4015957446809</v>
      </c>
      <c r="J138" s="99"/>
      <c r="K138" s="71">
        <v>135</v>
      </c>
      <c r="L138" s="71">
        <v>61.23</v>
      </c>
      <c r="M138" s="72">
        <v>28.8696808510639</v>
      </c>
      <c r="N138" s="72">
        <v>29.2420212765958</v>
      </c>
      <c r="O138" s="72">
        <v>31.3696808510639</v>
      </c>
      <c r="P138" s="72">
        <v>32.2074468085106</v>
      </c>
      <c r="Q138" s="72">
        <v>36.4494680851064</v>
      </c>
      <c r="R138" s="72">
        <v>39.5345744680851</v>
      </c>
      <c r="S138" s="72">
        <v>44.4015957446809</v>
      </c>
    </row>
    <row r="139" s="51" customFormat="1" ht="15" spans="1:19">
      <c r="A139" s="71">
        <v>136</v>
      </c>
      <c r="B139" s="71">
        <v>61.68</v>
      </c>
      <c r="C139" s="72">
        <v>29.0691489361702</v>
      </c>
      <c r="D139" s="72">
        <v>29.2420212765958</v>
      </c>
      <c r="E139" s="72">
        <v>31.5824468085106</v>
      </c>
      <c r="F139" s="72">
        <v>32.4867021276596</v>
      </c>
      <c r="G139" s="72">
        <v>36.4494680851064</v>
      </c>
      <c r="H139" s="72">
        <v>40.1462765957448</v>
      </c>
      <c r="I139" s="72">
        <v>44.6941489361703</v>
      </c>
      <c r="J139" s="99"/>
      <c r="K139" s="71">
        <v>136</v>
      </c>
      <c r="L139" s="71">
        <v>61.68</v>
      </c>
      <c r="M139" s="72">
        <v>29.0691489361702</v>
      </c>
      <c r="N139" s="72">
        <v>29.2420212765958</v>
      </c>
      <c r="O139" s="72">
        <v>31.5824468085106</v>
      </c>
      <c r="P139" s="72">
        <v>32.4867021276596</v>
      </c>
      <c r="Q139" s="72">
        <v>36.4494680851064</v>
      </c>
      <c r="R139" s="72">
        <v>40.1462765957448</v>
      </c>
      <c r="S139" s="72">
        <v>44.6941489361703</v>
      </c>
    </row>
    <row r="140" s="51" customFormat="1" ht="15" spans="1:19">
      <c r="A140" s="71">
        <v>137</v>
      </c>
      <c r="B140" s="71">
        <v>62.14</v>
      </c>
      <c r="C140" s="72">
        <v>29.0824468085106</v>
      </c>
      <c r="D140" s="72">
        <v>29.3218085106382</v>
      </c>
      <c r="E140" s="72">
        <v>32.406914893617</v>
      </c>
      <c r="F140" s="72">
        <v>32.7260638297873</v>
      </c>
      <c r="G140" s="72">
        <v>36.4627659574469</v>
      </c>
      <c r="H140" s="72">
        <v>40.1462765957448</v>
      </c>
      <c r="I140" s="72">
        <v>44.7074468085106</v>
      </c>
      <c r="J140" s="99"/>
      <c r="K140" s="71">
        <v>137</v>
      </c>
      <c r="L140" s="71">
        <v>62.14</v>
      </c>
      <c r="M140" s="72">
        <v>29.0824468085106</v>
      </c>
      <c r="N140" s="72">
        <v>29.3218085106382</v>
      </c>
      <c r="O140" s="72">
        <v>32.406914893617</v>
      </c>
      <c r="P140" s="72">
        <v>32.7260638297873</v>
      </c>
      <c r="Q140" s="72">
        <v>36.4627659574469</v>
      </c>
      <c r="R140" s="72">
        <v>40.1462765957448</v>
      </c>
      <c r="S140" s="72">
        <v>44.7074468085106</v>
      </c>
    </row>
    <row r="141" s="51" customFormat="1" ht="15" spans="1:19">
      <c r="A141" s="71">
        <v>138</v>
      </c>
      <c r="B141" s="71">
        <v>62.59</v>
      </c>
      <c r="C141" s="72">
        <v>29.6276595744681</v>
      </c>
      <c r="D141" s="72">
        <v>30.0664893617021</v>
      </c>
      <c r="E141" s="72">
        <v>32.5664893617021</v>
      </c>
      <c r="F141" s="72">
        <v>32.9920212765958</v>
      </c>
      <c r="G141" s="72">
        <v>37.2074468085106</v>
      </c>
      <c r="H141" s="72">
        <v>40.4920212765958</v>
      </c>
      <c r="I141" s="72">
        <v>45.9308510638297</v>
      </c>
      <c r="J141" s="99"/>
      <c r="K141" s="71">
        <v>138</v>
      </c>
      <c r="L141" s="71">
        <v>62.59</v>
      </c>
      <c r="M141" s="72">
        <v>29.6276595744681</v>
      </c>
      <c r="N141" s="72">
        <v>30.0664893617021</v>
      </c>
      <c r="O141" s="72">
        <v>32.5664893617021</v>
      </c>
      <c r="P141" s="72">
        <v>32.9920212765958</v>
      </c>
      <c r="Q141" s="72">
        <v>37.2074468085106</v>
      </c>
      <c r="R141" s="72">
        <v>40.4920212765958</v>
      </c>
      <c r="S141" s="72">
        <v>45.9308510638297</v>
      </c>
    </row>
    <row r="142" s="51" customFormat="1" ht="15" spans="1:19">
      <c r="A142" s="71">
        <v>139</v>
      </c>
      <c r="B142" s="71">
        <v>63.04</v>
      </c>
      <c r="C142" s="72">
        <v>30.1728723404255</v>
      </c>
      <c r="D142" s="72">
        <v>30.1728723404255</v>
      </c>
      <c r="E142" s="72">
        <v>32.5797872340425</v>
      </c>
      <c r="F142" s="72">
        <v>33.0053191489361</v>
      </c>
      <c r="G142" s="72">
        <v>37.2074468085106</v>
      </c>
      <c r="H142" s="72">
        <v>41.2367021276596</v>
      </c>
      <c r="I142" s="72">
        <v>45.9441489361703</v>
      </c>
      <c r="J142" s="99"/>
      <c r="K142" s="71">
        <v>139</v>
      </c>
      <c r="L142" s="71">
        <v>63.04</v>
      </c>
      <c r="M142" s="72">
        <v>30.1728723404255</v>
      </c>
      <c r="N142" s="72">
        <v>30.1728723404255</v>
      </c>
      <c r="O142" s="72">
        <v>32.5797872340425</v>
      </c>
      <c r="P142" s="72">
        <v>33.0053191489361</v>
      </c>
      <c r="Q142" s="72">
        <v>37.2074468085106</v>
      </c>
      <c r="R142" s="72">
        <v>41.2367021276596</v>
      </c>
      <c r="S142" s="72">
        <v>45.9441489361703</v>
      </c>
    </row>
    <row r="143" s="51" customFormat="1" ht="15" spans="1:19">
      <c r="A143" s="71">
        <v>140</v>
      </c>
      <c r="B143" s="71">
        <v>63.5</v>
      </c>
      <c r="C143" s="72">
        <v>30.4255319148936</v>
      </c>
      <c r="D143" s="72">
        <v>30.6515957446809</v>
      </c>
      <c r="E143" s="72">
        <v>32.8989361702127</v>
      </c>
      <c r="F143" s="72">
        <v>33.5106382978724</v>
      </c>
      <c r="G143" s="72">
        <v>37.6063829787234</v>
      </c>
      <c r="H143" s="72">
        <v>41.25</v>
      </c>
      <c r="I143" s="72">
        <v>45.9441489361703</v>
      </c>
      <c r="J143" s="99"/>
      <c r="K143" s="71">
        <v>140</v>
      </c>
      <c r="L143" s="71">
        <v>63.5</v>
      </c>
      <c r="M143" s="72">
        <v>30.4255319148936</v>
      </c>
      <c r="N143" s="72">
        <v>30.6515957446809</v>
      </c>
      <c r="O143" s="72">
        <v>32.8989361702127</v>
      </c>
      <c r="P143" s="72">
        <v>33.5106382978724</v>
      </c>
      <c r="Q143" s="72">
        <v>37.6063829787234</v>
      </c>
      <c r="R143" s="72">
        <v>41.25</v>
      </c>
      <c r="S143" s="72">
        <v>45.9441489361703</v>
      </c>
    </row>
    <row r="144" s="51" customFormat="1" ht="15" spans="1:19">
      <c r="A144" s="71">
        <v>141</v>
      </c>
      <c r="B144" s="71">
        <v>63.95</v>
      </c>
      <c r="C144" s="72">
        <v>30.4255319148936</v>
      </c>
      <c r="D144" s="72">
        <v>30.6648936170212</v>
      </c>
      <c r="E144" s="72">
        <v>33.1914893617021</v>
      </c>
      <c r="F144" s="72">
        <v>33.5239361702127</v>
      </c>
      <c r="G144" s="72">
        <v>37.6063829787234</v>
      </c>
      <c r="H144" s="72">
        <v>41.25</v>
      </c>
      <c r="I144" s="72">
        <v>46.3829787234042</v>
      </c>
      <c r="J144" s="99"/>
      <c r="K144" s="71">
        <v>141</v>
      </c>
      <c r="L144" s="71">
        <v>63.95</v>
      </c>
      <c r="M144" s="72">
        <v>30.4255319148936</v>
      </c>
      <c r="N144" s="72">
        <v>30.6648936170212</v>
      </c>
      <c r="O144" s="72">
        <v>33.1914893617021</v>
      </c>
      <c r="P144" s="72">
        <v>33.5239361702127</v>
      </c>
      <c r="Q144" s="72">
        <v>37.6063829787234</v>
      </c>
      <c r="R144" s="72">
        <v>41.25</v>
      </c>
      <c r="S144" s="72">
        <v>46.3829787234042</v>
      </c>
    </row>
    <row r="145" s="51" customFormat="1" ht="15" spans="1:19">
      <c r="A145" s="71">
        <v>142</v>
      </c>
      <c r="B145" s="71">
        <v>64.41</v>
      </c>
      <c r="C145" s="72">
        <v>30.811170212766</v>
      </c>
      <c r="D145" s="72">
        <v>30.811170212766</v>
      </c>
      <c r="E145" s="72">
        <v>33.4840425531915</v>
      </c>
      <c r="F145" s="72">
        <v>34.0558510638297</v>
      </c>
      <c r="G145" s="72">
        <v>38.1648936170212</v>
      </c>
      <c r="H145" s="72">
        <v>41.436170212766</v>
      </c>
      <c r="I145" s="72">
        <v>46.3829787234042</v>
      </c>
      <c r="J145" s="99"/>
      <c r="K145" s="71">
        <v>142</v>
      </c>
      <c r="L145" s="71">
        <v>64.41</v>
      </c>
      <c r="M145" s="72">
        <v>30.811170212766</v>
      </c>
      <c r="N145" s="72">
        <v>30.811170212766</v>
      </c>
      <c r="O145" s="72">
        <v>33.4840425531915</v>
      </c>
      <c r="P145" s="72">
        <v>34.0558510638297</v>
      </c>
      <c r="Q145" s="72">
        <v>38.1648936170212</v>
      </c>
      <c r="R145" s="72">
        <v>41.436170212766</v>
      </c>
      <c r="S145" s="72">
        <v>46.3829787234042</v>
      </c>
    </row>
    <row r="146" s="51" customFormat="1" ht="15" spans="1:19">
      <c r="A146" s="71">
        <v>143</v>
      </c>
      <c r="B146" s="71">
        <v>64.86</v>
      </c>
      <c r="C146" s="72">
        <v>30.811170212766</v>
      </c>
      <c r="D146" s="72">
        <v>30.8244680851064</v>
      </c>
      <c r="E146" s="72">
        <v>33.4840425531915</v>
      </c>
      <c r="F146" s="72">
        <v>34.0558510638297</v>
      </c>
      <c r="G146" s="72">
        <v>38.1781914893618</v>
      </c>
      <c r="H146" s="72">
        <v>41.436170212766</v>
      </c>
      <c r="I146" s="72">
        <v>46.3829787234042</v>
      </c>
      <c r="J146" s="99"/>
      <c r="K146" s="71">
        <v>143</v>
      </c>
      <c r="L146" s="71">
        <v>64.86</v>
      </c>
      <c r="M146" s="72">
        <v>30.811170212766</v>
      </c>
      <c r="N146" s="72">
        <v>30.8244680851064</v>
      </c>
      <c r="O146" s="72">
        <v>33.4840425531915</v>
      </c>
      <c r="P146" s="72">
        <v>34.0558510638297</v>
      </c>
      <c r="Q146" s="72">
        <v>38.1781914893618</v>
      </c>
      <c r="R146" s="72">
        <v>41.436170212766</v>
      </c>
      <c r="S146" s="72">
        <v>46.3829787234042</v>
      </c>
    </row>
    <row r="147" s="51" customFormat="1" ht="15" spans="1:19">
      <c r="A147" s="71">
        <v>144</v>
      </c>
      <c r="B147" s="71">
        <v>65.31</v>
      </c>
      <c r="C147" s="72">
        <v>31.688829787234</v>
      </c>
      <c r="D147" s="72">
        <v>32.1143617021276</v>
      </c>
      <c r="E147" s="72">
        <v>34.468085106383</v>
      </c>
      <c r="F147" s="72">
        <v>35.1329787234042</v>
      </c>
      <c r="G147" s="72">
        <v>39.188829787234</v>
      </c>
      <c r="H147" s="72">
        <v>42.9122340425533</v>
      </c>
      <c r="I147" s="72">
        <v>48.0053191489361</v>
      </c>
      <c r="J147" s="99"/>
      <c r="K147" s="71">
        <v>144</v>
      </c>
      <c r="L147" s="71">
        <v>65.31</v>
      </c>
      <c r="M147" s="72">
        <v>31.688829787234</v>
      </c>
      <c r="N147" s="72">
        <v>32.1143617021276</v>
      </c>
      <c r="O147" s="72">
        <v>34.468085106383</v>
      </c>
      <c r="P147" s="72">
        <v>35.1329787234042</v>
      </c>
      <c r="Q147" s="72">
        <v>39.188829787234</v>
      </c>
      <c r="R147" s="72">
        <v>42.9122340425533</v>
      </c>
      <c r="S147" s="72">
        <v>48.0053191489361</v>
      </c>
    </row>
    <row r="148" s="51" customFormat="1" ht="15" spans="1:19">
      <c r="A148" s="71">
        <v>145</v>
      </c>
      <c r="B148" s="71">
        <v>65.77</v>
      </c>
      <c r="C148" s="72">
        <v>31.688829787234</v>
      </c>
      <c r="D148" s="72">
        <v>32.4335106382979</v>
      </c>
      <c r="E148" s="72">
        <v>34.468085106383</v>
      </c>
      <c r="F148" s="72">
        <v>35.1329787234042</v>
      </c>
      <c r="G148" s="72">
        <v>39.7739361702127</v>
      </c>
      <c r="H148" s="72">
        <v>43.0053191489361</v>
      </c>
      <c r="I148" s="72">
        <v>48.0053191489361</v>
      </c>
      <c r="J148" s="99"/>
      <c r="K148" s="71">
        <v>145</v>
      </c>
      <c r="L148" s="71">
        <v>65.77</v>
      </c>
      <c r="M148" s="72">
        <v>31.688829787234</v>
      </c>
      <c r="N148" s="72">
        <v>32.4335106382979</v>
      </c>
      <c r="O148" s="72">
        <v>34.468085106383</v>
      </c>
      <c r="P148" s="72">
        <v>35.1329787234042</v>
      </c>
      <c r="Q148" s="72">
        <v>39.7739361702127</v>
      </c>
      <c r="R148" s="72">
        <v>43.0053191489361</v>
      </c>
      <c r="S148" s="72">
        <v>48.0053191489361</v>
      </c>
    </row>
    <row r="149" s="51" customFormat="1" ht="15" spans="1:19">
      <c r="A149" s="71">
        <v>146</v>
      </c>
      <c r="B149" s="71">
        <v>66.22</v>
      </c>
      <c r="C149" s="72">
        <v>31.688829787234</v>
      </c>
      <c r="D149" s="72">
        <v>32.4335106382979</v>
      </c>
      <c r="E149" s="72">
        <v>34.468085106383</v>
      </c>
      <c r="F149" s="72">
        <v>35.1329787234042</v>
      </c>
      <c r="G149" s="72">
        <v>39.7739361702127</v>
      </c>
      <c r="H149" s="72">
        <v>43.0053191489361</v>
      </c>
      <c r="I149" s="72">
        <v>48.0053191489361</v>
      </c>
      <c r="J149" s="99"/>
      <c r="K149" s="71">
        <v>146</v>
      </c>
      <c r="L149" s="71">
        <v>66.22</v>
      </c>
      <c r="M149" s="72">
        <v>31.688829787234</v>
      </c>
      <c r="N149" s="72">
        <v>32.4335106382979</v>
      </c>
      <c r="O149" s="72">
        <v>34.468085106383</v>
      </c>
      <c r="P149" s="72">
        <v>35.1329787234042</v>
      </c>
      <c r="Q149" s="72">
        <v>39.7739361702127</v>
      </c>
      <c r="R149" s="72">
        <v>43.0053191489361</v>
      </c>
      <c r="S149" s="72">
        <v>48.0053191489361</v>
      </c>
    </row>
    <row r="150" s="51" customFormat="1" ht="15" spans="1:19">
      <c r="A150" s="71">
        <v>147</v>
      </c>
      <c r="B150" s="71">
        <v>66.67</v>
      </c>
      <c r="C150" s="72">
        <v>32.0744680851064</v>
      </c>
      <c r="D150" s="72">
        <v>32.7526595744681</v>
      </c>
      <c r="E150" s="72">
        <v>35.0797872340425</v>
      </c>
      <c r="F150" s="72">
        <v>35.4920212765958</v>
      </c>
      <c r="G150" s="72">
        <v>40.0664893617021</v>
      </c>
      <c r="H150" s="72">
        <v>43.0053191489361</v>
      </c>
      <c r="I150" s="72">
        <v>48.4574468085106</v>
      </c>
      <c r="J150" s="99"/>
      <c r="K150" s="71">
        <v>147</v>
      </c>
      <c r="L150" s="71">
        <v>66.67</v>
      </c>
      <c r="M150" s="72">
        <v>32.0744680851064</v>
      </c>
      <c r="N150" s="72">
        <v>32.7526595744681</v>
      </c>
      <c r="O150" s="72">
        <v>35.0797872340425</v>
      </c>
      <c r="P150" s="72">
        <v>35.4920212765958</v>
      </c>
      <c r="Q150" s="72">
        <v>40.0664893617021</v>
      </c>
      <c r="R150" s="72">
        <v>43.0053191489361</v>
      </c>
      <c r="S150" s="72">
        <v>48.4574468085106</v>
      </c>
    </row>
    <row r="151" s="51" customFormat="1" ht="15" spans="1:19">
      <c r="A151" s="71">
        <v>148</v>
      </c>
      <c r="B151" s="71">
        <v>67.13</v>
      </c>
      <c r="C151" s="72">
        <v>32.0744680851064</v>
      </c>
      <c r="D151" s="72">
        <v>32.9521276595745</v>
      </c>
      <c r="E151" s="72">
        <v>35.1196808510639</v>
      </c>
      <c r="F151" s="72">
        <v>35.4920212765958</v>
      </c>
      <c r="G151" s="72">
        <v>40.0664893617021</v>
      </c>
      <c r="H151" s="72">
        <v>43.0186170212766</v>
      </c>
      <c r="I151" s="72">
        <v>48.4574468085106</v>
      </c>
      <c r="J151" s="99"/>
      <c r="K151" s="71">
        <v>148</v>
      </c>
      <c r="L151" s="71">
        <v>67.13</v>
      </c>
      <c r="M151" s="72">
        <v>32.0744680851064</v>
      </c>
      <c r="N151" s="72">
        <v>32.9521276595745</v>
      </c>
      <c r="O151" s="72">
        <v>35.1196808510639</v>
      </c>
      <c r="P151" s="72">
        <v>35.4920212765958</v>
      </c>
      <c r="Q151" s="72">
        <v>40.0664893617021</v>
      </c>
      <c r="R151" s="72">
        <v>43.0186170212766</v>
      </c>
      <c r="S151" s="72">
        <v>48.4574468085106</v>
      </c>
    </row>
    <row r="152" s="51" customFormat="1" ht="15" spans="1:19">
      <c r="A152" s="71">
        <v>149</v>
      </c>
      <c r="B152" s="71">
        <v>67.58</v>
      </c>
      <c r="C152" s="72">
        <v>32.0877659574467</v>
      </c>
      <c r="D152" s="72">
        <v>32.9521276595745</v>
      </c>
      <c r="E152" s="72">
        <v>35.5984042553191</v>
      </c>
      <c r="F152" s="72">
        <v>36.0505319148936</v>
      </c>
      <c r="G152" s="72">
        <v>40.1994680851064</v>
      </c>
      <c r="H152" s="72">
        <v>43.4175531914894</v>
      </c>
      <c r="I152" s="72">
        <v>48.9095744680851</v>
      </c>
      <c r="J152" s="99"/>
      <c r="K152" s="71">
        <v>149</v>
      </c>
      <c r="L152" s="71">
        <v>67.58</v>
      </c>
      <c r="M152" s="72">
        <v>32.0877659574467</v>
      </c>
      <c r="N152" s="72">
        <v>32.9521276595745</v>
      </c>
      <c r="O152" s="72">
        <v>35.5984042553191</v>
      </c>
      <c r="P152" s="72">
        <v>36.0505319148936</v>
      </c>
      <c r="Q152" s="72">
        <v>40.1994680851064</v>
      </c>
      <c r="R152" s="72">
        <v>43.4175531914894</v>
      </c>
      <c r="S152" s="72">
        <v>48.9095744680851</v>
      </c>
    </row>
    <row r="153" s="51" customFormat="1" ht="15" spans="1:19">
      <c r="A153" s="71">
        <v>150</v>
      </c>
      <c r="B153" s="71">
        <v>68.03</v>
      </c>
      <c r="C153" s="72">
        <v>32.0877659574467</v>
      </c>
      <c r="D153" s="72">
        <v>32.9521276595745</v>
      </c>
      <c r="E153" s="72">
        <v>35.6117021276596</v>
      </c>
      <c r="F153" s="72">
        <v>36.5558510638297</v>
      </c>
      <c r="G153" s="72">
        <v>40.1994680851064</v>
      </c>
      <c r="H153" s="72">
        <v>43.4175531914894</v>
      </c>
      <c r="I153" s="72">
        <v>48.9228723404255</v>
      </c>
      <c r="J153" s="99"/>
      <c r="K153" s="71">
        <v>150</v>
      </c>
      <c r="L153" s="71">
        <v>68.03</v>
      </c>
      <c r="M153" s="72">
        <v>32.0877659574467</v>
      </c>
      <c r="N153" s="72">
        <v>32.9521276595745</v>
      </c>
      <c r="O153" s="72">
        <v>35.6117021276596</v>
      </c>
      <c r="P153" s="72">
        <v>36.5558510638297</v>
      </c>
      <c r="Q153" s="72">
        <v>40.1994680851064</v>
      </c>
      <c r="R153" s="72">
        <v>43.4175531914894</v>
      </c>
      <c r="S153" s="72">
        <v>48.9228723404255</v>
      </c>
    </row>
    <row r="154" s="51" customFormat="1" ht="15.6" spans="1:19">
      <c r="A154" s="137" t="s">
        <v>3386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95" t="s">
        <v>3391</v>
      </c>
      <c r="F156" s="196"/>
      <c r="G156" s="196"/>
      <c r="H156" s="196"/>
      <c r="I156" s="197"/>
      <c r="J156" s="53"/>
      <c r="K156" s="142" t="s">
        <v>3476</v>
      </c>
      <c r="L156" s="143"/>
      <c r="M156" s="143"/>
      <c r="N156" s="143"/>
      <c r="O156" s="195" t="s">
        <v>3391</v>
      </c>
      <c r="P156" s="196"/>
      <c r="Q156" s="196"/>
      <c r="R156" s="196"/>
      <c r="S156" s="197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5.58510638297872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5.58510638297872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6.18351063829787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6.18351063829787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7.18085106382979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7.18085106382979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7.57978723404255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7.57978723404255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8.68351063829788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8.68351063829788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9.4813829787234</v>
      </c>
      <c r="J162" s="166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9.4813829787234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10.5186170212766</v>
      </c>
      <c r="J163" s="166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10.5186170212766</v>
      </c>
    </row>
    <row r="164" s="51" customFormat="1" ht="15.6" spans="1:19">
      <c r="A164" s="167"/>
      <c r="B164" s="168"/>
      <c r="C164" s="168"/>
      <c r="D164" s="168"/>
      <c r="E164" s="168"/>
      <c r="F164" s="169"/>
      <c r="G164" s="150" t="s">
        <v>3400</v>
      </c>
      <c r="H164" s="150"/>
      <c r="I164" s="151">
        <v>10.9707446808511</v>
      </c>
      <c r="J164" s="53"/>
      <c r="K164" s="167"/>
      <c r="L164" s="168"/>
      <c r="M164" s="168"/>
      <c r="N164" s="168"/>
      <c r="O164" s="168"/>
      <c r="P164" s="169"/>
      <c r="Q164" s="150" t="s">
        <v>3400</v>
      </c>
      <c r="R164" s="150"/>
      <c r="S164" s="151">
        <v>10.9707446808511</v>
      </c>
    </row>
    <row r="165" s="51" customFormat="1" ht="22" customHeight="1" spans="1:19">
      <c r="A165" s="159" t="s">
        <v>3478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47.8723404255319</v>
      </c>
      <c r="J165" s="53"/>
      <c r="K165" s="159" t="s">
        <v>3478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47.8723404255319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51.8617021276596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51.8617021276596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59.3484042553191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59.3484042553191</v>
      </c>
    </row>
    <row r="168" s="51" customFormat="1" ht="22" customHeight="1" spans="1:19">
      <c r="A168" s="167"/>
      <c r="B168" s="168"/>
      <c r="C168" s="168"/>
      <c r="D168" s="168"/>
      <c r="E168" s="168"/>
      <c r="F168" s="169"/>
      <c r="G168" s="150" t="s">
        <v>3400</v>
      </c>
      <c r="H168" s="150"/>
      <c r="I168" s="151">
        <v>60.8377659574469</v>
      </c>
      <c r="J168" s="53"/>
      <c r="K168" s="167"/>
      <c r="L168" s="168"/>
      <c r="M168" s="168"/>
      <c r="N168" s="168"/>
      <c r="O168" s="168"/>
      <c r="P168" s="169"/>
      <c r="Q168" s="150" t="s">
        <v>3400</v>
      </c>
      <c r="R168" s="150"/>
      <c r="S168" s="151">
        <v>60.8377659574469</v>
      </c>
    </row>
    <row r="169" s="51" customFormat="1" spans="1:19">
      <c r="A169" s="170" t="s">
        <v>3403</v>
      </c>
      <c r="B169" s="171"/>
      <c r="C169" s="171"/>
      <c r="D169" s="171"/>
      <c r="E169" s="171"/>
      <c r="F169" s="171"/>
      <c r="G169" s="171"/>
      <c r="H169" s="171"/>
      <c r="I169" s="172"/>
      <c r="J169" s="53"/>
      <c r="K169" s="170" t="s">
        <v>3403</v>
      </c>
      <c r="L169" s="171"/>
      <c r="M169" s="171"/>
      <c r="N169" s="171"/>
      <c r="O169" s="171"/>
      <c r="P169" s="171"/>
      <c r="Q169" s="171"/>
      <c r="R169" s="171"/>
      <c r="S169" s="172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8.31117021276596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8.31117021276596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9.64095744680856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9.64095744680856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10.3058510638298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10.3058510638298</v>
      </c>
    </row>
    <row r="173" s="51" customFormat="1" ht="50" customHeight="1" spans="1:19">
      <c r="A173" s="167"/>
      <c r="B173" s="168"/>
      <c r="C173" s="168"/>
      <c r="D173" s="168"/>
      <c r="E173" s="168"/>
      <c r="F173" s="169"/>
      <c r="G173" s="150" t="s">
        <v>3400</v>
      </c>
      <c r="H173" s="150"/>
      <c r="I173" s="165">
        <v>10.4787234042553</v>
      </c>
      <c r="J173" s="53"/>
      <c r="K173" s="167"/>
      <c r="L173" s="168"/>
      <c r="M173" s="168"/>
      <c r="N173" s="168"/>
      <c r="O173" s="168"/>
      <c r="P173" s="169"/>
      <c r="Q173" s="150" t="s">
        <v>3400</v>
      </c>
      <c r="R173" s="150"/>
      <c r="S173" s="165">
        <v>10.4787234042553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3" t="s">
        <v>3481</v>
      </c>
      <c r="H174" s="174"/>
      <c r="I174" s="178">
        <v>7.24734042553191</v>
      </c>
      <c r="J174" s="53"/>
      <c r="K174" s="159" t="s">
        <v>3480</v>
      </c>
      <c r="L174" s="160"/>
      <c r="M174" s="160"/>
      <c r="N174" s="160"/>
      <c r="O174" s="160"/>
      <c r="P174" s="161"/>
      <c r="Q174" s="173" t="s">
        <v>3481</v>
      </c>
      <c r="R174" s="174"/>
      <c r="S174" s="178">
        <v>7.24734042553191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3" t="s">
        <v>3481</v>
      </c>
      <c r="H175" s="174"/>
      <c r="I175" s="178">
        <v>72.1409574468085</v>
      </c>
      <c r="J175" s="53"/>
      <c r="K175" s="159" t="s">
        <v>3482</v>
      </c>
      <c r="L175" s="160"/>
      <c r="M175" s="160"/>
      <c r="N175" s="160"/>
      <c r="O175" s="160"/>
      <c r="P175" s="161"/>
      <c r="Q175" s="173" t="s">
        <v>3481</v>
      </c>
      <c r="R175" s="174"/>
      <c r="S175" s="178">
        <v>72.1409574468085</v>
      </c>
    </row>
    <row r="176" s="51" customFormat="1" ht="33" customHeight="1" spans="1:19">
      <c r="A176" s="175" t="s">
        <v>3483</v>
      </c>
      <c r="B176" s="176"/>
      <c r="C176" s="176"/>
      <c r="D176" s="176"/>
      <c r="E176" s="176"/>
      <c r="F176" s="177"/>
      <c r="G176" s="178" t="s">
        <v>3484</v>
      </c>
      <c r="H176" s="151"/>
      <c r="I176" s="151"/>
      <c r="J176" s="53"/>
      <c r="K176" s="175" t="s">
        <v>3483</v>
      </c>
      <c r="L176" s="176"/>
      <c r="M176" s="176"/>
      <c r="N176" s="176"/>
      <c r="O176" s="176"/>
      <c r="P176" s="177"/>
      <c r="Q176" s="178" t="s">
        <v>3484</v>
      </c>
      <c r="R176" s="151"/>
      <c r="S176" s="151"/>
    </row>
    <row r="177" s="51" customFormat="1" ht="49" customHeight="1" spans="1:19">
      <c r="A177" s="175" t="s">
        <v>3394</v>
      </c>
      <c r="B177" s="176"/>
      <c r="C177" s="176"/>
      <c r="D177" s="176"/>
      <c r="E177" s="176"/>
      <c r="F177" s="177"/>
      <c r="G177" s="179" t="s">
        <v>3485</v>
      </c>
      <c r="H177" s="180"/>
      <c r="I177" s="165">
        <v>1180.18617021277</v>
      </c>
      <c r="J177" s="53"/>
      <c r="K177" s="175" t="s">
        <v>3394</v>
      </c>
      <c r="L177" s="176"/>
      <c r="M177" s="176"/>
      <c r="N177" s="176"/>
      <c r="O177" s="176"/>
      <c r="P177" s="177"/>
      <c r="Q177" s="179" t="s">
        <v>3485</v>
      </c>
      <c r="R177" s="180"/>
      <c r="S177" s="165">
        <v>1180.18617021277</v>
      </c>
    </row>
    <row r="178" s="51" customFormat="1" ht="15" spans="1:19">
      <c r="A178" s="175" t="s">
        <v>3486</v>
      </c>
      <c r="B178" s="176"/>
      <c r="C178" s="176"/>
      <c r="D178" s="176"/>
      <c r="E178" s="176"/>
      <c r="F178" s="177"/>
      <c r="G178" s="181">
        <v>4.2875</v>
      </c>
      <c r="H178" s="182"/>
      <c r="I178" s="183"/>
      <c r="J178" s="53"/>
      <c r="K178" s="175" t="s">
        <v>3486</v>
      </c>
      <c r="L178" s="176"/>
      <c r="M178" s="176"/>
      <c r="N178" s="176"/>
      <c r="O178" s="176"/>
      <c r="P178" s="177"/>
      <c r="Q178" s="181">
        <v>4.2875</v>
      </c>
      <c r="R178" s="182"/>
      <c r="S178" s="183"/>
    </row>
    <row r="179" s="51" customFormat="1" ht="15" spans="1:19">
      <c r="A179" s="175" t="s">
        <v>3487</v>
      </c>
      <c r="B179" s="176"/>
      <c r="C179" s="176"/>
      <c r="D179" s="176"/>
      <c r="E179" s="176"/>
      <c r="F179" s="177"/>
      <c r="G179" s="181">
        <v>5.7625</v>
      </c>
      <c r="H179" s="182"/>
      <c r="I179" s="183"/>
      <c r="J179" s="53"/>
      <c r="K179" s="175" t="s">
        <v>3487</v>
      </c>
      <c r="L179" s="176"/>
      <c r="M179" s="176"/>
      <c r="N179" s="176"/>
      <c r="O179" s="176"/>
      <c r="P179" s="177"/>
      <c r="Q179" s="181">
        <v>5.7625</v>
      </c>
      <c r="R179" s="182"/>
      <c r="S179" s="183"/>
    </row>
    <row r="180" s="51" customFormat="1" ht="15" spans="1:19">
      <c r="A180" s="175" t="s">
        <v>3488</v>
      </c>
      <c r="B180" s="176"/>
      <c r="C180" s="176"/>
      <c r="D180" s="176"/>
      <c r="E180" s="176"/>
      <c r="F180" s="177"/>
      <c r="G180" s="181">
        <v>2.76595744680851</v>
      </c>
      <c r="H180" s="182"/>
      <c r="I180" s="183"/>
      <c r="J180" s="53"/>
      <c r="K180" s="175" t="s">
        <v>3489</v>
      </c>
      <c r="L180" s="176"/>
      <c r="M180" s="176"/>
      <c r="N180" s="176"/>
      <c r="O180" s="176"/>
      <c r="P180" s="177"/>
      <c r="Q180" s="181">
        <v>2.76595744680851</v>
      </c>
      <c r="R180" s="182"/>
      <c r="S180" s="183"/>
    </row>
    <row r="181" s="51" customFormat="1" ht="15" spans="1:19">
      <c r="A181" s="175" t="s">
        <v>3490</v>
      </c>
      <c r="B181" s="176"/>
      <c r="C181" s="176"/>
      <c r="D181" s="176"/>
      <c r="E181" s="176"/>
      <c r="F181" s="177"/>
      <c r="G181" s="181">
        <v>3.71010638297872</v>
      </c>
      <c r="H181" s="182"/>
      <c r="I181" s="183"/>
      <c r="J181" s="53"/>
      <c r="K181" s="175" t="s">
        <v>3490</v>
      </c>
      <c r="L181" s="176"/>
      <c r="M181" s="176"/>
      <c r="N181" s="176"/>
      <c r="O181" s="176"/>
      <c r="P181" s="177"/>
      <c r="Q181" s="181">
        <v>3.71010638297872</v>
      </c>
      <c r="R181" s="182"/>
      <c r="S181" s="183"/>
    </row>
    <row r="182" s="51" customFormat="1" ht="15" spans="1:19">
      <c r="A182" s="175" t="s">
        <v>3491</v>
      </c>
      <c r="B182" s="176"/>
      <c r="C182" s="176"/>
      <c r="D182" s="176"/>
      <c r="E182" s="176"/>
      <c r="F182" s="177"/>
      <c r="G182" s="181">
        <v>2.51329787234042</v>
      </c>
      <c r="H182" s="182"/>
      <c r="I182" s="183"/>
      <c r="J182" s="53"/>
      <c r="K182" s="175" t="s">
        <v>3491</v>
      </c>
      <c r="L182" s="176"/>
      <c r="M182" s="176"/>
      <c r="N182" s="176"/>
      <c r="O182" s="176"/>
      <c r="P182" s="177"/>
      <c r="Q182" s="181">
        <v>2.51329787234042</v>
      </c>
      <c r="R182" s="182"/>
      <c r="S182" s="183"/>
    </row>
    <row r="183" s="51" customFormat="1" ht="15" spans="1:19">
      <c r="A183" s="175" t="s">
        <v>3492</v>
      </c>
      <c r="B183" s="176"/>
      <c r="C183" s="176"/>
      <c r="D183" s="176"/>
      <c r="E183" s="176"/>
      <c r="F183" s="177"/>
      <c r="G183" s="181">
        <v>4.97340425531915</v>
      </c>
      <c r="H183" s="182"/>
      <c r="I183" s="183"/>
      <c r="J183" s="53"/>
      <c r="K183" s="175" t="s">
        <v>3492</v>
      </c>
      <c r="L183" s="176"/>
      <c r="M183" s="176"/>
      <c r="N183" s="176"/>
      <c r="O183" s="176"/>
      <c r="P183" s="177"/>
      <c r="Q183" s="181">
        <v>4.97340425531915</v>
      </c>
      <c r="R183" s="182"/>
      <c r="S183" s="183"/>
    </row>
    <row r="184" s="51" customFormat="1" ht="15" spans="1:19">
      <c r="A184" s="175" t="s">
        <v>3493</v>
      </c>
      <c r="B184" s="176"/>
      <c r="C184" s="176"/>
      <c r="D184" s="176"/>
      <c r="E184" s="176"/>
      <c r="F184" s="177"/>
      <c r="G184" s="181">
        <v>3.13829787234042</v>
      </c>
      <c r="H184" s="182"/>
      <c r="I184" s="183"/>
      <c r="J184" s="53"/>
      <c r="K184" s="175" t="s">
        <v>3493</v>
      </c>
      <c r="L184" s="176"/>
      <c r="M184" s="176"/>
      <c r="N184" s="176"/>
      <c r="O184" s="176"/>
      <c r="P184" s="177"/>
      <c r="Q184" s="181">
        <v>3.13829787234042</v>
      </c>
      <c r="R184" s="182"/>
      <c r="S184" s="183"/>
    </row>
    <row r="185" s="51" customFormat="1" ht="15" spans="1:19">
      <c r="A185" s="175" t="s">
        <v>3494</v>
      </c>
      <c r="B185" s="176"/>
      <c r="C185" s="176"/>
      <c r="D185" s="176"/>
      <c r="E185" s="176"/>
      <c r="F185" s="177"/>
      <c r="G185" s="181">
        <v>9.28191489361703</v>
      </c>
      <c r="H185" s="182"/>
      <c r="I185" s="183"/>
      <c r="J185" s="53"/>
      <c r="K185" s="175" t="s">
        <v>3494</v>
      </c>
      <c r="L185" s="176"/>
      <c r="M185" s="176"/>
      <c r="N185" s="176"/>
      <c r="O185" s="176"/>
      <c r="P185" s="177"/>
      <c r="Q185" s="181">
        <v>9.28191489361703</v>
      </c>
      <c r="R185" s="182"/>
      <c r="S185" s="183"/>
    </row>
    <row r="186" s="51" customFormat="1" ht="15" spans="1:19">
      <c r="A186" s="175" t="s">
        <v>3495</v>
      </c>
      <c r="B186" s="176"/>
      <c r="C186" s="176"/>
      <c r="D186" s="176"/>
      <c r="E186" s="176"/>
      <c r="F186" s="177"/>
      <c r="G186" s="181">
        <v>9.28191489361703</v>
      </c>
      <c r="H186" s="182"/>
      <c r="I186" s="183"/>
      <c r="J186" s="53"/>
      <c r="K186" s="175" t="s">
        <v>3495</v>
      </c>
      <c r="L186" s="176"/>
      <c r="M186" s="176"/>
      <c r="N186" s="176"/>
      <c r="O186" s="176"/>
      <c r="P186" s="177"/>
      <c r="Q186" s="181">
        <v>9.28191489361703</v>
      </c>
      <c r="R186" s="182"/>
      <c r="S186" s="183"/>
    </row>
    <row r="187" s="51" customFormat="1" spans="1:19">
      <c r="A187" s="170" t="s">
        <v>3496</v>
      </c>
      <c r="B187" s="171"/>
      <c r="C187" s="171"/>
      <c r="D187" s="171"/>
      <c r="E187" s="171"/>
      <c r="F187" s="171"/>
      <c r="G187" s="171"/>
      <c r="H187" s="171"/>
      <c r="I187" s="172"/>
      <c r="J187" s="53"/>
      <c r="K187" s="170" t="s">
        <v>3496</v>
      </c>
      <c r="L187" s="171"/>
      <c r="M187" s="171"/>
      <c r="N187" s="171"/>
      <c r="O187" s="171"/>
      <c r="P187" s="171"/>
      <c r="Q187" s="171"/>
      <c r="R187" s="171"/>
      <c r="S187" s="172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3" t="s">
        <v>3498</v>
      </c>
      <c r="H188" s="174"/>
      <c r="I188" s="178">
        <v>5.48537234042554</v>
      </c>
      <c r="J188" s="53"/>
      <c r="K188" s="159" t="s">
        <v>3497</v>
      </c>
      <c r="L188" s="160"/>
      <c r="M188" s="160"/>
      <c r="N188" s="160"/>
      <c r="O188" s="160"/>
      <c r="P188" s="161"/>
      <c r="Q188" s="173" t="s">
        <v>3498</v>
      </c>
      <c r="R188" s="174"/>
      <c r="S188" s="178">
        <v>5.48537234042554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3" t="s">
        <v>3499</v>
      </c>
      <c r="H189" s="174"/>
      <c r="I189" s="178">
        <v>7.24734042553191</v>
      </c>
      <c r="J189" s="53"/>
      <c r="K189" s="162"/>
      <c r="L189" s="163"/>
      <c r="M189" s="163"/>
      <c r="N189" s="163"/>
      <c r="O189" s="163"/>
      <c r="P189" s="164"/>
      <c r="Q189" s="173" t="s">
        <v>3499</v>
      </c>
      <c r="R189" s="174"/>
      <c r="S189" s="178">
        <v>7.24734042553191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3" t="s">
        <v>3500</v>
      </c>
      <c r="H190" s="174"/>
      <c r="I190" s="178">
        <v>5.48537234042554</v>
      </c>
      <c r="J190" s="53"/>
      <c r="K190" s="162"/>
      <c r="L190" s="163"/>
      <c r="M190" s="163"/>
      <c r="N190" s="163"/>
      <c r="O190" s="163"/>
      <c r="P190" s="164"/>
      <c r="Q190" s="173" t="s">
        <v>3500</v>
      </c>
      <c r="R190" s="174"/>
      <c r="S190" s="178">
        <v>5.48537234042554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3" t="s">
        <v>3498</v>
      </c>
      <c r="H191" s="174"/>
      <c r="I191" s="178">
        <v>59.8404255319149</v>
      </c>
      <c r="J191" s="53"/>
      <c r="K191" s="159" t="s">
        <v>3501</v>
      </c>
      <c r="L191" s="160"/>
      <c r="M191" s="160"/>
      <c r="N191" s="160"/>
      <c r="O191" s="160"/>
      <c r="P191" s="161"/>
      <c r="Q191" s="173" t="s">
        <v>3498</v>
      </c>
      <c r="R191" s="174"/>
      <c r="S191" s="178">
        <v>59.8404255319149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3" t="s">
        <v>3499</v>
      </c>
      <c r="H192" s="174"/>
      <c r="I192" s="178">
        <v>72.1409574468085</v>
      </c>
      <c r="J192" s="53"/>
      <c r="K192" s="162"/>
      <c r="L192" s="163"/>
      <c r="M192" s="163"/>
      <c r="N192" s="163"/>
      <c r="O192" s="163"/>
      <c r="P192" s="164"/>
      <c r="Q192" s="173" t="s">
        <v>3499</v>
      </c>
      <c r="R192" s="174"/>
      <c r="S192" s="178">
        <v>72.1409574468085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3" t="s">
        <v>3500</v>
      </c>
      <c r="H193" s="174"/>
      <c r="I193" s="151">
        <v>59.8404255319149</v>
      </c>
      <c r="J193" s="53"/>
      <c r="K193" s="162"/>
      <c r="L193" s="163"/>
      <c r="M193" s="163"/>
      <c r="N193" s="163"/>
      <c r="O193" s="163"/>
      <c r="P193" s="164"/>
      <c r="Q193" s="173" t="s">
        <v>3500</v>
      </c>
      <c r="R193" s="174"/>
      <c r="S193" s="151">
        <v>59.8404255319149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3" t="s">
        <v>3498</v>
      </c>
      <c r="H194" s="174"/>
      <c r="I194" s="178">
        <v>325.798076923077</v>
      </c>
      <c r="J194" s="53"/>
      <c r="K194" s="159" t="s">
        <v>3502</v>
      </c>
      <c r="L194" s="160"/>
      <c r="M194" s="160"/>
      <c r="N194" s="160"/>
      <c r="O194" s="160"/>
      <c r="P194" s="161"/>
      <c r="Q194" s="173" t="s">
        <v>3498</v>
      </c>
      <c r="R194" s="174"/>
      <c r="S194" s="178">
        <v>325.798076923077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3" t="s">
        <v>3499</v>
      </c>
      <c r="H195" s="174"/>
      <c r="I195" s="178">
        <v>362.365384615385</v>
      </c>
      <c r="J195" s="53"/>
      <c r="K195" s="162"/>
      <c r="L195" s="163"/>
      <c r="M195" s="163"/>
      <c r="N195" s="163"/>
      <c r="O195" s="163"/>
      <c r="P195" s="164"/>
      <c r="Q195" s="173" t="s">
        <v>3499</v>
      </c>
      <c r="R195" s="174"/>
      <c r="S195" s="178">
        <v>362.365384615385</v>
      </c>
    </row>
    <row r="196" s="51" customFormat="1" ht="15" spans="1:19">
      <c r="A196" s="167"/>
      <c r="B196" s="168"/>
      <c r="C196" s="168"/>
      <c r="D196" s="168"/>
      <c r="E196" s="168"/>
      <c r="F196" s="169"/>
      <c r="G196" s="173" t="s">
        <v>3500</v>
      </c>
      <c r="H196" s="174"/>
      <c r="I196" s="151">
        <v>325.798076923077</v>
      </c>
      <c r="J196" s="53"/>
      <c r="K196" s="167"/>
      <c r="L196" s="168"/>
      <c r="M196" s="168"/>
      <c r="N196" s="168"/>
      <c r="O196" s="168"/>
      <c r="P196" s="169"/>
      <c r="Q196" s="173" t="s">
        <v>3500</v>
      </c>
      <c r="R196" s="174"/>
      <c r="S196" s="151">
        <v>325.798076923077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3" t="s">
        <v>3504</v>
      </c>
      <c r="H197" s="174"/>
      <c r="I197" s="151">
        <v>1.075</v>
      </c>
      <c r="J197" s="53"/>
      <c r="K197" s="159" t="s">
        <v>3503</v>
      </c>
      <c r="L197" s="160"/>
      <c r="M197" s="160"/>
      <c r="N197" s="160"/>
      <c r="O197" s="160"/>
      <c r="P197" s="161"/>
      <c r="Q197" s="173" t="s">
        <v>3504</v>
      </c>
      <c r="R197" s="174"/>
      <c r="S197" s="151">
        <v>1.075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3" t="s">
        <v>3505</v>
      </c>
      <c r="H198" s="174"/>
      <c r="I198" s="178" t="s">
        <v>3506</v>
      </c>
      <c r="J198" s="53"/>
      <c r="K198" s="162"/>
      <c r="L198" s="163"/>
      <c r="M198" s="163"/>
      <c r="N198" s="163"/>
      <c r="O198" s="163"/>
      <c r="P198" s="164"/>
      <c r="Q198" s="173" t="s">
        <v>3505</v>
      </c>
      <c r="R198" s="174"/>
      <c r="S198" s="178" t="s">
        <v>3506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3" t="s">
        <v>3498</v>
      </c>
      <c r="H199" s="174"/>
      <c r="I199" s="183">
        <v>0.265957446808512</v>
      </c>
      <c r="J199" s="53"/>
      <c r="K199" s="159" t="s">
        <v>3507</v>
      </c>
      <c r="L199" s="160"/>
      <c r="M199" s="160"/>
      <c r="N199" s="160"/>
      <c r="O199" s="160"/>
      <c r="P199" s="161"/>
      <c r="Q199" s="173" t="s">
        <v>3498</v>
      </c>
      <c r="R199" s="174"/>
      <c r="S199" s="183">
        <v>0.265957446808512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3" t="s">
        <v>3499</v>
      </c>
      <c r="H200" s="174"/>
      <c r="I200" s="183">
        <v>0.438829787234042</v>
      </c>
      <c r="J200" s="53"/>
      <c r="K200" s="162"/>
      <c r="L200" s="163"/>
      <c r="M200" s="163"/>
      <c r="N200" s="163"/>
      <c r="O200" s="163"/>
      <c r="P200" s="164"/>
      <c r="Q200" s="173" t="s">
        <v>3499</v>
      </c>
      <c r="R200" s="174"/>
      <c r="S200" s="183">
        <v>0.438829787234042</v>
      </c>
    </row>
    <row r="201" s="51" customFormat="1" ht="15" spans="1:19">
      <c r="A201" s="167"/>
      <c r="B201" s="168"/>
      <c r="C201" s="168"/>
      <c r="D201" s="168"/>
      <c r="E201" s="168"/>
      <c r="F201" s="169"/>
      <c r="G201" s="173" t="s">
        <v>3500</v>
      </c>
      <c r="H201" s="174"/>
      <c r="I201" s="183">
        <v>0.265957446808512</v>
      </c>
      <c r="J201" s="53"/>
      <c r="K201" s="167"/>
      <c r="L201" s="168"/>
      <c r="M201" s="168"/>
      <c r="N201" s="168"/>
      <c r="O201" s="168"/>
      <c r="P201" s="169"/>
      <c r="Q201" s="173" t="s">
        <v>3500</v>
      </c>
      <c r="R201" s="174"/>
      <c r="S201" s="183">
        <v>0.265957446808512</v>
      </c>
    </row>
    <row r="202" s="51" customFormat="1" ht="15" spans="1:19">
      <c r="A202" s="175" t="s">
        <v>3508</v>
      </c>
      <c r="B202" s="176"/>
      <c r="C202" s="176"/>
      <c r="D202" s="176"/>
      <c r="E202" s="176"/>
      <c r="F202" s="177"/>
      <c r="G202" s="173" t="s">
        <v>3509</v>
      </c>
      <c r="H202" s="174"/>
      <c r="I202" s="183">
        <v>22.3365384615385</v>
      </c>
      <c r="J202" s="53"/>
      <c r="K202" s="175" t="s">
        <v>3508</v>
      </c>
      <c r="L202" s="176"/>
      <c r="M202" s="176"/>
      <c r="N202" s="176"/>
      <c r="O202" s="176"/>
      <c r="P202" s="177"/>
      <c r="Q202" s="173" t="s">
        <v>3509</v>
      </c>
      <c r="R202" s="174"/>
      <c r="S202" s="183">
        <v>22.3365384615385</v>
      </c>
    </row>
    <row r="203" s="51" customFormat="1" spans="1:19">
      <c r="A203" s="170" t="s">
        <v>3510</v>
      </c>
      <c r="B203" s="171"/>
      <c r="C203" s="171"/>
      <c r="D203" s="171"/>
      <c r="E203" s="171"/>
      <c r="F203" s="171"/>
      <c r="G203" s="171"/>
      <c r="H203" s="171"/>
      <c r="I203" s="172"/>
      <c r="J203" s="53"/>
      <c r="K203" s="170" t="s">
        <v>3510</v>
      </c>
      <c r="L203" s="171"/>
      <c r="M203" s="171"/>
      <c r="N203" s="171"/>
      <c r="O203" s="171"/>
      <c r="P203" s="171"/>
      <c r="Q203" s="171"/>
      <c r="R203" s="171"/>
      <c r="S203" s="172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8"/>
  <sheetViews>
    <sheetView zoomScale="75" zoomScaleNormal="75" workbookViewId="0">
      <selection activeCell="J14" sqref="J14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3512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3513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3514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3514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0.15</v>
      </c>
      <c r="X2" s="62" t="s">
        <v>3420</v>
      </c>
      <c r="Y2" s="63">
        <f>S174</f>
        <v>0</v>
      </c>
      <c r="Z2" s="64" t="s">
        <v>3421</v>
      </c>
      <c r="AA2" s="65">
        <f>S175</f>
        <v>0</v>
      </c>
      <c r="AB2" s="66"/>
      <c r="AC2" s="60" t="s">
        <v>3422</v>
      </c>
      <c r="AD2" s="65">
        <f>S157</f>
        <v>5.625</v>
      </c>
      <c r="AE2" s="65">
        <f>I157</f>
        <v>5.625</v>
      </c>
      <c r="AF2" s="66"/>
      <c r="AG2" s="60" t="s">
        <v>3422</v>
      </c>
      <c r="AH2" s="65">
        <f>S161</f>
        <v>6</v>
      </c>
      <c r="AI2" s="65">
        <f>I161</f>
        <v>6</v>
      </c>
      <c r="AJ2" s="66"/>
      <c r="AK2" s="60" t="s">
        <v>3422</v>
      </c>
      <c r="AL2" s="65">
        <f>S165</f>
        <v>25</v>
      </c>
      <c r="AM2" s="65">
        <f>I165</f>
        <v>25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 t="str">
        <f>Q178</f>
        <v>#NA</v>
      </c>
      <c r="X3" s="62"/>
      <c r="Y3" s="65"/>
      <c r="Z3" s="64"/>
      <c r="AA3" s="65"/>
      <c r="AB3" s="66"/>
      <c r="AC3" s="70" t="s">
        <v>3424</v>
      </c>
      <c r="AD3" s="65">
        <f>S158</f>
        <v>6</v>
      </c>
      <c r="AE3" s="65">
        <f>I158</f>
        <v>6</v>
      </c>
      <c r="AF3" s="66"/>
      <c r="AG3" s="70" t="s">
        <v>3424</v>
      </c>
      <c r="AH3" s="65">
        <f>S162</f>
        <v>6.25</v>
      </c>
      <c r="AI3" s="65">
        <f>I162</f>
        <v>6.25</v>
      </c>
      <c r="AJ3" s="66"/>
      <c r="AK3" s="70" t="s">
        <v>3424</v>
      </c>
      <c r="AL3" s="65">
        <f>S166</f>
        <v>26.25</v>
      </c>
      <c r="AM3" s="65">
        <f>I166</f>
        <v>26.25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8.70967741935484</v>
      </c>
      <c r="D4" s="72">
        <v>8.80376344086021</v>
      </c>
      <c r="E4" s="72">
        <v>8.80376344086021</v>
      </c>
      <c r="F4" s="72">
        <v>8.80376344086021</v>
      </c>
      <c r="G4" s="72">
        <v>8.80376344086021</v>
      </c>
      <c r="H4" s="72">
        <v>8.80376344086021</v>
      </c>
      <c r="I4" s="73">
        <v>8.80376344086021</v>
      </c>
      <c r="J4" s="13" t="s">
        <v>2</v>
      </c>
      <c r="K4" s="74">
        <v>1</v>
      </c>
      <c r="L4" s="75">
        <v>0.45</v>
      </c>
      <c r="M4" s="72">
        <v>8.70967741935484</v>
      </c>
      <c r="N4" s="72">
        <v>8.80376344086021</v>
      </c>
      <c r="O4" s="72">
        <v>8.80376344086021</v>
      </c>
      <c r="P4" s="72">
        <v>8.80376344086021</v>
      </c>
      <c r="Q4" s="72">
        <v>8.80376344086021</v>
      </c>
      <c r="R4" s="72">
        <v>8.80376344086021</v>
      </c>
      <c r="S4" s="73">
        <v>8.80376344086021</v>
      </c>
      <c r="U4" s="54"/>
      <c r="V4" s="60" t="s">
        <v>3425</v>
      </c>
      <c r="W4" s="65">
        <v>0</v>
      </c>
      <c r="X4" s="76" t="s">
        <v>3426</v>
      </c>
      <c r="Y4" s="63">
        <f>I174</f>
        <v>0</v>
      </c>
      <c r="Z4" s="77" t="s">
        <v>3427</v>
      </c>
      <c r="AA4" s="65">
        <f>I175</f>
        <v>0</v>
      </c>
      <c r="AB4" s="66"/>
      <c r="AC4" s="70" t="s">
        <v>3428</v>
      </c>
      <c r="AD4" s="65">
        <f>S159</f>
        <v>6.25</v>
      </c>
      <c r="AE4" s="65">
        <f>I159</f>
        <v>6.25</v>
      </c>
      <c r="AF4" s="66"/>
      <c r="AG4" s="70" t="s">
        <v>3428</v>
      </c>
      <c r="AH4" s="65">
        <f>S163</f>
        <v>6.875</v>
      </c>
      <c r="AI4" s="65">
        <f>I163</f>
        <v>6.875</v>
      </c>
      <c r="AJ4" s="66"/>
      <c r="AK4" s="70" t="s">
        <v>3428</v>
      </c>
      <c r="AL4" s="65">
        <f>S167</f>
        <v>27.5</v>
      </c>
      <c r="AM4" s="65">
        <f>I167</f>
        <v>27.5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8.70967741935484</v>
      </c>
      <c r="D5" s="72">
        <v>8.80376344086021</v>
      </c>
      <c r="E5" s="72">
        <v>8.80376344086021</v>
      </c>
      <c r="F5" s="72">
        <v>8.80376344086021</v>
      </c>
      <c r="G5" s="72">
        <v>8.80376344086021</v>
      </c>
      <c r="H5" s="72">
        <v>8.80376344086021</v>
      </c>
      <c r="I5" s="72">
        <v>8.80376344086021</v>
      </c>
      <c r="J5" s="13" t="s">
        <v>3</v>
      </c>
      <c r="K5" s="78">
        <v>2</v>
      </c>
      <c r="L5" s="71">
        <v>0.9</v>
      </c>
      <c r="M5" s="72">
        <v>8.70967741935484</v>
      </c>
      <c r="N5" s="72">
        <v>8.80376344086021</v>
      </c>
      <c r="O5" s="72">
        <v>8.80376344086021</v>
      </c>
      <c r="P5" s="72">
        <v>8.80376344086021</v>
      </c>
      <c r="Q5" s="72">
        <v>8.80376344086021</v>
      </c>
      <c r="R5" s="72">
        <v>8.80376344086021</v>
      </c>
      <c r="S5" s="72">
        <v>8.80376344086021</v>
      </c>
      <c r="U5" s="54"/>
      <c r="V5" s="60" t="s">
        <v>3429</v>
      </c>
      <c r="W5" s="65">
        <f>G180</f>
        <v>3.0510752688172</v>
      </c>
      <c r="X5" s="76"/>
      <c r="Y5" s="65"/>
      <c r="Z5" s="77"/>
      <c r="AA5" s="65"/>
      <c r="AB5" s="79"/>
      <c r="AC5" s="70" t="s">
        <v>3430</v>
      </c>
      <c r="AD5" s="65">
        <f>S160</f>
        <v>6.5625</v>
      </c>
      <c r="AE5" s="65">
        <f>I160</f>
        <v>6.5625</v>
      </c>
      <c r="AF5" s="79"/>
      <c r="AG5" s="70" t="s">
        <v>3430</v>
      </c>
      <c r="AH5" s="65">
        <f>S164</f>
        <v>7.1875</v>
      </c>
      <c r="AI5" s="65">
        <f>I164</f>
        <v>7.1875</v>
      </c>
      <c r="AJ5" s="79"/>
      <c r="AK5" s="70" t="s">
        <v>3430</v>
      </c>
      <c r="AL5" s="65">
        <f>S168</f>
        <v>28.75</v>
      </c>
      <c r="AM5" s="65">
        <f>I168</f>
        <v>28.75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8.70967741935484</v>
      </c>
      <c r="D6" s="72">
        <v>8.80376344086021</v>
      </c>
      <c r="E6" s="72">
        <v>8.80376344086021</v>
      </c>
      <c r="F6" s="72">
        <v>8.80376344086021</v>
      </c>
      <c r="G6" s="72">
        <v>8.80376344086021</v>
      </c>
      <c r="H6" s="72">
        <v>8.80376344086021</v>
      </c>
      <c r="I6" s="72">
        <v>8.80376344086021</v>
      </c>
      <c r="J6" s="13" t="s">
        <v>4</v>
      </c>
      <c r="K6" s="71">
        <v>3</v>
      </c>
      <c r="L6" s="71">
        <v>1.36</v>
      </c>
      <c r="M6" s="72">
        <v>8.70967741935484</v>
      </c>
      <c r="N6" s="72">
        <v>8.80376344086021</v>
      </c>
      <c r="O6" s="72">
        <v>8.80376344086021</v>
      </c>
      <c r="P6" s="72">
        <v>8.80376344086021</v>
      </c>
      <c r="Q6" s="72">
        <v>8.80376344086021</v>
      </c>
      <c r="R6" s="72">
        <v>8.80376344086021</v>
      </c>
      <c r="S6" s="72">
        <v>8.80376344086021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8.70967741935484</v>
      </c>
      <c r="D7" s="72">
        <v>8.80376344086021</v>
      </c>
      <c r="E7" s="72">
        <v>8.80376344086021</v>
      </c>
      <c r="F7" s="72">
        <v>8.80376344086021</v>
      </c>
      <c r="G7" s="72">
        <v>8.80376344086021</v>
      </c>
      <c r="H7" s="72">
        <v>8.80376344086021</v>
      </c>
      <c r="I7" s="72">
        <v>8.80376344086021</v>
      </c>
      <c r="J7" s="13" t="s">
        <v>5</v>
      </c>
      <c r="K7" s="71">
        <v>4</v>
      </c>
      <c r="L7" s="71">
        <v>1.81</v>
      </c>
      <c r="M7" s="72">
        <v>8.70967741935484</v>
      </c>
      <c r="N7" s="72">
        <v>8.80376344086021</v>
      </c>
      <c r="O7" s="72">
        <v>8.80376344086021</v>
      </c>
      <c r="P7" s="72">
        <v>8.80376344086021</v>
      </c>
      <c r="Q7" s="72">
        <v>8.80376344086021</v>
      </c>
      <c r="R7" s="72">
        <v>8.80376344086021</v>
      </c>
      <c r="S7" s="72">
        <v>8.80376344086021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8.70967741935484</v>
      </c>
      <c r="D8" s="72">
        <v>8.80376344086021</v>
      </c>
      <c r="E8" s="72">
        <v>8.80376344086021</v>
      </c>
      <c r="F8" s="72">
        <v>8.80376344086021</v>
      </c>
      <c r="G8" s="72">
        <v>8.80376344086021</v>
      </c>
      <c r="H8" s="72">
        <v>8.80376344086021</v>
      </c>
      <c r="I8" s="72">
        <v>8.80376344086021</v>
      </c>
      <c r="J8" s="13" t="s">
        <v>6</v>
      </c>
      <c r="K8" s="71">
        <v>5</v>
      </c>
      <c r="L8" s="71">
        <v>2.26</v>
      </c>
      <c r="M8" s="72">
        <v>8.70967741935484</v>
      </c>
      <c r="N8" s="72">
        <v>8.80376344086021</v>
      </c>
      <c r="O8" s="72">
        <v>8.80376344086021</v>
      </c>
      <c r="P8" s="72">
        <v>8.80376344086021</v>
      </c>
      <c r="Q8" s="72">
        <v>8.80376344086021</v>
      </c>
      <c r="R8" s="72">
        <v>8.80376344086021</v>
      </c>
      <c r="S8" s="72">
        <v>8.80376344086021</v>
      </c>
      <c r="U8" s="89"/>
      <c r="V8" s="92" t="s">
        <v>3515</v>
      </c>
      <c r="W8" s="92">
        <v>125</v>
      </c>
      <c r="X8" s="92">
        <v>30</v>
      </c>
      <c r="Y8" s="92">
        <v>20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9.375</v>
      </c>
      <c r="AC8" s="95">
        <f t="shared" ref="AC8:AC17" si="2">AB8*2.2</f>
        <v>20.625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是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225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8.70967741935484</v>
      </c>
      <c r="AM8" s="96">
        <f t="shared" ref="AM8:AM17" si="11">VLOOKUP(ROUNDUP($AD8,0),K:S,4,TRUE)</f>
        <v>8.80376344086021</v>
      </c>
      <c r="AN8" s="96">
        <f t="shared" ref="AN8:AN17" si="12">VLOOKUP(ROUNDUP($AD8,0),K:S,5,TRUE)</f>
        <v>10.9811827956989</v>
      </c>
      <c r="AO8" s="96">
        <f t="shared" ref="AO8:AO17" si="13">VLOOKUP(ROUNDUP($AD8,0),K:S,6,TRUE)</f>
        <v>13.2795698924731</v>
      </c>
      <c r="AP8" s="96">
        <f t="shared" ref="AP8:AP17" si="14">VLOOKUP(ROUNDUP($AD8,0),K:S,7,TRUE)</f>
        <v>17.6612903225806</v>
      </c>
      <c r="AQ8" s="96">
        <f t="shared" ref="AQ8:AQ17" si="15">VLOOKUP(ROUNDUP($AD8,0),K:S,8,TRUE)</f>
        <v>20.9811827956989</v>
      </c>
      <c r="AR8" s="96">
        <f t="shared" ref="AR8:AR17" si="16">VLOOKUP(ROUNDUP($AD8,0),K:S,9,TRUE)</f>
        <v>23.3736559139785</v>
      </c>
      <c r="AS8" s="97">
        <f t="shared" ref="AS8:AS17" si="17">VLOOKUP(ROUNDUP($AD8,0),A:I,3,TRUE)</f>
        <v>8.70967741935484</v>
      </c>
      <c r="AT8" s="97">
        <f t="shared" ref="AT8:AT17" si="18">VLOOKUP(ROUNDUP($AD8,0),A:I,4,TRUE)</f>
        <v>8.80376344086021</v>
      </c>
      <c r="AU8" s="97">
        <f t="shared" ref="AU8:AU17" si="19">VLOOKUP(ROUNDUP($AD8,0),A:I,5,TRUE)</f>
        <v>10.9811827956989</v>
      </c>
      <c r="AV8" s="97">
        <f t="shared" ref="AV8:AV17" si="20">VLOOKUP(ROUNDUP($AD8,0),A:I,6,TRUE)</f>
        <v>13.2795698924731</v>
      </c>
      <c r="AW8" s="97">
        <f t="shared" ref="AW8:AW17" si="21">VLOOKUP(ROUNDUP($AD8,0),A:I,7,TRUE)</f>
        <v>17.6612903225806</v>
      </c>
      <c r="AX8" s="97">
        <f t="shared" ref="AX8:AX17" si="22">VLOOKUP(ROUNDUP($AD8,0),A:I,8,TRUE)</f>
        <v>20.9811827956989</v>
      </c>
      <c r="AY8" s="97">
        <f t="shared" ref="AY8:AY17" si="23">VLOOKUP(ROUNDUP($AD8,0),A:I,9,TRUE)</f>
        <v>23.3736559139785</v>
      </c>
    </row>
    <row r="9" s="51" customFormat="1" ht="16.2" spans="1:51">
      <c r="A9" s="71">
        <v>6</v>
      </c>
      <c r="B9" s="71">
        <v>2.72</v>
      </c>
      <c r="C9" s="72">
        <v>8.70967741935484</v>
      </c>
      <c r="D9" s="72">
        <v>8.80376344086021</v>
      </c>
      <c r="E9" s="72">
        <v>8.80376344086021</v>
      </c>
      <c r="F9" s="72">
        <v>8.80376344086021</v>
      </c>
      <c r="G9" s="72">
        <v>8.80376344086021</v>
      </c>
      <c r="H9" s="72">
        <v>8.80376344086021</v>
      </c>
      <c r="I9" s="72">
        <v>8.80376344086021</v>
      </c>
      <c r="J9" s="13" t="s">
        <v>7</v>
      </c>
      <c r="K9" s="71">
        <v>6</v>
      </c>
      <c r="L9" s="71">
        <v>2.72</v>
      </c>
      <c r="M9" s="72">
        <v>8.70967741935484</v>
      </c>
      <c r="N9" s="72">
        <v>8.80376344086021</v>
      </c>
      <c r="O9" s="72">
        <v>8.80376344086021</v>
      </c>
      <c r="P9" s="72">
        <v>8.80376344086021</v>
      </c>
      <c r="Q9" s="72">
        <v>8.80376344086021</v>
      </c>
      <c r="R9" s="72">
        <v>8.80376344086021</v>
      </c>
      <c r="S9" s="72">
        <v>8.80376344086021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8.70967741935484</v>
      </c>
      <c r="D10" s="72">
        <v>8.80376344086021</v>
      </c>
      <c r="E10" s="72">
        <v>8.80376344086021</v>
      </c>
      <c r="F10" s="72">
        <v>8.80376344086021</v>
      </c>
      <c r="G10" s="72">
        <v>8.80376344086021</v>
      </c>
      <c r="H10" s="72">
        <v>8.80376344086021</v>
      </c>
      <c r="I10" s="72">
        <v>8.80376344086021</v>
      </c>
      <c r="J10" s="13" t="s">
        <v>8</v>
      </c>
      <c r="K10" s="71">
        <v>7</v>
      </c>
      <c r="L10" s="71">
        <v>3.17</v>
      </c>
      <c r="M10" s="72">
        <v>8.70967741935484</v>
      </c>
      <c r="N10" s="72">
        <v>8.80376344086021</v>
      </c>
      <c r="O10" s="72">
        <v>8.80376344086021</v>
      </c>
      <c r="P10" s="72">
        <v>8.80376344086021</v>
      </c>
      <c r="Q10" s="72">
        <v>8.80376344086021</v>
      </c>
      <c r="R10" s="72">
        <v>8.80376344086021</v>
      </c>
      <c r="S10" s="72">
        <v>8.80376344086021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8.70967741935484</v>
      </c>
      <c r="D11" s="72">
        <v>8.80376344086021</v>
      </c>
      <c r="E11" s="72">
        <v>8.80376344086021</v>
      </c>
      <c r="F11" s="72">
        <v>8.80376344086021</v>
      </c>
      <c r="G11" s="72">
        <v>8.80376344086021</v>
      </c>
      <c r="H11" s="72">
        <v>8.80376344086021</v>
      </c>
      <c r="I11" s="72">
        <v>8.80376344086021</v>
      </c>
      <c r="J11" s="13" t="s">
        <v>9</v>
      </c>
      <c r="K11" s="71">
        <v>8</v>
      </c>
      <c r="L11" s="71">
        <v>3.62</v>
      </c>
      <c r="M11" s="72">
        <v>8.70967741935484</v>
      </c>
      <c r="N11" s="72">
        <v>8.80376344086021</v>
      </c>
      <c r="O11" s="72">
        <v>8.80376344086021</v>
      </c>
      <c r="P11" s="72">
        <v>8.80376344086021</v>
      </c>
      <c r="Q11" s="72">
        <v>8.80376344086021</v>
      </c>
      <c r="R11" s="72">
        <v>8.80376344086021</v>
      </c>
      <c r="S11" s="72">
        <v>8.80376344086021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8.70967741935484</v>
      </c>
      <c r="D12" s="72">
        <v>8.80376344086021</v>
      </c>
      <c r="E12" s="72">
        <v>8.80376344086021</v>
      </c>
      <c r="F12" s="72">
        <v>8.80376344086021</v>
      </c>
      <c r="G12" s="72">
        <v>8.80376344086021</v>
      </c>
      <c r="H12" s="72">
        <v>8.80376344086021</v>
      </c>
      <c r="I12" s="72">
        <v>8.80376344086021</v>
      </c>
      <c r="J12" s="13" t="s">
        <v>13</v>
      </c>
      <c r="K12" s="71">
        <v>9</v>
      </c>
      <c r="L12" s="71">
        <v>4.08</v>
      </c>
      <c r="M12" s="72">
        <v>8.70967741935484</v>
      </c>
      <c r="N12" s="72">
        <v>8.80376344086021</v>
      </c>
      <c r="O12" s="72">
        <v>8.80376344086021</v>
      </c>
      <c r="P12" s="72">
        <v>8.80376344086021</v>
      </c>
      <c r="Q12" s="72">
        <v>8.80376344086021</v>
      </c>
      <c r="R12" s="72">
        <v>8.80376344086021</v>
      </c>
      <c r="S12" s="72">
        <v>8.80376344086021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8.70967741935484</v>
      </c>
      <c r="D13" s="72">
        <v>8.80376344086021</v>
      </c>
      <c r="E13" s="72">
        <v>8.80376344086021</v>
      </c>
      <c r="F13" s="72">
        <v>8.80376344086021</v>
      </c>
      <c r="G13" s="72">
        <v>8.80376344086021</v>
      </c>
      <c r="H13" s="72">
        <v>8.80376344086021</v>
      </c>
      <c r="I13" s="72">
        <v>8.80376344086021</v>
      </c>
      <c r="J13" s="41" t="s">
        <v>12</v>
      </c>
      <c r="K13" s="71">
        <v>10</v>
      </c>
      <c r="L13" s="71">
        <v>4.53</v>
      </c>
      <c r="M13" s="72">
        <v>8.70967741935484</v>
      </c>
      <c r="N13" s="72">
        <v>8.80376344086021</v>
      </c>
      <c r="O13" s="72">
        <v>8.80376344086021</v>
      </c>
      <c r="P13" s="72">
        <v>8.80376344086021</v>
      </c>
      <c r="Q13" s="72">
        <v>8.80376344086021</v>
      </c>
      <c r="R13" s="72">
        <v>8.80376344086021</v>
      </c>
      <c r="S13" s="72">
        <v>8.80376344086021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8.70967741935484</v>
      </c>
      <c r="D14" s="72">
        <v>8.80376344086021</v>
      </c>
      <c r="E14" s="72">
        <v>8.80376344086021</v>
      </c>
      <c r="F14" s="72">
        <v>8.80376344086021</v>
      </c>
      <c r="G14" s="72">
        <v>8.80376344086021</v>
      </c>
      <c r="H14" s="72">
        <v>9.05913978494624</v>
      </c>
      <c r="I14" s="72">
        <v>9.15322580645161</v>
      </c>
      <c r="J14" s="44" t="s">
        <v>11</v>
      </c>
      <c r="K14" s="71">
        <v>11</v>
      </c>
      <c r="L14" s="71">
        <v>4.98</v>
      </c>
      <c r="M14" s="72">
        <v>8.70967741935484</v>
      </c>
      <c r="N14" s="72">
        <v>8.80376344086021</v>
      </c>
      <c r="O14" s="72">
        <v>8.80376344086021</v>
      </c>
      <c r="P14" s="72">
        <v>8.80376344086021</v>
      </c>
      <c r="Q14" s="72">
        <v>8.80376344086021</v>
      </c>
      <c r="R14" s="72">
        <v>9.05913978494624</v>
      </c>
      <c r="S14" s="72">
        <v>9.15322580645161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8.70967741935484</v>
      </c>
      <c r="D15" s="72">
        <v>8.80376344086021</v>
      </c>
      <c r="E15" s="72">
        <v>8.80376344086021</v>
      </c>
      <c r="F15" s="72">
        <v>8.80376344086021</v>
      </c>
      <c r="G15" s="72">
        <v>9.03225806451612</v>
      </c>
      <c r="H15" s="72">
        <v>9.05913978494624</v>
      </c>
      <c r="I15" s="72">
        <v>9.15322580645161</v>
      </c>
      <c r="J15" s="13" t="s">
        <v>10</v>
      </c>
      <c r="K15" s="71">
        <v>12</v>
      </c>
      <c r="L15" s="71">
        <v>5.44</v>
      </c>
      <c r="M15" s="72">
        <v>8.70967741935484</v>
      </c>
      <c r="N15" s="72">
        <v>8.80376344086021</v>
      </c>
      <c r="O15" s="72">
        <v>8.80376344086021</v>
      </c>
      <c r="P15" s="72">
        <v>8.80376344086021</v>
      </c>
      <c r="Q15" s="72">
        <v>9.03225806451612</v>
      </c>
      <c r="R15" s="72">
        <v>9.05913978494624</v>
      </c>
      <c r="S15" s="72">
        <v>9.15322580645161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8.70967741935484</v>
      </c>
      <c r="D16" s="72">
        <v>8.80376344086021</v>
      </c>
      <c r="E16" s="72">
        <v>8.80376344086021</v>
      </c>
      <c r="F16" s="72">
        <v>8.80376344086021</v>
      </c>
      <c r="G16" s="72">
        <v>9.03225806451612</v>
      </c>
      <c r="H16" s="72">
        <v>9.05913978494624</v>
      </c>
      <c r="I16" s="72">
        <v>9.34139784946236</v>
      </c>
      <c r="J16" s="99"/>
      <c r="K16" s="71">
        <v>13</v>
      </c>
      <c r="L16" s="71">
        <v>5.89</v>
      </c>
      <c r="M16" s="72">
        <v>8.70967741935484</v>
      </c>
      <c r="N16" s="72">
        <v>8.80376344086021</v>
      </c>
      <c r="O16" s="72">
        <v>8.80376344086021</v>
      </c>
      <c r="P16" s="72">
        <v>8.80376344086021</v>
      </c>
      <c r="Q16" s="72">
        <v>9.03225806451612</v>
      </c>
      <c r="R16" s="72">
        <v>9.05913978494624</v>
      </c>
      <c r="S16" s="72">
        <v>9.34139784946236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8.70967741935484</v>
      </c>
      <c r="D17" s="72">
        <v>8.80376344086021</v>
      </c>
      <c r="E17" s="72">
        <v>8.80376344086021</v>
      </c>
      <c r="F17" s="72">
        <v>8.80376344086021</v>
      </c>
      <c r="G17" s="72">
        <v>9.03225806451612</v>
      </c>
      <c r="H17" s="72">
        <v>9.38172043010752</v>
      </c>
      <c r="I17" s="72">
        <v>9.46236559139785</v>
      </c>
      <c r="J17" s="99"/>
      <c r="K17" s="71">
        <v>14</v>
      </c>
      <c r="L17" s="71">
        <v>6.35</v>
      </c>
      <c r="M17" s="72">
        <v>8.70967741935484</v>
      </c>
      <c r="N17" s="72">
        <v>8.80376344086021</v>
      </c>
      <c r="O17" s="72">
        <v>8.80376344086021</v>
      </c>
      <c r="P17" s="72">
        <v>8.80376344086021</v>
      </c>
      <c r="Q17" s="72">
        <v>9.03225806451612</v>
      </c>
      <c r="R17" s="72">
        <v>9.38172043010752</v>
      </c>
      <c r="S17" s="72">
        <v>9.46236559139785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8.70967741935484</v>
      </c>
      <c r="D18" s="72">
        <v>8.80376344086021</v>
      </c>
      <c r="E18" s="72">
        <v>8.80376344086021</v>
      </c>
      <c r="F18" s="72">
        <v>8.80376344086021</v>
      </c>
      <c r="G18" s="72">
        <v>9.03225806451612</v>
      </c>
      <c r="H18" s="72">
        <v>9.38172043010752</v>
      </c>
      <c r="I18" s="72">
        <v>9.87903225806451</v>
      </c>
      <c r="J18" s="99"/>
      <c r="K18" s="71">
        <v>15</v>
      </c>
      <c r="L18" s="71">
        <v>6.8</v>
      </c>
      <c r="M18" s="72">
        <v>8.70967741935484</v>
      </c>
      <c r="N18" s="72">
        <v>8.80376344086021</v>
      </c>
      <c r="O18" s="72">
        <v>8.80376344086021</v>
      </c>
      <c r="P18" s="72">
        <v>8.80376344086021</v>
      </c>
      <c r="Q18" s="72">
        <v>9.03225806451612</v>
      </c>
      <c r="R18" s="72">
        <v>9.38172043010752</v>
      </c>
      <c r="S18" s="72">
        <v>9.87903225806451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8.70967741935484</v>
      </c>
      <c r="D19" s="72">
        <v>8.80376344086021</v>
      </c>
      <c r="E19" s="72">
        <v>8.80376344086021</v>
      </c>
      <c r="F19" s="72">
        <v>8.80376344086021</v>
      </c>
      <c r="G19" s="72">
        <v>9.03225806451612</v>
      </c>
      <c r="H19" s="72">
        <v>9.40860215053764</v>
      </c>
      <c r="I19" s="72">
        <v>10.3494623655914</v>
      </c>
      <c r="J19" s="99"/>
      <c r="K19" s="71">
        <v>16</v>
      </c>
      <c r="L19" s="71">
        <v>7.25</v>
      </c>
      <c r="M19" s="72">
        <v>8.70967741935484</v>
      </c>
      <c r="N19" s="72">
        <v>8.80376344086021</v>
      </c>
      <c r="O19" s="72">
        <v>8.80376344086021</v>
      </c>
      <c r="P19" s="72">
        <v>8.80376344086021</v>
      </c>
      <c r="Q19" s="72">
        <v>9.03225806451612</v>
      </c>
      <c r="R19" s="72">
        <v>9.40860215053764</v>
      </c>
      <c r="S19" s="72">
        <v>10.3494623655914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8.70967741935484</v>
      </c>
      <c r="D20" s="72">
        <v>8.80376344086021</v>
      </c>
      <c r="E20" s="72">
        <v>8.80376344086021</v>
      </c>
      <c r="F20" s="72">
        <v>8.80376344086021</v>
      </c>
      <c r="G20" s="72">
        <v>9.03225806451612</v>
      </c>
      <c r="H20" s="72">
        <v>9.89247311827958</v>
      </c>
      <c r="I20" s="72">
        <v>10.3494623655914</v>
      </c>
      <c r="J20" s="99"/>
      <c r="K20" s="71">
        <v>17</v>
      </c>
      <c r="L20" s="71">
        <v>7.71</v>
      </c>
      <c r="M20" s="72">
        <v>8.70967741935484</v>
      </c>
      <c r="N20" s="72">
        <v>8.80376344086021</v>
      </c>
      <c r="O20" s="72">
        <v>8.80376344086021</v>
      </c>
      <c r="P20" s="72">
        <v>8.80376344086021</v>
      </c>
      <c r="Q20" s="72">
        <v>9.03225806451612</v>
      </c>
      <c r="R20" s="72">
        <v>9.89247311827958</v>
      </c>
      <c r="S20" s="72">
        <v>10.3494623655914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8.70967741935484</v>
      </c>
      <c r="D21" s="72">
        <v>8.80376344086021</v>
      </c>
      <c r="E21" s="72">
        <v>8.80376344086021</v>
      </c>
      <c r="F21" s="72">
        <v>8.80376344086021</v>
      </c>
      <c r="G21" s="72">
        <v>9.03225806451612</v>
      </c>
      <c r="H21" s="72">
        <v>10.1881720430108</v>
      </c>
      <c r="I21" s="72">
        <v>11.1559139784946</v>
      </c>
      <c r="J21" s="99"/>
      <c r="K21" s="71">
        <v>18</v>
      </c>
      <c r="L21" s="71">
        <v>8.16</v>
      </c>
      <c r="M21" s="72">
        <v>8.70967741935484</v>
      </c>
      <c r="N21" s="72">
        <v>8.80376344086021</v>
      </c>
      <c r="O21" s="72">
        <v>8.80376344086021</v>
      </c>
      <c r="P21" s="72">
        <v>8.80376344086021</v>
      </c>
      <c r="Q21" s="72">
        <v>9.03225806451612</v>
      </c>
      <c r="R21" s="72">
        <v>10.1881720430108</v>
      </c>
      <c r="S21" s="72">
        <v>11.1559139784946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8.70967741935484</v>
      </c>
      <c r="D22" s="72">
        <v>8.80376344086021</v>
      </c>
      <c r="E22" s="72">
        <v>8.80376344086021</v>
      </c>
      <c r="F22" s="72">
        <v>8.80376344086021</v>
      </c>
      <c r="G22" s="72">
        <v>9.2741935483871</v>
      </c>
      <c r="H22" s="72">
        <v>10.510752688172</v>
      </c>
      <c r="I22" s="72">
        <v>11.7069892473118</v>
      </c>
      <c r="J22" s="99"/>
      <c r="K22" s="71">
        <v>19</v>
      </c>
      <c r="L22" s="71">
        <v>8.61</v>
      </c>
      <c r="M22" s="72">
        <v>8.70967741935484</v>
      </c>
      <c r="N22" s="72">
        <v>8.80376344086021</v>
      </c>
      <c r="O22" s="72">
        <v>8.80376344086021</v>
      </c>
      <c r="P22" s="72">
        <v>8.80376344086021</v>
      </c>
      <c r="Q22" s="72">
        <v>9.2741935483871</v>
      </c>
      <c r="R22" s="72">
        <v>10.510752688172</v>
      </c>
      <c r="S22" s="72">
        <v>11.7069892473118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8.70967741935484</v>
      </c>
      <c r="D23" s="72">
        <v>8.80376344086021</v>
      </c>
      <c r="E23" s="72">
        <v>8.80376344086021</v>
      </c>
      <c r="F23" s="72">
        <v>8.80376344086021</v>
      </c>
      <c r="G23" s="72">
        <v>9.38172043010752</v>
      </c>
      <c r="H23" s="72">
        <v>10.8870967741935</v>
      </c>
      <c r="I23" s="72">
        <v>12.1236559139785</v>
      </c>
      <c r="J23" s="99"/>
      <c r="K23" s="71">
        <v>20</v>
      </c>
      <c r="L23" s="71">
        <v>9.07</v>
      </c>
      <c r="M23" s="72">
        <v>8.70967741935484</v>
      </c>
      <c r="N23" s="72">
        <v>8.80376344086021</v>
      </c>
      <c r="O23" s="72">
        <v>8.80376344086021</v>
      </c>
      <c r="P23" s="72">
        <v>8.80376344086021</v>
      </c>
      <c r="Q23" s="72">
        <v>9.38172043010752</v>
      </c>
      <c r="R23" s="72">
        <v>10.8870967741935</v>
      </c>
      <c r="S23" s="72">
        <v>12.1236559139785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8.70967741935484</v>
      </c>
      <c r="D24" s="72">
        <v>8.80376344086021</v>
      </c>
      <c r="E24" s="72">
        <v>8.87096774193549</v>
      </c>
      <c r="F24" s="72">
        <v>8.93817204301075</v>
      </c>
      <c r="G24" s="72">
        <v>9.4758064516129</v>
      </c>
      <c r="H24" s="72">
        <v>11.505376344086</v>
      </c>
      <c r="I24" s="72">
        <v>12.8494623655914</v>
      </c>
      <c r="J24" s="99"/>
      <c r="K24" s="71">
        <v>21</v>
      </c>
      <c r="L24" s="71">
        <v>9.52</v>
      </c>
      <c r="M24" s="72">
        <v>8.70967741935484</v>
      </c>
      <c r="N24" s="72">
        <v>8.80376344086021</v>
      </c>
      <c r="O24" s="72">
        <v>8.87096774193549</v>
      </c>
      <c r="P24" s="72">
        <v>8.93817204301075</v>
      </c>
      <c r="Q24" s="72">
        <v>9.4758064516129</v>
      </c>
      <c r="R24" s="72">
        <v>11.505376344086</v>
      </c>
      <c r="S24" s="72">
        <v>12.8494623655914</v>
      </c>
      <c r="U24" s="54"/>
      <c r="V24" s="82" t="str">
        <f>'GOFO大件-GRO-报价'!V8</f>
        <v>超最长边产品</v>
      </c>
      <c r="W24" s="116">
        <f t="shared" ref="W24:W33" si="24">AD40</f>
        <v>16.4848790322581</v>
      </c>
      <c r="X24" s="116">
        <f t="shared" ref="X24:X33" si="25">AD53</f>
        <v>17.0243279569892</v>
      </c>
      <c r="Y24" s="116">
        <f t="shared" ref="Y24:Y33" si="26">AD66</f>
        <v>19.5283602150537</v>
      </c>
      <c r="Z24" s="116">
        <f t="shared" ref="Z24:Z33" si="27">AD79</f>
        <v>22.4590053763441</v>
      </c>
      <c r="AA24" s="116">
        <f t="shared" ref="AA24:AA33" si="28">AD92</f>
        <v>27.4979838709677</v>
      </c>
      <c r="AB24" s="116">
        <f t="shared" ref="AB24:AB33" si="29">AD105</f>
        <v>31.6752352150537</v>
      </c>
      <c r="AC24" s="116">
        <f t="shared" ref="AC24:AC33" si="30">AD118</f>
        <v>34.4265793010753</v>
      </c>
      <c r="AD24" s="117">
        <f t="shared" ref="AD24:AD33" si="31">AVERAGE(W24:AC24)</f>
        <v>24.1566244239631</v>
      </c>
      <c r="AE24" s="118">
        <f t="shared" ref="AE24:AE33" si="32">W40</f>
        <v>2.7</v>
      </c>
      <c r="AF24" s="114"/>
      <c r="AG24" s="82" t="str">
        <f>'GOFO大件-GRO-报价'!V8</f>
        <v>超最长边产品</v>
      </c>
      <c r="AH24" s="116">
        <f t="shared" ref="AH24:AH33" si="33">AO40</f>
        <v>19.9936155913978</v>
      </c>
      <c r="AI24" s="116">
        <f t="shared" ref="AI24:AI33" si="34">AO53</f>
        <v>20.533064516129</v>
      </c>
      <c r="AJ24" s="116">
        <f t="shared" ref="AJ24:AJ33" si="35">AO66</f>
        <v>23.0370967741935</v>
      </c>
      <c r="AK24" s="116">
        <f t="shared" ref="AK24:AK33" si="36">AO79</f>
        <v>25.9677419354838</v>
      </c>
      <c r="AL24" s="116">
        <f t="shared" ref="AL24:AL33" si="37">AO92</f>
        <v>31.0067204301075</v>
      </c>
      <c r="AM24" s="116">
        <f t="shared" ref="AM24:AM33" si="38">AO105</f>
        <v>35.1839717741935</v>
      </c>
      <c r="AN24" s="116">
        <f t="shared" ref="AN24:AN33" si="39">AO118</f>
        <v>37.9353158602151</v>
      </c>
      <c r="AO24" s="117">
        <f t="shared" ref="AO24:AO33" si="40">AVERAGE(AH24:AN24)</f>
        <v>27.6653609831029</v>
      </c>
      <c r="AP24" s="118">
        <f t="shared" ref="AP24:AP33" si="41">AH40</f>
        <v>2.7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8.70967741935484</v>
      </c>
      <c r="D25" s="72">
        <v>8.80376344086021</v>
      </c>
      <c r="E25" s="72">
        <v>8.87096774193549</v>
      </c>
      <c r="F25" s="72">
        <v>8.93817204301075</v>
      </c>
      <c r="G25" s="72">
        <v>9.85215053763441</v>
      </c>
      <c r="H25" s="72">
        <v>11.9354838709677</v>
      </c>
      <c r="I25" s="72">
        <v>13.4139784946236</v>
      </c>
      <c r="J25" s="99"/>
      <c r="K25" s="71">
        <v>22</v>
      </c>
      <c r="L25" s="71">
        <v>9.97</v>
      </c>
      <c r="M25" s="72">
        <v>8.70967741935484</v>
      </c>
      <c r="N25" s="72">
        <v>8.80376344086021</v>
      </c>
      <c r="O25" s="72">
        <v>8.87096774193549</v>
      </c>
      <c r="P25" s="72">
        <v>8.93817204301075</v>
      </c>
      <c r="Q25" s="72">
        <v>9.85215053763441</v>
      </c>
      <c r="R25" s="72">
        <v>11.9354838709677</v>
      </c>
      <c r="S25" s="72">
        <v>13.4139784946236</v>
      </c>
      <c r="U25" s="54"/>
      <c r="V25" s="82">
        <f>'GOFO大件-GRO-报价'!V9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0.45</v>
      </c>
      <c r="AF25" s="114"/>
      <c r="AG25" s="82">
        <f>'GOFO大件-GRO-报价'!V9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0.45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8.70967741935484</v>
      </c>
      <c r="D26" s="72">
        <v>8.80376344086021</v>
      </c>
      <c r="E26" s="72">
        <v>8.87096774193549</v>
      </c>
      <c r="F26" s="72">
        <v>8.93817204301075</v>
      </c>
      <c r="G26" s="72">
        <v>10.2150537634409</v>
      </c>
      <c r="H26" s="72">
        <v>12.2177419354839</v>
      </c>
      <c r="I26" s="72">
        <v>13.9516129032257</v>
      </c>
      <c r="J26" s="99"/>
      <c r="K26" s="71">
        <v>23</v>
      </c>
      <c r="L26" s="71">
        <v>10.43</v>
      </c>
      <c r="M26" s="72">
        <v>8.70967741935484</v>
      </c>
      <c r="N26" s="72">
        <v>8.80376344086021</v>
      </c>
      <c r="O26" s="72">
        <v>8.87096774193549</v>
      </c>
      <c r="P26" s="72">
        <v>8.93817204301075</v>
      </c>
      <c r="Q26" s="72">
        <v>10.2150537634409</v>
      </c>
      <c r="R26" s="72">
        <v>12.2177419354839</v>
      </c>
      <c r="S26" s="72">
        <v>13.9516129032257</v>
      </c>
      <c r="U26" s="54"/>
      <c r="V26" s="82">
        <f>'GOFO大件-GRO-报价'!V10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0.45</v>
      </c>
      <c r="AF26" s="114"/>
      <c r="AG26" s="82">
        <f>'GOFO大件-GRO-报价'!V10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0.45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8.70967741935484</v>
      </c>
      <c r="D27" s="72">
        <v>8.80376344086021</v>
      </c>
      <c r="E27" s="72">
        <v>8.87096774193549</v>
      </c>
      <c r="F27" s="72">
        <v>8.93817204301075</v>
      </c>
      <c r="G27" s="72">
        <v>10.7123655913978</v>
      </c>
      <c r="H27" s="72">
        <v>12.6344086021505</v>
      </c>
      <c r="I27" s="72">
        <v>14.744623655914</v>
      </c>
      <c r="J27" s="99"/>
      <c r="K27" s="71">
        <v>24</v>
      </c>
      <c r="L27" s="71">
        <v>10.88</v>
      </c>
      <c r="M27" s="72">
        <v>8.70967741935484</v>
      </c>
      <c r="N27" s="72">
        <v>8.80376344086021</v>
      </c>
      <c r="O27" s="72">
        <v>8.87096774193549</v>
      </c>
      <c r="P27" s="72">
        <v>8.93817204301075</v>
      </c>
      <c r="Q27" s="72">
        <v>10.7123655913978</v>
      </c>
      <c r="R27" s="72">
        <v>12.6344086021505</v>
      </c>
      <c r="S27" s="72">
        <v>14.744623655914</v>
      </c>
      <c r="U27" s="54"/>
      <c r="V27" s="82">
        <f>'GOFO大件-GRO-报价'!V11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0.45</v>
      </c>
      <c r="AF27" s="114"/>
      <c r="AG27" s="82">
        <f>'GOFO大件-GRO-报价'!V11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0.45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8.70967741935484</v>
      </c>
      <c r="D28" s="72">
        <v>8.80376344086021</v>
      </c>
      <c r="E28" s="72">
        <v>8.87096774193549</v>
      </c>
      <c r="F28" s="72">
        <v>8.99193548387096</v>
      </c>
      <c r="G28" s="72">
        <v>11.0215053763441</v>
      </c>
      <c r="H28" s="72">
        <v>13.3198924731183</v>
      </c>
      <c r="I28" s="72">
        <v>15.2016129032257</v>
      </c>
      <c r="J28" s="99"/>
      <c r="K28" s="71">
        <v>25</v>
      </c>
      <c r="L28" s="71">
        <v>11.33</v>
      </c>
      <c r="M28" s="72">
        <v>8.70967741935484</v>
      </c>
      <c r="N28" s="72">
        <v>8.80376344086021</v>
      </c>
      <c r="O28" s="72">
        <v>8.87096774193549</v>
      </c>
      <c r="P28" s="72">
        <v>8.99193548387096</v>
      </c>
      <c r="Q28" s="72">
        <v>11.0215053763441</v>
      </c>
      <c r="R28" s="72">
        <v>13.3198924731183</v>
      </c>
      <c r="S28" s="72">
        <v>15.2016129032257</v>
      </c>
      <c r="U28" s="54"/>
      <c r="V28" s="82">
        <f>'GOFO大件-GRO-报价'!V12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0.45</v>
      </c>
      <c r="AF28" s="114"/>
      <c r="AG28" s="82">
        <f>'GOFO大件-GRO-报价'!V12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0.45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8.70967741935484</v>
      </c>
      <c r="D29" s="72">
        <v>8.80376344086021</v>
      </c>
      <c r="E29" s="72">
        <v>8.87096774193549</v>
      </c>
      <c r="F29" s="72">
        <v>9.34139784946236</v>
      </c>
      <c r="G29" s="72">
        <v>11.4247311827957</v>
      </c>
      <c r="H29" s="72">
        <v>13.8709677419355</v>
      </c>
      <c r="I29" s="72">
        <v>15.8333333333334</v>
      </c>
      <c r="J29" s="99"/>
      <c r="K29" s="71">
        <v>26</v>
      </c>
      <c r="L29" s="71">
        <v>11.79</v>
      </c>
      <c r="M29" s="72">
        <v>8.70967741935484</v>
      </c>
      <c r="N29" s="72">
        <v>8.80376344086021</v>
      </c>
      <c r="O29" s="72">
        <v>8.87096774193549</v>
      </c>
      <c r="P29" s="72">
        <v>9.34139784946236</v>
      </c>
      <c r="Q29" s="72">
        <v>11.4247311827957</v>
      </c>
      <c r="R29" s="72">
        <v>13.8709677419355</v>
      </c>
      <c r="S29" s="72">
        <v>15.8333333333334</v>
      </c>
      <c r="U29" s="54"/>
      <c r="V29" s="82">
        <f>'GOFO大件-GRO-报价'!V13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0.45</v>
      </c>
      <c r="AF29" s="114"/>
      <c r="AG29" s="82">
        <f>'GOFO大件-GRO-报价'!V13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0.45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8.70967741935484</v>
      </c>
      <c r="D30" s="72">
        <v>8.80376344086021</v>
      </c>
      <c r="E30" s="72">
        <v>8.87096774193549</v>
      </c>
      <c r="F30" s="72">
        <v>9.38172043010752</v>
      </c>
      <c r="G30" s="72">
        <v>11.8817204301075</v>
      </c>
      <c r="H30" s="72">
        <v>14.1263440860215</v>
      </c>
      <c r="I30" s="72">
        <v>16.1021505376344</v>
      </c>
      <c r="J30" s="99"/>
      <c r="K30" s="71">
        <v>27</v>
      </c>
      <c r="L30" s="71">
        <v>12.24</v>
      </c>
      <c r="M30" s="72">
        <v>8.70967741935484</v>
      </c>
      <c r="N30" s="72">
        <v>8.80376344086021</v>
      </c>
      <c r="O30" s="72">
        <v>8.87096774193549</v>
      </c>
      <c r="P30" s="72">
        <v>9.38172043010752</v>
      </c>
      <c r="Q30" s="72">
        <v>11.8817204301075</v>
      </c>
      <c r="R30" s="72">
        <v>14.1263440860215</v>
      </c>
      <c r="S30" s="72">
        <v>16.1021505376344</v>
      </c>
      <c r="U30" s="54"/>
      <c r="V30" s="82">
        <f>'GOFO大件-GRO-报价'!V14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0.45</v>
      </c>
      <c r="AF30" s="114"/>
      <c r="AG30" s="82">
        <f>'GOFO大件-GRO-报价'!V14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0.45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8.70967741935484</v>
      </c>
      <c r="D31" s="72">
        <v>8.80376344086021</v>
      </c>
      <c r="E31" s="72">
        <v>8.87096774193549</v>
      </c>
      <c r="F31" s="72">
        <v>9.75806451612904</v>
      </c>
      <c r="G31" s="72">
        <v>12.4596774193548</v>
      </c>
      <c r="H31" s="72">
        <v>14.758064516129</v>
      </c>
      <c r="I31" s="72">
        <v>16.7204301075269</v>
      </c>
      <c r="J31" s="99"/>
      <c r="K31" s="71">
        <v>28</v>
      </c>
      <c r="L31" s="71">
        <v>12.7</v>
      </c>
      <c r="M31" s="72">
        <v>8.70967741935484</v>
      </c>
      <c r="N31" s="72">
        <v>8.80376344086021</v>
      </c>
      <c r="O31" s="72">
        <v>8.87096774193549</v>
      </c>
      <c r="P31" s="72">
        <v>9.75806451612904</v>
      </c>
      <c r="Q31" s="72">
        <v>12.4596774193548</v>
      </c>
      <c r="R31" s="72">
        <v>14.758064516129</v>
      </c>
      <c r="S31" s="72">
        <v>16.7204301075269</v>
      </c>
      <c r="U31" s="54"/>
      <c r="V31" s="82">
        <f>'GOFO大件-GRO-报价'!V15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0.45</v>
      </c>
      <c r="AF31" s="114"/>
      <c r="AG31" s="82">
        <f>'GOFO大件-GRO-报价'!V15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0.45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8.70967741935484</v>
      </c>
      <c r="D32" s="72">
        <v>8.80376344086021</v>
      </c>
      <c r="E32" s="72">
        <v>8.87096774193549</v>
      </c>
      <c r="F32" s="72">
        <v>9.77150537634409</v>
      </c>
      <c r="G32" s="72">
        <v>12.8225806451612</v>
      </c>
      <c r="H32" s="72">
        <v>15.0940860215054</v>
      </c>
      <c r="I32" s="72">
        <v>17.1639784946236</v>
      </c>
      <c r="J32" s="99"/>
      <c r="K32" s="71">
        <v>29</v>
      </c>
      <c r="L32" s="71">
        <v>13.15</v>
      </c>
      <c r="M32" s="72">
        <v>8.70967741935484</v>
      </c>
      <c r="N32" s="72">
        <v>8.80376344086021</v>
      </c>
      <c r="O32" s="72">
        <v>8.87096774193549</v>
      </c>
      <c r="P32" s="72">
        <v>9.77150537634409</v>
      </c>
      <c r="Q32" s="72">
        <v>12.8225806451612</v>
      </c>
      <c r="R32" s="72">
        <v>15.0940860215054</v>
      </c>
      <c r="S32" s="72">
        <v>17.1639784946236</v>
      </c>
      <c r="U32" s="54"/>
      <c r="V32" s="82">
        <f>'GOFO大件-GRO-报价'!V16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0.45</v>
      </c>
      <c r="AF32" s="114"/>
      <c r="AG32" s="82">
        <f>'GOFO大件-GRO-报价'!V16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0.45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8.70967741935484</v>
      </c>
      <c r="D33" s="72">
        <v>8.80376344086021</v>
      </c>
      <c r="E33" s="72">
        <v>8.87096774193549</v>
      </c>
      <c r="F33" s="72">
        <v>10.1478494623656</v>
      </c>
      <c r="G33" s="72">
        <v>13.0376344086021</v>
      </c>
      <c r="H33" s="72">
        <v>15.1747311827958</v>
      </c>
      <c r="I33" s="72">
        <v>17.8763440860215</v>
      </c>
      <c r="J33" s="99"/>
      <c r="K33" s="71">
        <v>30</v>
      </c>
      <c r="L33" s="71">
        <v>13.6</v>
      </c>
      <c r="M33" s="72">
        <v>8.70967741935484</v>
      </c>
      <c r="N33" s="72">
        <v>8.80376344086021</v>
      </c>
      <c r="O33" s="72">
        <v>8.87096774193549</v>
      </c>
      <c r="P33" s="72">
        <v>10.1478494623656</v>
      </c>
      <c r="Q33" s="72">
        <v>13.0376344086021</v>
      </c>
      <c r="R33" s="72">
        <v>15.1747311827958</v>
      </c>
      <c r="S33" s="72">
        <v>17.8763440860215</v>
      </c>
      <c r="U33" s="54"/>
      <c r="V33" s="82">
        <f>'GOFO大件-GRO-报价'!V17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0.45</v>
      </c>
      <c r="AF33" s="114"/>
      <c r="AG33" s="82">
        <f>'GOFO大件-GRO-报价'!V17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0.45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8.70967741935484</v>
      </c>
      <c r="D34" s="72">
        <v>8.80376344086021</v>
      </c>
      <c r="E34" s="72">
        <v>8.87096774193549</v>
      </c>
      <c r="F34" s="72">
        <v>10.1478494623656</v>
      </c>
      <c r="G34" s="72">
        <v>13.4139784946236</v>
      </c>
      <c r="H34" s="72">
        <v>15.6989247311827</v>
      </c>
      <c r="I34" s="72">
        <v>18.4543010752689</v>
      </c>
      <c r="J34" s="99"/>
      <c r="K34" s="71">
        <v>31</v>
      </c>
      <c r="L34" s="71">
        <v>14.06</v>
      </c>
      <c r="M34" s="72">
        <v>8.70967741935484</v>
      </c>
      <c r="N34" s="72">
        <v>8.80376344086021</v>
      </c>
      <c r="O34" s="72">
        <v>8.87096774193549</v>
      </c>
      <c r="P34" s="72">
        <v>10.1478494623656</v>
      </c>
      <c r="Q34" s="72">
        <v>13.4139784946236</v>
      </c>
      <c r="R34" s="72">
        <v>15.6989247311827</v>
      </c>
      <c r="S34" s="72">
        <v>18.4543010752689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8.70967741935484</v>
      </c>
      <c r="D35" s="72">
        <v>8.80376344086021</v>
      </c>
      <c r="E35" s="72">
        <v>8.87096774193549</v>
      </c>
      <c r="F35" s="72">
        <v>10.1478494623656</v>
      </c>
      <c r="G35" s="72">
        <v>13.4139784946236</v>
      </c>
      <c r="H35" s="72">
        <v>15.6989247311827</v>
      </c>
      <c r="I35" s="72">
        <v>18.4811827956989</v>
      </c>
      <c r="J35" s="99"/>
      <c r="K35" s="71">
        <v>32</v>
      </c>
      <c r="L35" s="71">
        <v>14.51</v>
      </c>
      <c r="M35" s="72">
        <v>8.70967741935484</v>
      </c>
      <c r="N35" s="72">
        <v>8.80376344086021</v>
      </c>
      <c r="O35" s="72">
        <v>8.87096774193549</v>
      </c>
      <c r="P35" s="72">
        <v>10.1478494623656</v>
      </c>
      <c r="Q35" s="72">
        <v>13.4139784946236</v>
      </c>
      <c r="R35" s="72">
        <v>15.6989247311827</v>
      </c>
      <c r="S35" s="72">
        <v>18.4811827956989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8.70967741935484</v>
      </c>
      <c r="D36" s="72">
        <v>8.80376344086021</v>
      </c>
      <c r="E36" s="72">
        <v>9.38172043010752</v>
      </c>
      <c r="F36" s="72">
        <v>10.1881720430108</v>
      </c>
      <c r="G36" s="72">
        <v>13.9650537634409</v>
      </c>
      <c r="H36" s="72">
        <v>15.9274193548388</v>
      </c>
      <c r="I36" s="72">
        <v>18.75</v>
      </c>
      <c r="J36" s="99"/>
      <c r="K36" s="71">
        <v>33</v>
      </c>
      <c r="L36" s="71">
        <v>14.96</v>
      </c>
      <c r="M36" s="72">
        <v>8.70967741935484</v>
      </c>
      <c r="N36" s="72">
        <v>8.80376344086021</v>
      </c>
      <c r="O36" s="72">
        <v>9.38172043010752</v>
      </c>
      <c r="P36" s="72">
        <v>10.1881720430108</v>
      </c>
      <c r="Q36" s="72">
        <v>13.9650537634409</v>
      </c>
      <c r="R36" s="72">
        <v>15.9274193548388</v>
      </c>
      <c r="S36" s="72">
        <v>18.75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8.70967741935484</v>
      </c>
      <c r="D37" s="72">
        <v>8.80376344086021</v>
      </c>
      <c r="E37" s="72">
        <v>9.38172043010752</v>
      </c>
      <c r="F37" s="72">
        <v>10.5510752688172</v>
      </c>
      <c r="G37" s="72">
        <v>13.9650537634409</v>
      </c>
      <c r="H37" s="72">
        <v>16.3978494623656</v>
      </c>
      <c r="I37" s="72">
        <v>19.6505376344086</v>
      </c>
      <c r="J37" s="99"/>
      <c r="K37" s="71">
        <v>34</v>
      </c>
      <c r="L37" s="71">
        <v>15.42</v>
      </c>
      <c r="M37" s="72">
        <v>8.70967741935484</v>
      </c>
      <c r="N37" s="72">
        <v>8.80376344086021</v>
      </c>
      <c r="O37" s="72">
        <v>9.38172043010752</v>
      </c>
      <c r="P37" s="72">
        <v>10.5510752688172</v>
      </c>
      <c r="Q37" s="72">
        <v>13.9650537634409</v>
      </c>
      <c r="R37" s="72">
        <v>16.3978494623656</v>
      </c>
      <c r="S37" s="72">
        <v>19.6505376344086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8.70967741935484</v>
      </c>
      <c r="D38" s="72">
        <v>8.80376344086021</v>
      </c>
      <c r="E38" s="72">
        <v>9.38172043010752</v>
      </c>
      <c r="F38" s="72">
        <v>10.8198924731183</v>
      </c>
      <c r="G38" s="72">
        <v>14.2069892473119</v>
      </c>
      <c r="H38" s="72">
        <v>16.8279569892473</v>
      </c>
      <c r="I38" s="72">
        <v>19.7983870967742</v>
      </c>
      <c r="J38" s="99"/>
      <c r="K38" s="71">
        <v>35</v>
      </c>
      <c r="L38" s="71">
        <v>15.87</v>
      </c>
      <c r="M38" s="72">
        <v>8.70967741935484</v>
      </c>
      <c r="N38" s="72">
        <v>8.80376344086021</v>
      </c>
      <c r="O38" s="72">
        <v>9.38172043010752</v>
      </c>
      <c r="P38" s="72">
        <v>10.8198924731183</v>
      </c>
      <c r="Q38" s="72">
        <v>14.2069892473119</v>
      </c>
      <c r="R38" s="72">
        <v>16.8279569892473</v>
      </c>
      <c r="S38" s="72">
        <v>19.7983870967742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8.70967741935484</v>
      </c>
      <c r="D39" s="72">
        <v>8.80376344086021</v>
      </c>
      <c r="E39" s="72">
        <v>9.38172043010752</v>
      </c>
      <c r="F39" s="72">
        <v>11.0752688172043</v>
      </c>
      <c r="G39" s="72">
        <v>14.8118279569892</v>
      </c>
      <c r="H39" s="72">
        <v>17.3790322580645</v>
      </c>
      <c r="I39" s="72">
        <v>20.5645161290322</v>
      </c>
      <c r="J39" s="99"/>
      <c r="K39" s="71">
        <v>36</v>
      </c>
      <c r="L39" s="71">
        <v>16.32</v>
      </c>
      <c r="M39" s="72">
        <v>8.70967741935484</v>
      </c>
      <c r="N39" s="72">
        <v>8.80376344086021</v>
      </c>
      <c r="O39" s="72">
        <v>9.38172043010752</v>
      </c>
      <c r="P39" s="72">
        <v>11.0752688172043</v>
      </c>
      <c r="Q39" s="72">
        <v>14.8118279569892</v>
      </c>
      <c r="R39" s="72">
        <v>17.3790322580645</v>
      </c>
      <c r="S39" s="72">
        <v>20.5645161290322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8.70967741935484</v>
      </c>
      <c r="D40" s="72">
        <v>8.80376344086021</v>
      </c>
      <c r="E40" s="72">
        <v>9.38172043010752</v>
      </c>
      <c r="F40" s="72">
        <v>11.3306451612903</v>
      </c>
      <c r="G40" s="72">
        <v>14.8790322580645</v>
      </c>
      <c r="H40" s="72">
        <v>17.9569892473119</v>
      </c>
      <c r="I40" s="72">
        <v>20.766129032258</v>
      </c>
      <c r="J40" s="99"/>
      <c r="K40" s="71">
        <v>37</v>
      </c>
      <c r="L40" s="71">
        <v>16.78</v>
      </c>
      <c r="M40" s="72">
        <v>8.70967741935484</v>
      </c>
      <c r="N40" s="72">
        <v>8.80376344086021</v>
      </c>
      <c r="O40" s="72">
        <v>9.38172043010752</v>
      </c>
      <c r="P40" s="72">
        <v>11.3306451612903</v>
      </c>
      <c r="Q40" s="72">
        <v>14.8790322580645</v>
      </c>
      <c r="R40" s="72">
        <v>17.9569892473119</v>
      </c>
      <c r="S40" s="72">
        <v>20.766129032258</v>
      </c>
      <c r="U40" s="54"/>
      <c r="V40" s="81" t="str">
        <f>'GOFO大件-GRO-报价'!V8</f>
        <v>超最长边产品</v>
      </c>
      <c r="W40" s="129">
        <f>LOOKUP(AD8,{0,1,5,10,20,30,40,50,60,70,80,90,100,110,120,130,140,150,10000},{0.45,0.72,1.08,1.35,1.8,2.25,2.7,3.15,3.6,4.05,4.5,4.95,5.4,6.3,6.3,6.3,6.3,10.8})</f>
        <v>2.7</v>
      </c>
      <c r="X40" s="129">
        <f>'GOFO大件-GRO-报价'!AL8</f>
        <v>8.70967741935484</v>
      </c>
      <c r="Y40" s="129">
        <f>(X40+Z40+AA40+AB40+AC40)*'GOFO大件-GRO-报价'!W2</f>
        <v>2.15020161290323</v>
      </c>
      <c r="Z40" s="129">
        <f>IF(OR('GOFO大件-GRO-报价'!AG8="是",'GOFO大件-GRO-报价'!AJ8="是"),'GOFO大件-GRO-报价'!$AL$2,IF(AND(OR('GOFO大件-GRO-报价'!AE8="是",'GOFO大件-GRO-报价'!AF8="是",'GOFO大件-GRO-报价'!AI8="是"),'GOFO大件-GRO-报价'!AK8="否"),'GOFO大件-GRO-报价'!$AD$2,0))</f>
        <v>5.625</v>
      </c>
      <c r="AA40" s="129">
        <f>IF(AND('GOFO大件-GRO-报价'!$AK8="是",'GOFO大件-GRO-报价'!$AJ8="否"),'GOFO大件-GRO-报价'!$AH$2,0)</f>
        <v>0</v>
      </c>
      <c r="AB40" s="129">
        <f>'GOFO大件-GRO-报价'!W4</f>
        <v>0</v>
      </c>
      <c r="AC40" s="129">
        <f>IF(OR('GOFO大件-GRO-报价'!AJ8="是",'GOFO大件-GRO-报价'!AG8="是"),'GOFO大件-GRO-报价'!$AA$2,IF(OR('GOFO大件-GRO-报价'!AE8="是",'GOFO大件-GRO-报价'!AI8="是",'GOFO大件-GRO-报价'!AF8="是",'GOFO大件-GRO-报价'!AK8="是"),'GOFO大件-GRO-报价'!$Y$2,0))</f>
        <v>0</v>
      </c>
      <c r="AD40" s="130">
        <f t="shared" ref="AD40:AD49" si="42">SUM(X40:AC40)</f>
        <v>16.4848790322581</v>
      </c>
      <c r="AE40" s="131">
        <f t="shared" ref="AE40:AE49" si="43">(X40+Y40+Z40+AA40+AB40+AC40+W40)</f>
        <v>19.1848790322581</v>
      </c>
      <c r="AF40" s="54"/>
      <c r="AG40" s="81" t="str">
        <f t="shared" ref="AG40:AG49" si="44">V40</f>
        <v>超最长边产品</v>
      </c>
      <c r="AH40" s="129">
        <f t="shared" ref="AH40:AH49" si="45">W40</f>
        <v>2.7</v>
      </c>
      <c r="AI40" s="129">
        <f>'GOFO大件-GRO-报价'!AS8</f>
        <v>8.70967741935484</v>
      </c>
      <c r="AJ40" s="129">
        <f>(AI40+AM40+AL40+AK40+AN40)*'GOFO大件-GRO-报价'!W2</f>
        <v>2.60786290322581</v>
      </c>
      <c r="AK40" s="129">
        <f>IF(OR('GOFO大件-GRO-报价'!AG8="是",'GOFO大件-GRO-报价'!AJ8="是"),'GOFO大件-GRO-报价'!$AM$2,IF(AND(OR('GOFO大件-GRO-报价'!AE8="是",'GOFO大件-GRO-报价'!AF8="是",'GOFO大件-GRO-报价'!AI8="是"),'GOFO大件-GRO-报价'!AK8="否"),'GOFO大件-GRO-报价'!$AE$2,0))</f>
        <v>5.625</v>
      </c>
      <c r="AL40" s="129">
        <f>IF(AND('GOFO大件-GRO-报价'!$AK8="是",'GOFO大件-GRO-报价'!$AJ8="否"),'GOFO大件-GRO-报价'!$AI$2,0)</f>
        <v>0</v>
      </c>
      <c r="AM40" s="129">
        <f>'GOFO大件-GRO-报价'!W5</f>
        <v>3.0510752688172</v>
      </c>
      <c r="AN40" s="129">
        <f>IF(OR('GOFO大件-GRO-报价'!AJ8="是",'GOFO大件-GRO-报价'!AG8="是"),'GOFO大件-GRO-报价'!$AA$4,IF(OR('GOFO大件-GRO-报价'!AE8="是",'GOFO大件-GRO-报价'!AI8="是",'GOFO大件-GRO-报价'!AF8="是",'GOFO大件-GRO-报价'!AK8="是"),'GOFO大件-GRO-报价'!$Y$4,0))</f>
        <v>0</v>
      </c>
      <c r="AO40" s="130">
        <f t="shared" ref="AO40:AO49" si="46">SUM(AI40:AN40)</f>
        <v>19.9936155913978</v>
      </c>
      <c r="AP40" s="131">
        <f t="shared" ref="AP40:AP49" si="47">(AI40+AJ40+AK40+AL40+AM40+AH40+AN40)</f>
        <v>22.6936155913978</v>
      </c>
    </row>
    <row r="41" s="51" customFormat="1" ht="15.6" spans="1:51">
      <c r="A41" s="71">
        <v>38</v>
      </c>
      <c r="B41" s="71">
        <v>17.23</v>
      </c>
      <c r="C41" s="72">
        <v>8.70967741935484</v>
      </c>
      <c r="D41" s="72">
        <v>8.80376344086021</v>
      </c>
      <c r="E41" s="72">
        <v>9.59677419354839</v>
      </c>
      <c r="F41" s="72">
        <v>11.5994623655914</v>
      </c>
      <c r="G41" s="72">
        <v>15.2016129032257</v>
      </c>
      <c r="H41" s="72">
        <v>18.0241935483871</v>
      </c>
      <c r="I41" s="72">
        <v>21.1559139784946</v>
      </c>
      <c r="J41" s="99"/>
      <c r="K41" s="71">
        <v>38</v>
      </c>
      <c r="L41" s="71">
        <v>17.23</v>
      </c>
      <c r="M41" s="72">
        <v>8.70967741935484</v>
      </c>
      <c r="N41" s="72">
        <v>8.80376344086021</v>
      </c>
      <c r="O41" s="72">
        <v>9.59677419354839</v>
      </c>
      <c r="P41" s="72">
        <v>11.5994623655914</v>
      </c>
      <c r="Q41" s="72">
        <v>15.2016129032257</v>
      </c>
      <c r="R41" s="72">
        <v>18.0241935483871</v>
      </c>
      <c r="S41" s="72">
        <v>21.1559139784946</v>
      </c>
      <c r="U41" s="54"/>
      <c r="V41" s="81">
        <f>'GOFO大件-GRO-报价'!V9</f>
        <v>0</v>
      </c>
      <c r="W41" s="129">
        <f>LOOKUP(AD9,{0,1,5,10,20,30,40,50,60,70,80,90,100,110,120,130,140,150,10000},{0.45,0.72,1.08,1.35,1.8,2.25,2.7,3.15,3.6,4.05,4.5,4.95,5.4,6.3,6.3,6.3,6.3,10.8})</f>
        <v>0.45</v>
      </c>
      <c r="X41" s="129" t="e">
        <f>'GOFO大件-GRO-报价'!AL9</f>
        <v>#N/A</v>
      </c>
      <c r="Y41" s="129" t="e">
        <f>(X41+Z41+AA41+AB41+AC41)*'GOFO大件-GRO-报价'!W2</f>
        <v>#N/A</v>
      </c>
      <c r="Z41" s="129" t="e">
        <f>IF(OR('GOFO大件-GRO-报价'!AG9="是",'GOFO大件-GRO-报价'!AJ9="是"),'GOFO大件-GRO-报价'!$AL$2,IF(AND(OR('GOFO大件-GRO-报价'!AE9="是",'GOFO大件-GRO-报价'!AF9="是",'GOFO大件-GRO-报价'!AI9="是"),'GOFO大件-GRO-报价'!AK9="否"),'GOFO大件-GRO-报价'!$AD$2,0))</f>
        <v>#NUM!</v>
      </c>
      <c r="AA41" s="129">
        <f>IF(AND('GOFO大件-GRO-报价'!AK9="是",'GOFO大件-GRO-报价'!AJ9="否"),'GOFO大件-GRO-报价'!$AH$2,0)</f>
        <v>0</v>
      </c>
      <c r="AB41" s="129">
        <f t="shared" ref="AB41:AB49" si="48">AB40</f>
        <v>0</v>
      </c>
      <c r="AC41" s="129" t="e">
        <f>IF(OR('GOFO大件-GRO-报价'!AJ9="是",'GOFO大件-GRO-报价'!AG9="是"),'GOFO大件-GRO-报价'!$AA$2,IF(OR('GOFO大件-GRO-报价'!AE9="是",'GOFO大件-GRO-报价'!AI9="是",'GOFO大件-GRO-报价'!AF9="是",'GOFO大件-GRO-报价'!AK9="是"),'GOFO大件-GRO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0.45</v>
      </c>
      <c r="AI41" s="129" t="e">
        <f>'GOFO大件-GRO-报价'!AS9</f>
        <v>#N/A</v>
      </c>
      <c r="AJ41" s="129" t="e">
        <f>(AI41+AM41+AL41+AK41+AN41)*'GOFO大件-GRO-报价'!W2</f>
        <v>#N/A</v>
      </c>
      <c r="AK41" s="129" t="e">
        <f>IF(OR('GOFO大件-GRO-报价'!AG9="是",'GOFO大件-GRO-报价'!AJ9="是"),'GOFO大件-GRO-报价'!$AM$2,IF(AND(OR('GOFO大件-GRO-报价'!AE9="是",'GOFO大件-GRO-报价'!AF9="是",'GOFO大件-GRO-报价'!AI9="是"),'GOFO大件-GRO-报价'!AK9="否"),'GOFO大件-GRO-报价'!$AE$2,0))</f>
        <v>#NUM!</v>
      </c>
      <c r="AL41" s="129">
        <f>IF(AND('GOFO大件-GRO-报价'!$AK9="是",'GOFO大件-GRO-报价'!$AJ9="否"),'GOFO大件-GRO-报价'!$AI$2,0)</f>
        <v>0</v>
      </c>
      <c r="AM41" s="129">
        <f t="shared" ref="AM41:AM49" si="49">AM40</f>
        <v>3.0510752688172</v>
      </c>
      <c r="AN41" s="129" t="e">
        <f>IF(OR('GOFO大件-GRO-报价'!AJ9="是",'GOFO大件-GRO-报价'!AG9="是"),'GOFO大件-GRO-报价'!$AA$4,IF(OR('GOFO大件-GRO-报价'!AE9="是",'GOFO大件-GRO-报价'!AI9="是",'GOFO大件-GRO-报价'!AF9="是",'GOFO大件-GRO-报价'!AK9="是"),'GOFO大件-GRO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8.70967741935484</v>
      </c>
      <c r="D42" s="72">
        <v>8.80376344086021</v>
      </c>
      <c r="E42" s="72">
        <v>10</v>
      </c>
      <c r="F42" s="72">
        <v>11.9489247311828</v>
      </c>
      <c r="G42" s="72">
        <v>15.8870967741935</v>
      </c>
      <c r="H42" s="72">
        <v>18.736559139785</v>
      </c>
      <c r="I42" s="72">
        <v>21.5994623655914</v>
      </c>
      <c r="J42" s="99"/>
      <c r="K42" s="71">
        <v>39</v>
      </c>
      <c r="L42" s="71">
        <v>17.69</v>
      </c>
      <c r="M42" s="72">
        <v>8.70967741935484</v>
      </c>
      <c r="N42" s="72">
        <v>8.80376344086021</v>
      </c>
      <c r="O42" s="72">
        <v>10</v>
      </c>
      <c r="P42" s="72">
        <v>11.9489247311828</v>
      </c>
      <c r="Q42" s="72">
        <v>15.8870967741935</v>
      </c>
      <c r="R42" s="72">
        <v>18.736559139785</v>
      </c>
      <c r="S42" s="72">
        <v>21.5994623655914</v>
      </c>
      <c r="U42" s="54"/>
      <c r="V42" s="81">
        <f>'GOFO大件-GRO-报价'!V10</f>
        <v>0</v>
      </c>
      <c r="W42" s="129">
        <f>LOOKUP(AD10,{0,1,5,10,20,30,40,50,60,70,80,90,100,110,120,130,140,150,10000},{0.45,0.72,1.08,1.35,1.8,2.25,2.7,3.15,3.6,4.05,4.5,4.95,5.4,6.3,6.3,6.3,6.3,10.8})</f>
        <v>0.45</v>
      </c>
      <c r="X42" s="129" t="e">
        <f>'GOFO大件-GRO-报价'!AL10</f>
        <v>#N/A</v>
      </c>
      <c r="Y42" s="129" t="e">
        <f>(X42+Z42+AA42+AB42+AC42)*'GOFO大件-GRO-报价'!W2</f>
        <v>#N/A</v>
      </c>
      <c r="Z42" s="129" t="e">
        <f>IF(OR('GOFO大件-GRO-报价'!AG10="是",'GOFO大件-GRO-报价'!AJ10="是"),'GOFO大件-GRO-报价'!$AL$2,IF(AND(OR('GOFO大件-GRO-报价'!AE10="是",'GOFO大件-GRO-报价'!AF10="是",'GOFO大件-GRO-报价'!AI10="是"),'GOFO大件-GRO-报价'!AK10="否"),'GOFO大件-GRO-报价'!$AD$2,0))</f>
        <v>#NUM!</v>
      </c>
      <c r="AA42" s="129">
        <f>IF(AND('GOFO大件-GRO-报价'!AK10="是",'GOFO大件-GRO-报价'!AJ10="否"),'GOFO大件-GRO-报价'!$AH$2,0)</f>
        <v>0</v>
      </c>
      <c r="AB42" s="129">
        <f t="shared" si="48"/>
        <v>0</v>
      </c>
      <c r="AC42" s="129" t="e">
        <f>IF(OR('GOFO大件-GRO-报价'!AJ10="是",'GOFO大件-GRO-报价'!AG10="是"),'GOFO大件-GRO-报价'!$AA$2,IF(OR('GOFO大件-GRO-报价'!AE10="是",'GOFO大件-GRO-报价'!AI10="是",'GOFO大件-GRO-报价'!AF10="是",'GOFO大件-GRO-报价'!AK10="是"),'GOFO大件-GRO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0.45</v>
      </c>
      <c r="AI42" s="129" t="e">
        <f>'GOFO大件-GRO-报价'!AS10</f>
        <v>#N/A</v>
      </c>
      <c r="AJ42" s="129" t="e">
        <f>(AI42+AM42+AL42+AK42+AN42)*'GOFO大件-GRO-报价'!W2</f>
        <v>#N/A</v>
      </c>
      <c r="AK42" s="129" t="e">
        <f>IF(OR('GOFO大件-GRO-报价'!AG10="是",'GOFO大件-GRO-报价'!AJ10="是"),'GOFO大件-GRO-报价'!$AM$2,IF(AND(OR('GOFO大件-GRO-报价'!AE10="是",'GOFO大件-GRO-报价'!AF10="是",'GOFO大件-GRO-报价'!AI10="是"),'GOFO大件-GRO-报价'!AK10="否"),'GOFO大件-GRO-报价'!$AE$2,0))</f>
        <v>#NUM!</v>
      </c>
      <c r="AL42" s="129">
        <f>IF(AND('GOFO大件-GRO-报价'!$AK10="是",'GOFO大件-GRO-报价'!$AJ10="否"),'GOFO大件-GRO-报价'!$AI$2,0)</f>
        <v>0</v>
      </c>
      <c r="AM42" s="129">
        <f t="shared" si="49"/>
        <v>3.0510752688172</v>
      </c>
      <c r="AN42" s="129" t="e">
        <f>IF(OR('GOFO大件-GRO-报价'!AJ10="是",'GOFO大件-GRO-报价'!AG10="是"),'GOFO大件-GRO-报价'!$AA$4,IF(OR('GOFO大件-GRO-报价'!AE10="是",'GOFO大件-GRO-报价'!AI10="是",'GOFO大件-GRO-报价'!AF10="是",'GOFO大件-GRO-报价'!AK10="是"),'GOFO大件-GRO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8.70967741935484</v>
      </c>
      <c r="D43" s="72">
        <v>8.80376344086021</v>
      </c>
      <c r="E43" s="72">
        <v>10</v>
      </c>
      <c r="F43" s="72">
        <v>11.9623655913978</v>
      </c>
      <c r="G43" s="72">
        <v>15.9274193548388</v>
      </c>
      <c r="H43" s="72">
        <v>18.736559139785</v>
      </c>
      <c r="I43" s="72">
        <v>21.5994623655914</v>
      </c>
      <c r="J43" s="99"/>
      <c r="K43" s="71">
        <v>40</v>
      </c>
      <c r="L43" s="71">
        <v>18.14</v>
      </c>
      <c r="M43" s="72">
        <v>8.70967741935484</v>
      </c>
      <c r="N43" s="72">
        <v>8.80376344086021</v>
      </c>
      <c r="O43" s="72">
        <v>10</v>
      </c>
      <c r="P43" s="72">
        <v>11.9623655913978</v>
      </c>
      <c r="Q43" s="72">
        <v>15.9274193548388</v>
      </c>
      <c r="R43" s="72">
        <v>18.736559139785</v>
      </c>
      <c r="S43" s="72">
        <v>21.5994623655914</v>
      </c>
      <c r="U43" s="54"/>
      <c r="V43" s="81">
        <f>'GOFO大件-GRO-报价'!V11</f>
        <v>0</v>
      </c>
      <c r="W43" s="129">
        <f>LOOKUP(AD11,{0,1,5,10,20,30,40,50,60,70,80,90,100,110,120,130,140,150,10000},{0.45,0.72,1.08,1.35,1.8,2.25,2.7,3.15,3.6,4.05,4.5,4.95,5.4,6.3,6.3,6.3,6.3,10.8})</f>
        <v>0.45</v>
      </c>
      <c r="X43" s="129" t="e">
        <f>'GOFO大件-GRO-报价'!AL11</f>
        <v>#N/A</v>
      </c>
      <c r="Y43" s="129" t="e">
        <f>(X43+Z43+AA43+AB43+AC43)*'GOFO大件-GRO-报价'!W2</f>
        <v>#N/A</v>
      </c>
      <c r="Z43" s="129" t="e">
        <f>IF(OR('GOFO大件-GRO-报价'!AG11="是",'GOFO大件-GRO-报价'!AJ11="是"),'GOFO大件-GRO-报价'!$AL$2,IF(AND(OR('GOFO大件-GRO-报价'!AE11="是",'GOFO大件-GRO-报价'!AF11="是",'GOFO大件-GRO-报价'!AI11="是"),'GOFO大件-GRO-报价'!AK11="否"),'GOFO大件-GRO-报价'!$AD$2,0))</f>
        <v>#NUM!</v>
      </c>
      <c r="AA43" s="129">
        <f>IF(AND('GOFO大件-GRO-报价'!AK11="是",'GOFO大件-GRO-报价'!AJ11="否"),'GOFO大件-GRO-报价'!$AH$2,0)</f>
        <v>0</v>
      </c>
      <c r="AB43" s="129">
        <f t="shared" si="48"/>
        <v>0</v>
      </c>
      <c r="AC43" s="129" t="e">
        <f>IF(OR('GOFO大件-GRO-报价'!AJ11="是",'GOFO大件-GRO-报价'!AG11="是"),'GOFO大件-GRO-报价'!$AA$2,IF(OR('GOFO大件-GRO-报价'!AE11="是",'GOFO大件-GRO-报价'!AI11="是",'GOFO大件-GRO-报价'!AF11="是",'GOFO大件-GRO-报价'!AK11="是"),'GOFO大件-GRO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0.45</v>
      </c>
      <c r="AI43" s="129" t="e">
        <f>'GOFO大件-GRO-报价'!AS11</f>
        <v>#N/A</v>
      </c>
      <c r="AJ43" s="129" t="e">
        <f>(AI43+AM43+AL43+AK43+AN43)*'GOFO大件-GRO-报价'!W2</f>
        <v>#N/A</v>
      </c>
      <c r="AK43" s="129" t="e">
        <f>IF(OR('GOFO大件-GRO-报价'!AG11="是",'GOFO大件-GRO-报价'!AJ11="是"),'GOFO大件-GRO-报价'!$AM$2,IF(AND(OR('GOFO大件-GRO-报价'!AE11="是",'GOFO大件-GRO-报价'!AF11="是",'GOFO大件-GRO-报价'!AI11="是"),'GOFO大件-GRO-报价'!AK11="否"),'GOFO大件-GRO-报价'!$AE$2,0))</f>
        <v>#NUM!</v>
      </c>
      <c r="AL43" s="129">
        <f>IF(AND('GOFO大件-GRO-报价'!$AK11="是",'GOFO大件-GRO-报价'!$AJ11="否"),'GOFO大件-GRO-报价'!$AI$2,0)</f>
        <v>0</v>
      </c>
      <c r="AM43" s="129">
        <f t="shared" si="49"/>
        <v>3.0510752688172</v>
      </c>
      <c r="AN43" s="129" t="e">
        <f>IF(OR('GOFO大件-GRO-报价'!AJ11="是",'GOFO大件-GRO-报价'!AG11="是"),'GOFO大件-GRO-报价'!$AA$4,IF(OR('GOFO大件-GRO-报价'!AE11="是",'GOFO大件-GRO-报价'!AI11="是",'GOFO大件-GRO-报价'!AF11="是",'GOFO大件-GRO-报价'!AK11="是"),'GOFO大件-GRO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8.70967741935484</v>
      </c>
      <c r="D44" s="72">
        <v>8.80376344086021</v>
      </c>
      <c r="E44" s="72">
        <v>10.2956989247312</v>
      </c>
      <c r="F44" s="72">
        <v>12.3790322580645</v>
      </c>
      <c r="G44" s="72">
        <v>16.5725806451612</v>
      </c>
      <c r="H44" s="72">
        <v>19.3279569892473</v>
      </c>
      <c r="I44" s="72">
        <v>22.4193548387096</v>
      </c>
      <c r="J44" s="99"/>
      <c r="K44" s="71">
        <v>41</v>
      </c>
      <c r="L44" s="71">
        <v>18.59</v>
      </c>
      <c r="M44" s="72">
        <v>8.70967741935484</v>
      </c>
      <c r="N44" s="72">
        <v>8.80376344086021</v>
      </c>
      <c r="O44" s="72">
        <v>10.2956989247312</v>
      </c>
      <c r="P44" s="72">
        <v>12.3790322580645</v>
      </c>
      <c r="Q44" s="72">
        <v>16.5725806451612</v>
      </c>
      <c r="R44" s="72">
        <v>19.3279569892473</v>
      </c>
      <c r="S44" s="72">
        <v>22.4193548387096</v>
      </c>
      <c r="U44" s="54"/>
      <c r="V44" s="81">
        <f>'GOFO大件-GRO-报价'!V12</f>
        <v>0</v>
      </c>
      <c r="W44" s="129">
        <f>LOOKUP(AD12,{0,1,5,10,20,30,40,50,60,70,80,90,100,110,120,130,140,150,10000},{0.45,0.72,1.08,1.35,1.8,2.25,2.7,3.15,3.6,4.05,4.5,4.95,5.4,6.3,6.3,6.3,6.3,10.8})</f>
        <v>0.45</v>
      </c>
      <c r="X44" s="129" t="e">
        <f>'GOFO大件-GRO-报价'!AL12</f>
        <v>#N/A</v>
      </c>
      <c r="Y44" s="129" t="e">
        <f>(X44+Z44+AA44+AB44+AC44)*'GOFO大件-GRO-报价'!W2</f>
        <v>#N/A</v>
      </c>
      <c r="Z44" s="129" t="e">
        <f>IF(OR('GOFO大件-GRO-报价'!AG12="是",'GOFO大件-GRO-报价'!AJ12="是"),'GOFO大件-GRO-报价'!$AL$2,IF(AND(OR('GOFO大件-GRO-报价'!AE12="是",'GOFO大件-GRO-报价'!AF12="是",'GOFO大件-GRO-报价'!AI12="是"),'GOFO大件-GRO-报价'!AK12="否"),'GOFO大件-GRO-报价'!$AD$2,0))</f>
        <v>#NUM!</v>
      </c>
      <c r="AA44" s="129">
        <f>IF(AND('GOFO大件-GRO-报价'!AK12="是",'GOFO大件-GRO-报价'!AJ12="否"),'GOFO大件-GRO-报价'!$AH$2,0)</f>
        <v>0</v>
      </c>
      <c r="AB44" s="129">
        <f t="shared" si="48"/>
        <v>0</v>
      </c>
      <c r="AC44" s="129" t="e">
        <f>IF(OR('GOFO大件-GRO-报价'!AJ12="是",'GOFO大件-GRO-报价'!AG12="是"),'GOFO大件-GRO-报价'!$AA$2,IF(OR('GOFO大件-GRO-报价'!AE12="是",'GOFO大件-GRO-报价'!AI12="是",'GOFO大件-GRO-报价'!AF12="是",'GOFO大件-GRO-报价'!AK12="是"),'GOFO大件-GRO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0.45</v>
      </c>
      <c r="AI44" s="129" t="e">
        <f>'GOFO大件-GRO-报价'!AS12</f>
        <v>#N/A</v>
      </c>
      <c r="AJ44" s="129" t="e">
        <f>(AI44+AM44+AL44+AK44+AN44)*'GOFO大件-GRO-报价'!W2</f>
        <v>#N/A</v>
      </c>
      <c r="AK44" s="129" t="e">
        <f>IF(OR('GOFO大件-GRO-报价'!AG12="是",'GOFO大件-GRO-报价'!AJ12="是"),'GOFO大件-GRO-报价'!$AM$2,IF(AND(OR('GOFO大件-GRO-报价'!AE12="是",'GOFO大件-GRO-报价'!AF12="是",'GOFO大件-GRO-报价'!AI12="是"),'GOFO大件-GRO-报价'!AK12="否"),'GOFO大件-GRO-报价'!$AE$2,0))</f>
        <v>#NUM!</v>
      </c>
      <c r="AL44" s="129">
        <f>IF(AND('GOFO大件-GRO-报价'!$AK12="是",'GOFO大件-GRO-报价'!$AJ12="否"),'GOFO大件-GRO-报价'!$AI$2,0)</f>
        <v>0</v>
      </c>
      <c r="AM44" s="129">
        <f t="shared" si="49"/>
        <v>3.0510752688172</v>
      </c>
      <c r="AN44" s="129" t="e">
        <f>IF(OR('GOFO大件-GRO-报价'!AJ12="是",'GOFO大件-GRO-报价'!AG12="是"),'GOFO大件-GRO-报价'!$AA$4,IF(OR('GOFO大件-GRO-报价'!AE12="是",'GOFO大件-GRO-报价'!AI12="是",'GOFO大件-GRO-报价'!AF12="是",'GOFO大件-GRO-报价'!AK12="是"),'GOFO大件-GRO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8.70967741935484</v>
      </c>
      <c r="D45" s="72">
        <v>8.80376344086021</v>
      </c>
      <c r="E45" s="72">
        <v>10.6854838709677</v>
      </c>
      <c r="F45" s="72">
        <v>12.4193548387097</v>
      </c>
      <c r="G45" s="72">
        <v>16.6666666666666</v>
      </c>
      <c r="H45" s="72">
        <v>19.6505376344086</v>
      </c>
      <c r="I45" s="72">
        <v>22.5268817204301</v>
      </c>
      <c r="J45" s="99"/>
      <c r="K45" s="71">
        <v>42</v>
      </c>
      <c r="L45" s="71">
        <v>19.05</v>
      </c>
      <c r="M45" s="72">
        <v>8.70967741935484</v>
      </c>
      <c r="N45" s="72">
        <v>8.80376344086021</v>
      </c>
      <c r="O45" s="72">
        <v>10.6854838709677</v>
      </c>
      <c r="P45" s="72">
        <v>12.4193548387097</v>
      </c>
      <c r="Q45" s="72">
        <v>16.6666666666666</v>
      </c>
      <c r="R45" s="72">
        <v>19.6505376344086</v>
      </c>
      <c r="S45" s="72">
        <v>22.5268817204301</v>
      </c>
      <c r="U45" s="54"/>
      <c r="V45" s="81">
        <f>'GOFO大件-GRO-报价'!V13</f>
        <v>0</v>
      </c>
      <c r="W45" s="129">
        <f>LOOKUP(AD13,{0,1,5,10,20,30,40,50,60,70,80,90,100,110,120,130,140,150,10000},{0.45,0.72,1.08,1.35,1.8,2.25,2.7,3.15,3.6,4.05,4.5,4.95,5.4,6.3,6.3,6.3,6.3,10.8})</f>
        <v>0.45</v>
      </c>
      <c r="X45" s="129" t="e">
        <f>'GOFO大件-GRO-报价'!AL13</f>
        <v>#N/A</v>
      </c>
      <c r="Y45" s="129" t="e">
        <f>(X45+Z45+AA45+AB45+AC45)*'GOFO大件-GRO-报价'!W2</f>
        <v>#N/A</v>
      </c>
      <c r="Z45" s="129" t="e">
        <f>IF(OR('GOFO大件-GRO-报价'!AG13="是",'GOFO大件-GRO-报价'!AJ13="是"),'GOFO大件-GRO-报价'!$AL$2,IF(AND(OR('GOFO大件-GRO-报价'!AE13="是",'GOFO大件-GRO-报价'!AF13="是",'GOFO大件-GRO-报价'!AI13="是"),'GOFO大件-GRO-报价'!AK13="否"),'GOFO大件-GRO-报价'!$AD$2,0))</f>
        <v>#NUM!</v>
      </c>
      <c r="AA45" s="129">
        <f>IF(AND('GOFO大件-GRO-报价'!AK13="是",'GOFO大件-GRO-报价'!AJ13="否"),'GOFO大件-GRO-报价'!$AH$2,0)</f>
        <v>0</v>
      </c>
      <c r="AB45" s="129">
        <f t="shared" si="48"/>
        <v>0</v>
      </c>
      <c r="AC45" s="129" t="e">
        <f>IF(OR('GOFO大件-GRO-报价'!AJ13="是",'GOFO大件-GRO-报价'!AG13="是"),'GOFO大件-GRO-报价'!$AA$2,IF(OR('GOFO大件-GRO-报价'!AE13="是",'GOFO大件-GRO-报价'!AI13="是",'GOFO大件-GRO-报价'!AF13="是",'GOFO大件-GRO-报价'!AK13="是"),'GOFO大件-GRO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0.45</v>
      </c>
      <c r="AI45" s="129" t="e">
        <f>'GOFO大件-GRO-报价'!AS13</f>
        <v>#N/A</v>
      </c>
      <c r="AJ45" s="129" t="e">
        <f>(AI45+AM45+AL45+AK45+AN45)*'GOFO大件-GRO-报价'!W2</f>
        <v>#N/A</v>
      </c>
      <c r="AK45" s="129" t="e">
        <f>IF(OR('GOFO大件-GRO-报价'!AG13="是",'GOFO大件-GRO-报价'!AJ13="是"),'GOFO大件-GRO-报价'!$AM$2,IF(AND(OR('GOFO大件-GRO-报价'!AE13="是",'GOFO大件-GRO-报价'!AF13="是",'GOFO大件-GRO-报价'!AI13="是"),'GOFO大件-GRO-报价'!AK13="否"),'GOFO大件-GRO-报价'!$AE$2,0))</f>
        <v>#NUM!</v>
      </c>
      <c r="AL45" s="129">
        <f>IF(AND('GOFO大件-GRO-报价'!$AK13="是",'GOFO大件-GRO-报价'!$AJ13="否"),'GOFO大件-GRO-报价'!$AI$2,0)</f>
        <v>0</v>
      </c>
      <c r="AM45" s="129">
        <f t="shared" si="49"/>
        <v>3.0510752688172</v>
      </c>
      <c r="AN45" s="129" t="e">
        <f>IF(OR('GOFO大件-GRO-报价'!AJ13="是",'GOFO大件-GRO-报价'!AG13="是"),'GOFO大件-GRO-报价'!$AA$4,IF(OR('GOFO大件-GRO-报价'!AE13="是",'GOFO大件-GRO-报价'!AI13="是",'GOFO大件-GRO-报价'!AF13="是",'GOFO大件-GRO-报价'!AK13="是"),'GOFO大件-GRO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8.70967741935484</v>
      </c>
      <c r="D46" s="72">
        <v>8.80376344086021</v>
      </c>
      <c r="E46" s="72">
        <v>10.7123655913978</v>
      </c>
      <c r="F46" s="72">
        <v>13.0645161290323</v>
      </c>
      <c r="G46" s="72">
        <v>17.5537634408603</v>
      </c>
      <c r="H46" s="72">
        <v>20.3629032258065</v>
      </c>
      <c r="I46" s="72">
        <v>23.1451612903226</v>
      </c>
      <c r="J46" s="99"/>
      <c r="K46" s="71">
        <v>43</v>
      </c>
      <c r="L46" s="71">
        <v>19.5</v>
      </c>
      <c r="M46" s="72">
        <v>8.70967741935484</v>
      </c>
      <c r="N46" s="72">
        <v>8.80376344086021</v>
      </c>
      <c r="O46" s="72">
        <v>10.7123655913978</v>
      </c>
      <c r="P46" s="72">
        <v>13.0645161290323</v>
      </c>
      <c r="Q46" s="72">
        <v>17.5537634408603</v>
      </c>
      <c r="R46" s="72">
        <v>20.3629032258065</v>
      </c>
      <c r="S46" s="72">
        <v>23.1451612903226</v>
      </c>
      <c r="U46" s="54"/>
      <c r="V46" s="81">
        <f>'GOFO大件-GRO-报价'!V14</f>
        <v>0</v>
      </c>
      <c r="W46" s="129">
        <f>LOOKUP(AD14,{0,1,5,10,20,30,40,50,60,70,80,90,100,110,120,130,140,150,10000},{0.45,0.72,1.08,1.35,1.8,2.25,2.7,3.15,3.6,4.05,4.5,4.95,5.4,6.3,6.3,6.3,6.3,10.8})</f>
        <v>0.45</v>
      </c>
      <c r="X46" s="129" t="e">
        <f>'GOFO大件-GRO-报价'!AL14</f>
        <v>#N/A</v>
      </c>
      <c r="Y46" s="129" t="e">
        <f>(X46+Z46+AA46+AB46+AC46)*'GOFO大件-GRO-报价'!W2</f>
        <v>#N/A</v>
      </c>
      <c r="Z46" s="129" t="e">
        <f>IF(OR('GOFO大件-GRO-报价'!AG14="是",'GOFO大件-GRO-报价'!AJ14="是"),'GOFO大件-GRO-报价'!$AL$2,IF(AND(OR('GOFO大件-GRO-报价'!AE14="是",'GOFO大件-GRO-报价'!AF14="是",'GOFO大件-GRO-报价'!AI14="是"),'GOFO大件-GRO-报价'!AK14="否"),'GOFO大件-GRO-报价'!$AD$2,0))</f>
        <v>#NUM!</v>
      </c>
      <c r="AA46" s="129">
        <f>IF(AND('GOFO大件-GRO-报价'!AK14="是",'GOFO大件-GRO-报价'!AJ14="否"),'GOFO大件-GRO-报价'!$AH$2,0)</f>
        <v>0</v>
      </c>
      <c r="AB46" s="129">
        <f t="shared" si="48"/>
        <v>0</v>
      </c>
      <c r="AC46" s="129" t="e">
        <f>IF(OR('GOFO大件-GRO-报价'!AJ14="是",'GOFO大件-GRO-报价'!AG14="是"),'GOFO大件-GRO-报价'!$AA$2,IF(OR('GOFO大件-GRO-报价'!AE14="是",'GOFO大件-GRO-报价'!AI14="是",'GOFO大件-GRO-报价'!AF14="是",'GOFO大件-GRO-报价'!AK14="是"),'GOFO大件-GRO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0.45</v>
      </c>
      <c r="AI46" s="129" t="e">
        <f>'GOFO大件-GRO-报价'!AS14</f>
        <v>#N/A</v>
      </c>
      <c r="AJ46" s="129" t="e">
        <f>(AI46+AM46+AL46+AK46+AN46)*'GOFO大件-GRO-报价'!W2</f>
        <v>#N/A</v>
      </c>
      <c r="AK46" s="129" t="e">
        <f>IF(OR('GOFO大件-GRO-报价'!AG14="是",'GOFO大件-GRO-报价'!AJ14="是"),'GOFO大件-GRO-报价'!$AM$2,IF(AND(OR('GOFO大件-GRO-报价'!AE14="是",'GOFO大件-GRO-报价'!AF14="是",'GOFO大件-GRO-报价'!AI14="是"),'GOFO大件-GRO-报价'!AK14="否"),'GOFO大件-GRO-报价'!$AE$2,0))</f>
        <v>#NUM!</v>
      </c>
      <c r="AL46" s="129">
        <f>IF(AND('GOFO大件-GRO-报价'!$AK14="是",'GOFO大件-GRO-报价'!$AJ14="否"),'GOFO大件-GRO-报价'!$AI$2,0)</f>
        <v>0</v>
      </c>
      <c r="AM46" s="129">
        <f t="shared" si="49"/>
        <v>3.0510752688172</v>
      </c>
      <c r="AN46" s="129" t="e">
        <f>IF(OR('GOFO大件-GRO-报价'!AJ14="是",'GOFO大件-GRO-报价'!AG14="是"),'GOFO大件-GRO-报价'!$AA$4,IF(OR('GOFO大件-GRO-报价'!AE14="是",'GOFO大件-GRO-报价'!AI14="是",'GOFO大件-GRO-报价'!AF14="是",'GOFO大件-GRO-报价'!AK14="是"),'GOFO大件-GRO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8.70967741935484</v>
      </c>
      <c r="D47" s="72">
        <v>8.80376344086021</v>
      </c>
      <c r="E47" s="72">
        <v>10.9811827956989</v>
      </c>
      <c r="F47" s="72">
        <v>13.2795698924731</v>
      </c>
      <c r="G47" s="72">
        <v>17.6612903225806</v>
      </c>
      <c r="H47" s="72">
        <v>20.9811827956989</v>
      </c>
      <c r="I47" s="72">
        <v>23.3736559139785</v>
      </c>
      <c r="J47" s="99"/>
      <c r="K47" s="71">
        <v>44</v>
      </c>
      <c r="L47" s="71">
        <v>19.95</v>
      </c>
      <c r="M47" s="72">
        <v>8.70967741935484</v>
      </c>
      <c r="N47" s="72">
        <v>8.80376344086021</v>
      </c>
      <c r="O47" s="72">
        <v>10.9811827956989</v>
      </c>
      <c r="P47" s="72">
        <v>13.2795698924731</v>
      </c>
      <c r="Q47" s="72">
        <v>17.6612903225806</v>
      </c>
      <c r="R47" s="72">
        <v>20.9811827956989</v>
      </c>
      <c r="S47" s="72">
        <v>23.3736559139785</v>
      </c>
      <c r="U47" s="54"/>
      <c r="V47" s="81">
        <f>'GOFO大件-GRO-报价'!V15</f>
        <v>0</v>
      </c>
      <c r="W47" s="129">
        <f>LOOKUP(AD15,{0,1,5,10,20,30,40,50,60,70,80,90,100,110,120,130,140,150,10000},{0.45,0.72,1.08,1.35,1.8,2.25,2.7,3.15,3.6,4.05,4.5,4.95,5.4,6.3,6.3,6.3,6.3,10.8})</f>
        <v>0.45</v>
      </c>
      <c r="X47" s="129" t="e">
        <f>'GOFO大件-GRO-报价'!AL15</f>
        <v>#N/A</v>
      </c>
      <c r="Y47" s="129" t="e">
        <f>(X47+Z47+AA47+AB47+AC47)*'GOFO大件-GRO-报价'!W2</f>
        <v>#N/A</v>
      </c>
      <c r="Z47" s="129" t="e">
        <f>IF(OR('GOFO大件-GRO-报价'!AG15="是",'GOFO大件-GRO-报价'!AJ15="是"),'GOFO大件-GRO-报价'!$AL$2,IF(AND(OR('GOFO大件-GRO-报价'!AE15="是",'GOFO大件-GRO-报价'!AF15="是",'GOFO大件-GRO-报价'!AI15="是"),'GOFO大件-GRO-报价'!AK15="否"),'GOFO大件-GRO-报价'!$AD$2,0))</f>
        <v>#NUM!</v>
      </c>
      <c r="AA47" s="129">
        <f>IF(AND('GOFO大件-GRO-报价'!AK15="是",'GOFO大件-GRO-报价'!AJ15="否"),'GOFO大件-GRO-报价'!$AH$2,0)</f>
        <v>0</v>
      </c>
      <c r="AB47" s="129">
        <f t="shared" si="48"/>
        <v>0</v>
      </c>
      <c r="AC47" s="129" t="e">
        <f>IF(OR('GOFO大件-GRO-报价'!AJ15="是",'GOFO大件-GRO-报价'!AG15="是"),'GOFO大件-GRO-报价'!$AA$2,IF(OR('GOFO大件-GRO-报价'!AE15="是",'GOFO大件-GRO-报价'!AI15="是",'GOFO大件-GRO-报价'!AF15="是",'GOFO大件-GRO-报价'!AK15="是"),'GOFO大件-GRO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0.45</v>
      </c>
      <c r="AI47" s="129" t="e">
        <f>'GOFO大件-GRO-报价'!AS15</f>
        <v>#N/A</v>
      </c>
      <c r="AJ47" s="129" t="e">
        <f>(AI47+AM47+AL47+AK47+AN47)*'GOFO大件-GRO-报价'!W2</f>
        <v>#N/A</v>
      </c>
      <c r="AK47" s="129" t="e">
        <f>IF(OR('GOFO大件-GRO-报价'!AG15="是",'GOFO大件-GRO-报价'!AJ15="是"),'GOFO大件-GRO-报价'!$AM$2,IF(AND(OR('GOFO大件-GRO-报价'!AE15="是",'GOFO大件-GRO-报价'!AF15="是",'GOFO大件-GRO-报价'!AI15="是"),'GOFO大件-GRO-报价'!AK15="否"),'GOFO大件-GRO-报价'!$AE$2,0))</f>
        <v>#NUM!</v>
      </c>
      <c r="AL47" s="129">
        <f>IF(AND('GOFO大件-GRO-报价'!$AK15="是",'GOFO大件-GRO-报价'!$AJ15="否"),'GOFO大件-GRO-报价'!$AI$2,0)</f>
        <v>0</v>
      </c>
      <c r="AM47" s="129">
        <f t="shared" si="49"/>
        <v>3.0510752688172</v>
      </c>
      <c r="AN47" s="129" t="e">
        <f>IF(OR('GOFO大件-GRO-报价'!AJ15="是",'GOFO大件-GRO-报价'!AG15="是"),'GOFO大件-GRO-报价'!$AA$4,IF(OR('GOFO大件-GRO-报价'!AE15="是",'GOFO大件-GRO-报价'!AI15="是",'GOFO大件-GRO-报价'!AF15="是",'GOFO大件-GRO-报价'!AK15="是"),'GOFO大件-GRO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8.70967741935484</v>
      </c>
      <c r="D48" s="72">
        <v>8.80376344086021</v>
      </c>
      <c r="E48" s="72">
        <v>10.9811827956989</v>
      </c>
      <c r="F48" s="72">
        <v>13.2795698924731</v>
      </c>
      <c r="G48" s="72">
        <v>17.6612903225806</v>
      </c>
      <c r="H48" s="72">
        <v>21.3978494623656</v>
      </c>
      <c r="I48" s="72">
        <v>23.5349462365591</v>
      </c>
      <c r="J48" s="99"/>
      <c r="K48" s="71">
        <v>45</v>
      </c>
      <c r="L48" s="71">
        <v>20.41</v>
      </c>
      <c r="M48" s="72">
        <v>8.70967741935484</v>
      </c>
      <c r="N48" s="72">
        <v>8.80376344086021</v>
      </c>
      <c r="O48" s="72">
        <v>10.9811827956989</v>
      </c>
      <c r="P48" s="72">
        <v>13.2795698924731</v>
      </c>
      <c r="Q48" s="72">
        <v>17.6612903225806</v>
      </c>
      <c r="R48" s="72">
        <v>21.3978494623656</v>
      </c>
      <c r="S48" s="72">
        <v>23.5349462365591</v>
      </c>
      <c r="U48" s="54"/>
      <c r="V48" s="81">
        <f>'GOFO大件-GRO-报价'!V16</f>
        <v>0</v>
      </c>
      <c r="W48" s="129">
        <f>LOOKUP(AD16,{0,1,5,10,20,30,40,50,60,70,80,90,100,110,120,130,140,150,10000},{0.45,0.72,1.08,1.35,1.8,2.25,2.7,3.15,3.6,4.05,4.5,4.95,5.4,6.3,6.3,6.3,6.3,10.8})</f>
        <v>0.45</v>
      </c>
      <c r="X48" s="129" t="e">
        <f>'GOFO大件-GRO-报价'!AL16</f>
        <v>#N/A</v>
      </c>
      <c r="Y48" s="129" t="e">
        <f>(X48+Z48+AA48+AB48+AC48)*'GOFO大件-GRO-报价'!W2</f>
        <v>#N/A</v>
      </c>
      <c r="Z48" s="129" t="e">
        <f>IF(OR('GOFO大件-GRO-报价'!AG16="是",'GOFO大件-GRO-报价'!AJ16="是"),'GOFO大件-GRO-报价'!$AL$2,IF(AND(OR('GOFO大件-GRO-报价'!AE16="是",'GOFO大件-GRO-报价'!AF16="是",'GOFO大件-GRO-报价'!AI16="是"),'GOFO大件-GRO-报价'!AK16="否"),'GOFO大件-GRO-报价'!$AD$2,0))</f>
        <v>#NUM!</v>
      </c>
      <c r="AA48" s="129">
        <f>IF(AND('GOFO大件-GRO-报价'!AK16="是",'GOFO大件-GRO-报价'!AJ16="否"),'GOFO大件-GRO-报价'!$AH$2,0)</f>
        <v>0</v>
      </c>
      <c r="AB48" s="129">
        <f t="shared" si="48"/>
        <v>0</v>
      </c>
      <c r="AC48" s="129" t="e">
        <f>IF(OR('GOFO大件-GRO-报价'!AJ16="是",'GOFO大件-GRO-报价'!AG16="是"),'GOFO大件-GRO-报价'!$AA$2,IF(OR('GOFO大件-GRO-报价'!AE16="是",'GOFO大件-GRO-报价'!AI16="是",'GOFO大件-GRO-报价'!AF16="是",'GOFO大件-GRO-报价'!AK16="是"),'GOFO大件-GRO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0.45</v>
      </c>
      <c r="AI48" s="129" t="e">
        <f>'GOFO大件-GRO-报价'!AS16</f>
        <v>#N/A</v>
      </c>
      <c r="AJ48" s="129" t="e">
        <f>(AI48+AM48+AL48+AK48+AN48)*'GOFO大件-GRO-报价'!W2</f>
        <v>#N/A</v>
      </c>
      <c r="AK48" s="129" t="e">
        <f>IF(OR('GOFO大件-GRO-报价'!AG16="是",'GOFO大件-GRO-报价'!AJ16="是"),'GOFO大件-GRO-报价'!$AM$2,IF(AND(OR('GOFO大件-GRO-报价'!AE16="是",'GOFO大件-GRO-报价'!AF16="是",'GOFO大件-GRO-报价'!AI16="是"),'GOFO大件-GRO-报价'!AK16="否"),'GOFO大件-GRO-报价'!$AE$2,0))</f>
        <v>#NUM!</v>
      </c>
      <c r="AL48" s="129">
        <f>IF(AND('GOFO大件-GRO-报价'!$AK16="是",'GOFO大件-GRO-报价'!$AJ16="否"),'GOFO大件-GRO-报价'!$AI$2,0)</f>
        <v>0</v>
      </c>
      <c r="AM48" s="129">
        <f t="shared" si="49"/>
        <v>3.0510752688172</v>
      </c>
      <c r="AN48" s="129" t="e">
        <f>IF(OR('GOFO大件-GRO-报价'!AJ16="是",'GOFO大件-GRO-报价'!AG16="是"),'GOFO大件-GRO-报价'!$AA$4,IF(OR('GOFO大件-GRO-报价'!AE16="是",'GOFO大件-GRO-报价'!AI16="是",'GOFO大件-GRO-报价'!AF16="是",'GOFO大件-GRO-报价'!AK16="是"),'GOFO大件-GRO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8.70967741935484</v>
      </c>
      <c r="D49" s="72">
        <v>8.88440860215054</v>
      </c>
      <c r="E49" s="72">
        <v>11.3440860215054</v>
      </c>
      <c r="F49" s="72">
        <v>13.5483870967743</v>
      </c>
      <c r="G49" s="72">
        <v>18.1317204301075</v>
      </c>
      <c r="H49" s="72">
        <v>21.6397849462365</v>
      </c>
      <c r="I49" s="72">
        <v>24.1666666666666</v>
      </c>
      <c r="J49" s="99"/>
      <c r="K49" s="71">
        <v>46</v>
      </c>
      <c r="L49" s="71">
        <v>20.86</v>
      </c>
      <c r="M49" s="72">
        <v>8.70967741935484</v>
      </c>
      <c r="N49" s="72">
        <v>8.88440860215054</v>
      </c>
      <c r="O49" s="72">
        <v>11.3440860215054</v>
      </c>
      <c r="P49" s="72">
        <v>13.5483870967743</v>
      </c>
      <c r="Q49" s="72">
        <v>18.1317204301075</v>
      </c>
      <c r="R49" s="72">
        <v>21.6397849462365</v>
      </c>
      <c r="S49" s="72">
        <v>24.1666666666666</v>
      </c>
      <c r="U49" s="54"/>
      <c r="V49" s="81">
        <f>'GOFO大件-GRO-报价'!V17</f>
        <v>0</v>
      </c>
      <c r="W49" s="129">
        <f>LOOKUP(AD17,{0,1,5,10,20,30,40,50,60,70,80,90,100,110,120,130,140,150,10000},{0.45,0.72,1.08,1.35,1.8,2.25,2.7,3.15,3.6,4.05,4.5,4.95,5.4,6.3,6.3,6.3,6.3,10.8})</f>
        <v>0.45</v>
      </c>
      <c r="X49" s="129" t="e">
        <f>'GOFO大件-GRO-报价'!AL17</f>
        <v>#N/A</v>
      </c>
      <c r="Y49" s="129" t="e">
        <f>(X49+Z49+AA49+AB49+AC49)*'GOFO大件-GRO-报价'!W2</f>
        <v>#N/A</v>
      </c>
      <c r="Z49" s="129" t="e">
        <f>IF(OR('GOFO大件-GRO-报价'!AG17="是",'GOFO大件-GRO-报价'!AJ17="是"),'GOFO大件-GRO-报价'!$AL$2,IF(AND(OR('GOFO大件-GRO-报价'!AE17="是",'GOFO大件-GRO-报价'!AF17="是",'GOFO大件-GRO-报价'!AI17="是"),'GOFO大件-GRO-报价'!AK17="否"),'GOFO大件-GRO-报价'!$AD$2,0))</f>
        <v>#NUM!</v>
      </c>
      <c r="AA49" s="129">
        <f>IF(AND('GOFO大件-GRO-报价'!AK17="是",'GOFO大件-GRO-报价'!AJ17="否"),'GOFO大件-GRO-报价'!$AH$2,0)</f>
        <v>0</v>
      </c>
      <c r="AB49" s="129">
        <f t="shared" si="48"/>
        <v>0</v>
      </c>
      <c r="AC49" s="129" t="e">
        <f>IF(OR('GOFO大件-GRO-报价'!AJ17="是",'GOFO大件-GRO-报价'!AG17="是"),'GOFO大件-GRO-报价'!$AA$2,IF(OR('GOFO大件-GRO-报价'!AE17="是",'GOFO大件-GRO-报价'!AI17="是",'GOFO大件-GRO-报价'!AF17="是",'GOFO大件-GRO-报价'!AK17="是"),'GOFO大件-GRO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0.45</v>
      </c>
      <c r="AI49" s="129" t="e">
        <f>'GOFO大件-GRO-报价'!AS17</f>
        <v>#N/A</v>
      </c>
      <c r="AJ49" s="129" t="e">
        <f>(AI49+AM49+AL49+AK49+AN49)*'GOFO大件-GRO-报价'!W2</f>
        <v>#N/A</v>
      </c>
      <c r="AK49" s="129" t="e">
        <f>IF(OR('GOFO大件-GRO-报价'!AG17="是",'GOFO大件-GRO-报价'!AJ17="是"),'GOFO大件-GRO-报价'!$AM$2,IF(AND(OR('GOFO大件-GRO-报价'!AE17="是",'GOFO大件-GRO-报价'!AF17="是",'GOFO大件-GRO-报价'!AI17="是"),'GOFO大件-GRO-报价'!AK17="否"),'GOFO大件-GRO-报价'!$AE$2,0))</f>
        <v>#NUM!</v>
      </c>
      <c r="AL49" s="129">
        <f>IF(AND('GOFO大件-GRO-报价'!$AK17="是",'GOFO大件-GRO-报价'!$AJ17="否"),'GOFO大件-GRO-报价'!$AI$2,0)</f>
        <v>0</v>
      </c>
      <c r="AM49" s="129">
        <f t="shared" si="49"/>
        <v>3.0510752688172</v>
      </c>
      <c r="AN49" s="129" t="e">
        <f>IF(OR('GOFO大件-GRO-报价'!AJ17="是",'GOFO大件-GRO-报价'!AG17="是"),'GOFO大件-GRO-报价'!$AA$4,IF(OR('GOFO大件-GRO-报价'!AE17="是",'GOFO大件-GRO-报价'!AI17="是",'GOFO大件-GRO-报价'!AF17="是",'GOFO大件-GRO-报价'!AK17="是"),'GOFO大件-GRO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8.70967741935484</v>
      </c>
      <c r="D50" s="72">
        <v>9.0994623655914</v>
      </c>
      <c r="E50" s="72">
        <v>11.5188172043011</v>
      </c>
      <c r="F50" s="72">
        <v>13.6290322580645</v>
      </c>
      <c r="G50" s="72">
        <v>18.3870967741935</v>
      </c>
      <c r="H50" s="72">
        <v>22.0430107526881</v>
      </c>
      <c r="I50" s="72">
        <v>24.5564516129033</v>
      </c>
      <c r="J50" s="99"/>
      <c r="K50" s="71">
        <v>47</v>
      </c>
      <c r="L50" s="71">
        <v>21.31</v>
      </c>
      <c r="M50" s="72">
        <v>8.70967741935484</v>
      </c>
      <c r="N50" s="72">
        <v>9.0994623655914</v>
      </c>
      <c r="O50" s="72">
        <v>11.5188172043011</v>
      </c>
      <c r="P50" s="72">
        <v>13.6290322580645</v>
      </c>
      <c r="Q50" s="72">
        <v>18.3870967741935</v>
      </c>
      <c r="R50" s="72">
        <v>22.0430107526881</v>
      </c>
      <c r="S50" s="72">
        <v>24.5564516129033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8.70967741935484</v>
      </c>
      <c r="D51" s="72">
        <v>9.0994623655914</v>
      </c>
      <c r="E51" s="72">
        <v>11.6397849462366</v>
      </c>
      <c r="F51" s="72">
        <v>14.1263440860215</v>
      </c>
      <c r="G51" s="72">
        <v>18.6559139784946</v>
      </c>
      <c r="H51" s="72">
        <v>22.258064516129</v>
      </c>
      <c r="I51" s="72">
        <v>24.9462365591397</v>
      </c>
      <c r="J51" s="99"/>
      <c r="K51" s="71">
        <v>48</v>
      </c>
      <c r="L51" s="71">
        <v>21.77</v>
      </c>
      <c r="M51" s="72">
        <v>8.70967741935484</v>
      </c>
      <c r="N51" s="72">
        <v>9.0994623655914</v>
      </c>
      <c r="O51" s="72">
        <v>11.6397849462366</v>
      </c>
      <c r="P51" s="72">
        <v>14.1263440860215</v>
      </c>
      <c r="Q51" s="72">
        <v>18.6559139784946</v>
      </c>
      <c r="R51" s="72">
        <v>22.258064516129</v>
      </c>
      <c r="S51" s="72">
        <v>24.9462365591397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8.70967741935484</v>
      </c>
      <c r="D52" s="72">
        <v>9.0994623655914</v>
      </c>
      <c r="E52" s="72">
        <v>11.6397849462366</v>
      </c>
      <c r="F52" s="72">
        <v>14.1263440860215</v>
      </c>
      <c r="G52" s="72">
        <v>18.7768817204301</v>
      </c>
      <c r="H52" s="72">
        <v>22.7016129032258</v>
      </c>
      <c r="I52" s="72">
        <v>25.0806451612904</v>
      </c>
      <c r="J52" s="99"/>
      <c r="K52" s="71">
        <v>49</v>
      </c>
      <c r="L52" s="71">
        <v>22.22</v>
      </c>
      <c r="M52" s="72">
        <v>8.70967741935484</v>
      </c>
      <c r="N52" s="72">
        <v>9.0994623655914</v>
      </c>
      <c r="O52" s="72">
        <v>11.6397849462366</v>
      </c>
      <c r="P52" s="72">
        <v>14.1263440860215</v>
      </c>
      <c r="Q52" s="72">
        <v>18.7768817204301</v>
      </c>
      <c r="R52" s="72">
        <v>22.7016129032258</v>
      </c>
      <c r="S52" s="72">
        <v>25.0806451612904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8.70967741935484</v>
      </c>
      <c r="D53" s="72">
        <v>9.0994623655914</v>
      </c>
      <c r="E53" s="72">
        <v>11.6397849462366</v>
      </c>
      <c r="F53" s="72">
        <v>14.1532258064516</v>
      </c>
      <c r="G53" s="72">
        <v>18.9516129032258</v>
      </c>
      <c r="H53" s="72">
        <v>22.9032258064516</v>
      </c>
      <c r="I53" s="72">
        <v>25.4435483870967</v>
      </c>
      <c r="J53" s="99"/>
      <c r="K53" s="71">
        <v>50</v>
      </c>
      <c r="L53" s="71">
        <v>22.67</v>
      </c>
      <c r="M53" s="72">
        <v>8.70967741935484</v>
      </c>
      <c r="N53" s="72">
        <v>9.0994623655914</v>
      </c>
      <c r="O53" s="72">
        <v>11.6397849462366</v>
      </c>
      <c r="P53" s="72">
        <v>14.1532258064516</v>
      </c>
      <c r="Q53" s="72">
        <v>18.9516129032258</v>
      </c>
      <c r="R53" s="72">
        <v>22.9032258064516</v>
      </c>
      <c r="S53" s="72">
        <v>25.4435483870967</v>
      </c>
      <c r="U53" s="54"/>
      <c r="V53" s="81" t="str">
        <f>'GOFO大件-GRO-报价'!V8</f>
        <v>超最长边产品</v>
      </c>
      <c r="W53" s="129">
        <f t="shared" ref="W53:W62" si="50">W40</f>
        <v>2.7</v>
      </c>
      <c r="X53" s="129">
        <f>'GOFO大件-GRO-报价'!AM8</f>
        <v>8.80376344086021</v>
      </c>
      <c r="Y53" s="129">
        <f>(X53+Z53+AA53+AB53+AC53)*'GOFO大件-GRO-报价'!W2</f>
        <v>2.22056451612903</v>
      </c>
      <c r="Z53" s="129">
        <f>IF(OR('GOFO大件-GRO-报价'!AG8="是",'GOFO大件-GRO-报价'!AJ8="是"),'GOFO大件-GRO-报价'!$AL$3,IF(AND(OR('GOFO大件-GRO-报价'!AE8="是",'GOFO大件-GRO-报价'!AF8="是",'GOFO大件-GRO-报价'!AI8="是"),'GOFO大件-GRO-报价'!AK8="否"),'GOFO大件-GRO-报价'!$AD$3,0))</f>
        <v>6</v>
      </c>
      <c r="AA53" s="129">
        <f>IF(AND('GOFO大件-GRO-报价'!AK8="是",'GOFO大件-GRO-报价'!AJ8="否"),'GOFO大件-GRO-报价'!$AH$3,0)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17.0243279569892</v>
      </c>
      <c r="AE53" s="131">
        <f t="shared" ref="AE53:AE62" si="54">(X53+Y53+Z53+AA53+AB53+W53+AC53)</f>
        <v>19.7243279569892</v>
      </c>
      <c r="AF53" s="54"/>
      <c r="AG53" s="81" t="str">
        <f t="shared" ref="AG53:AG62" si="55">V53</f>
        <v>超最长边产品</v>
      </c>
      <c r="AH53" s="129">
        <f t="shared" ref="AH53:AH62" si="56">W53</f>
        <v>2.7</v>
      </c>
      <c r="AI53" s="129">
        <f>'GOFO大件-GRO-报价'!AT8</f>
        <v>8.80376344086021</v>
      </c>
      <c r="AJ53" s="129">
        <f>(AI53+AM53+AL53+AK53+AN53)*'GOFO大件-GRO-报价'!W2</f>
        <v>2.67822580645161</v>
      </c>
      <c r="AK53" s="129">
        <f>IF(OR('GOFO大件-GRO-报价'!AG8="是",'GOFO大件-GRO-报价'!AJ8="是"),'GOFO大件-GRO-报价'!$AM$3,IF(AND(OR('GOFO大件-GRO-报价'!AE8="是",'GOFO大件-GRO-报价'!AF8="是",'GOFO大件-GRO-报价'!AI8="是"),'GOFO大件-GRO-报价'!AK8="否"),'GOFO大件-GRO-报价'!$AE$3,0))</f>
        <v>6</v>
      </c>
      <c r="AL53" s="129">
        <f>IF(AND('GOFO大件-GRO-报价'!$AK8="是",'GOFO大件-GRO-报价'!$AJ8="否"),'GOFO大件-GRO-报价'!$AI$3,0)</f>
        <v>0</v>
      </c>
      <c r="AM53" s="129">
        <f t="shared" ref="AM53:AM62" si="57">AM40</f>
        <v>3.0510752688172</v>
      </c>
      <c r="AN53" s="129">
        <f t="shared" ref="AN53:AN62" si="58">AN40</f>
        <v>0</v>
      </c>
      <c r="AO53" s="130">
        <f t="shared" ref="AO53:AO62" si="59">SUM(AI53:AN53)</f>
        <v>20.533064516129</v>
      </c>
      <c r="AP53" s="131">
        <f t="shared" ref="AP53:AP62" si="60">(AI53+AJ53+AK53+AL53+AM53+AH53+AN53)</f>
        <v>23.233064516129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8.73655913978495</v>
      </c>
      <c r="D54" s="72">
        <v>10.5779569892473</v>
      </c>
      <c r="E54" s="72">
        <v>12.7284946236559</v>
      </c>
      <c r="F54" s="72">
        <v>15.0537634408603</v>
      </c>
      <c r="G54" s="72">
        <v>18.9516129032258</v>
      </c>
      <c r="H54" s="72">
        <v>22.9032258064516</v>
      </c>
      <c r="I54" s="72">
        <v>25.4435483870967</v>
      </c>
      <c r="J54" s="99"/>
      <c r="K54" s="71">
        <v>51</v>
      </c>
      <c r="L54" s="71">
        <v>23.13</v>
      </c>
      <c r="M54" s="72">
        <v>8.73655913978495</v>
      </c>
      <c r="N54" s="72">
        <v>10.5779569892473</v>
      </c>
      <c r="O54" s="72">
        <v>12.7284946236559</v>
      </c>
      <c r="P54" s="72">
        <v>15.0537634408603</v>
      </c>
      <c r="Q54" s="72">
        <v>18.9516129032258</v>
      </c>
      <c r="R54" s="72">
        <v>22.9032258064516</v>
      </c>
      <c r="S54" s="72">
        <v>25.4435483870967</v>
      </c>
      <c r="U54" s="54"/>
      <c r="V54" s="81">
        <f>'GOFO大件-GRO-报价'!V9</f>
        <v>0</v>
      </c>
      <c r="W54" s="129">
        <f t="shared" si="50"/>
        <v>0.45</v>
      </c>
      <c r="X54" s="129" t="e">
        <f>'GOFO大件-GRO-报价'!AM9</f>
        <v>#N/A</v>
      </c>
      <c r="Y54" s="129" t="e">
        <f>(X54+Z54+AA54+AB54+AC54)*'GOFO大件-GRO-报价'!W2</f>
        <v>#N/A</v>
      </c>
      <c r="Z54" s="129" t="e">
        <f>IF(OR('GOFO大件-GRO-报价'!AG9="是",'GOFO大件-GRO-报价'!AJ9="是"),'GOFO大件-GRO-报价'!$AL$3,IF(AND(OR('GOFO大件-GRO-报价'!AE9="是",'GOFO大件-GRO-报价'!AF9="是",'GOFO大件-GRO-报价'!AI9="是"),'GOFO大件-GRO-报价'!AK9="否"),'GOFO大件-GRO-报价'!$AD$3,0))</f>
        <v>#NUM!</v>
      </c>
      <c r="AA54" s="129">
        <f>IF(AND('GOFO大件-GRO-报价'!AK9="是",'GOFO大件-GRO-报价'!AJ9="否"),'GOFO大件-GRO-报价'!$AH$3,0)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0.45</v>
      </c>
      <c r="AI54" s="129" t="e">
        <f>'GOFO大件-GRO-报价'!AT9</f>
        <v>#N/A</v>
      </c>
      <c r="AJ54" s="129" t="e">
        <f>(AI54+AM54+AL54+AK54+AN54)*'GOFO大件-GRO-报价'!W2</f>
        <v>#N/A</v>
      </c>
      <c r="AK54" s="129" t="e">
        <f>IF(OR('GOFO大件-GRO-报价'!AG9="是",'GOFO大件-GRO-报价'!AJ9="是"),'GOFO大件-GRO-报价'!$AM$3,IF(AND(OR('GOFO大件-GRO-报价'!AE9="是",'GOFO大件-GRO-报价'!AF9="是",'GOFO大件-GRO-报价'!AI9="是"),'GOFO大件-GRO-报价'!AK9="否"),'GOFO大件-GRO-报价'!$AE$3,0))</f>
        <v>#NUM!</v>
      </c>
      <c r="AL54" s="129">
        <f>IF(AND('GOFO大件-GRO-报价'!$AK9="是",'GOFO大件-GRO-报价'!$AJ9="否"),'GOFO大件-GRO-报价'!$AI$3,0)</f>
        <v>0</v>
      </c>
      <c r="AM54" s="129">
        <f t="shared" si="57"/>
        <v>3.0510752688172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8.73655913978495</v>
      </c>
      <c r="D55" s="72">
        <v>10.5779569892473</v>
      </c>
      <c r="E55" s="72">
        <v>12.7284946236559</v>
      </c>
      <c r="F55" s="72">
        <v>15.0537634408603</v>
      </c>
      <c r="G55" s="72">
        <v>18.9516129032258</v>
      </c>
      <c r="H55" s="72">
        <v>22.9032258064516</v>
      </c>
      <c r="I55" s="72">
        <v>25.4435483870967</v>
      </c>
      <c r="J55" s="99"/>
      <c r="K55" s="71">
        <v>52</v>
      </c>
      <c r="L55" s="71">
        <v>23.58</v>
      </c>
      <c r="M55" s="72">
        <v>8.73655913978495</v>
      </c>
      <c r="N55" s="72">
        <v>10.5779569892473</v>
      </c>
      <c r="O55" s="72">
        <v>12.7284946236559</v>
      </c>
      <c r="P55" s="72">
        <v>15.0537634408603</v>
      </c>
      <c r="Q55" s="72">
        <v>18.9516129032258</v>
      </c>
      <c r="R55" s="72">
        <v>22.9032258064516</v>
      </c>
      <c r="S55" s="72">
        <v>25.4435483870967</v>
      </c>
      <c r="U55" s="54"/>
      <c r="V55" s="81">
        <f>'GOFO大件-GRO-报价'!V10</f>
        <v>0</v>
      </c>
      <c r="W55" s="129">
        <f t="shared" si="50"/>
        <v>0.45</v>
      </c>
      <c r="X55" s="129" t="e">
        <f>'GOFO大件-GRO-报价'!AM10</f>
        <v>#N/A</v>
      </c>
      <c r="Y55" s="129" t="e">
        <f>(X55+Z55+AA55+AB55+AC55)*'GOFO大件-GRO-报价'!W2</f>
        <v>#N/A</v>
      </c>
      <c r="Z55" s="129" t="e">
        <f>IF(OR('GOFO大件-GRO-报价'!AG10="是",'GOFO大件-GRO-报价'!AJ10="是"),'GOFO大件-GRO-报价'!$AL$3,IF(AND(OR('GOFO大件-GRO-报价'!AE10="是",'GOFO大件-GRO-报价'!AF10="是",'GOFO大件-GRO-报价'!AI10="是"),'GOFO大件-GRO-报价'!AK10="否"),'GOFO大件-GRO-报价'!$AD$3,0))</f>
        <v>#NUM!</v>
      </c>
      <c r="AA55" s="129">
        <f>IF(AND('GOFO大件-GRO-报价'!AK10="是",'GOFO大件-GRO-报价'!AJ10="否"),'GOFO大件-GRO-报价'!$AH$3,0)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0.45</v>
      </c>
      <c r="AI55" s="129" t="e">
        <f>'GOFO大件-GRO-报价'!AT10</f>
        <v>#N/A</v>
      </c>
      <c r="AJ55" s="129" t="e">
        <f>(AI55+AM55+AL55+AK55+AN55)*'GOFO大件-GRO-报价'!W2</f>
        <v>#N/A</v>
      </c>
      <c r="AK55" s="129" t="e">
        <f>IF(OR('GOFO大件-GRO-报价'!AG10="是",'GOFO大件-GRO-报价'!AJ10="是"),'GOFO大件-GRO-报价'!$AM$3,IF(AND(OR('GOFO大件-GRO-报价'!AE10="是",'GOFO大件-GRO-报价'!AF10="是",'GOFO大件-GRO-报价'!AI10="是"),'GOFO大件-GRO-报价'!AK10="否"),'GOFO大件-GRO-报价'!$AE$3,0))</f>
        <v>#NUM!</v>
      </c>
      <c r="AL55" s="129">
        <f>IF(AND('GOFO大件-GRO-报价'!$AK10="是",'GOFO大件-GRO-报价'!$AJ10="否"),'GOFO大件-GRO-报价'!$AI$3,0)</f>
        <v>0</v>
      </c>
      <c r="AM55" s="129">
        <f t="shared" si="57"/>
        <v>3.0510752688172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8.73655913978495</v>
      </c>
      <c r="D56" s="72">
        <v>10.5913978494624</v>
      </c>
      <c r="E56" s="72">
        <v>12.741935483871</v>
      </c>
      <c r="F56" s="72">
        <v>15.0537634408603</v>
      </c>
      <c r="G56" s="72">
        <v>18.9516129032258</v>
      </c>
      <c r="H56" s="72">
        <v>22.9032258064516</v>
      </c>
      <c r="I56" s="72">
        <v>25.4435483870967</v>
      </c>
      <c r="J56" s="99"/>
      <c r="K56" s="71">
        <v>53</v>
      </c>
      <c r="L56" s="71">
        <v>24.04</v>
      </c>
      <c r="M56" s="72">
        <v>8.73655913978495</v>
      </c>
      <c r="N56" s="72">
        <v>10.5913978494624</v>
      </c>
      <c r="O56" s="72">
        <v>12.741935483871</v>
      </c>
      <c r="P56" s="72">
        <v>15.0537634408603</v>
      </c>
      <c r="Q56" s="72">
        <v>18.9516129032258</v>
      </c>
      <c r="R56" s="72">
        <v>22.9032258064516</v>
      </c>
      <c r="S56" s="72">
        <v>25.4435483870967</v>
      </c>
      <c r="U56" s="54"/>
      <c r="V56" s="81">
        <f>'GOFO大件-GRO-报价'!V11</f>
        <v>0</v>
      </c>
      <c r="W56" s="129">
        <f t="shared" si="50"/>
        <v>0.45</v>
      </c>
      <c r="X56" s="129" t="e">
        <f>'GOFO大件-GRO-报价'!AM11</f>
        <v>#N/A</v>
      </c>
      <c r="Y56" s="129" t="e">
        <f>(X56+Z56+AA56+AB56+AC56)*'GOFO大件-GRO-报价'!W2</f>
        <v>#N/A</v>
      </c>
      <c r="Z56" s="129" t="e">
        <f>IF(OR('GOFO大件-GRO-报价'!AG11="是",'GOFO大件-GRO-报价'!AJ11="是"),'GOFO大件-GRO-报价'!$AL$3,IF(AND(OR('GOFO大件-GRO-报价'!AE11="是",'GOFO大件-GRO-报价'!AF11="是",'GOFO大件-GRO-报价'!AI11="是"),'GOFO大件-GRO-报价'!AK11="否"),'GOFO大件-GRO-报价'!$AD$3,0))</f>
        <v>#NUM!</v>
      </c>
      <c r="AA56" s="129">
        <f>IF(AND('GOFO大件-GRO-报价'!AK11="是",'GOFO大件-GRO-报价'!AJ11="否"),'GOFO大件-GRO-报价'!$AH$3,0)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0.45</v>
      </c>
      <c r="AI56" s="129" t="e">
        <f>'GOFO大件-GRO-报价'!AT11</f>
        <v>#N/A</v>
      </c>
      <c r="AJ56" s="129" t="e">
        <f>(AI56+AM56+AL56+AK56+AN56)*'GOFO大件-GRO-报价'!W2</f>
        <v>#N/A</v>
      </c>
      <c r="AK56" s="129" t="e">
        <f>IF(OR('GOFO大件-GRO-报价'!AG11="是",'GOFO大件-GRO-报价'!AJ11="是"),'GOFO大件-GRO-报价'!$AM$3,IF(AND(OR('GOFO大件-GRO-报价'!AE11="是",'GOFO大件-GRO-报价'!AF11="是",'GOFO大件-GRO-报价'!AI11="是"),'GOFO大件-GRO-报价'!AK11="否"),'GOFO大件-GRO-报价'!$AE$3,0))</f>
        <v>#NUM!</v>
      </c>
      <c r="AL56" s="129">
        <f>IF(AND('GOFO大件-GRO-报价'!$AK11="是",'GOFO大件-GRO-报价'!$AJ11="否"),'GOFO大件-GRO-报价'!$AI$3,0)</f>
        <v>0</v>
      </c>
      <c r="AM56" s="129">
        <f t="shared" si="57"/>
        <v>3.0510752688172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8.73655913978495</v>
      </c>
      <c r="D57" s="72">
        <v>10.5913978494624</v>
      </c>
      <c r="E57" s="72">
        <v>12.755376344086</v>
      </c>
      <c r="F57" s="72">
        <v>15.0537634408603</v>
      </c>
      <c r="G57" s="72">
        <v>18.9516129032258</v>
      </c>
      <c r="H57" s="72">
        <v>22.9032258064516</v>
      </c>
      <c r="I57" s="72">
        <v>25.4435483870967</v>
      </c>
      <c r="J57" s="99"/>
      <c r="K57" s="71">
        <v>54</v>
      </c>
      <c r="L57" s="71">
        <v>24.49</v>
      </c>
      <c r="M57" s="72">
        <v>8.73655913978495</v>
      </c>
      <c r="N57" s="72">
        <v>10.5913978494624</v>
      </c>
      <c r="O57" s="72">
        <v>12.755376344086</v>
      </c>
      <c r="P57" s="72">
        <v>15.0537634408603</v>
      </c>
      <c r="Q57" s="72">
        <v>18.9516129032258</v>
      </c>
      <c r="R57" s="72">
        <v>22.9032258064516</v>
      </c>
      <c r="S57" s="72">
        <v>25.4435483870967</v>
      </c>
      <c r="U57" s="54"/>
      <c r="V57" s="81">
        <f>'GOFO大件-GRO-报价'!V12</f>
        <v>0</v>
      </c>
      <c r="W57" s="129">
        <f t="shared" si="50"/>
        <v>0.45</v>
      </c>
      <c r="X57" s="129" t="e">
        <f>'GOFO大件-GRO-报价'!AM12</f>
        <v>#N/A</v>
      </c>
      <c r="Y57" s="129" t="e">
        <f>(X57+Z57+AA57+AB57+AC57)*'GOFO大件-GRO-报价'!W2</f>
        <v>#N/A</v>
      </c>
      <c r="Z57" s="129" t="e">
        <f>IF(OR('GOFO大件-GRO-报价'!AG12="是",'GOFO大件-GRO-报价'!AJ12="是"),'GOFO大件-GRO-报价'!$AL$3,IF(AND(OR('GOFO大件-GRO-报价'!AE12="是",'GOFO大件-GRO-报价'!AF12="是",'GOFO大件-GRO-报价'!AI12="是"),'GOFO大件-GRO-报价'!AK12="否"),'GOFO大件-GRO-报价'!$AD$3,0))</f>
        <v>#NUM!</v>
      </c>
      <c r="AA57" s="129">
        <f>IF(AND('GOFO大件-GRO-报价'!AK12="是",'GOFO大件-GRO-报价'!AJ12="否"),'GOFO大件-GRO-报价'!$AH$3,0)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0.45</v>
      </c>
      <c r="AI57" s="129" t="e">
        <f>'GOFO大件-GRO-报价'!AT12</f>
        <v>#N/A</v>
      </c>
      <c r="AJ57" s="129" t="e">
        <f>(AI57+AM57+AL57+AK57+AN57)*'GOFO大件-GRO-报价'!W2</f>
        <v>#N/A</v>
      </c>
      <c r="AK57" s="129" t="e">
        <f>IF(OR('GOFO大件-GRO-报价'!AG12="是",'GOFO大件-GRO-报价'!AJ12="是"),'GOFO大件-GRO-报价'!$AM$3,IF(AND(OR('GOFO大件-GRO-报价'!AE12="是",'GOFO大件-GRO-报价'!AF12="是",'GOFO大件-GRO-报价'!AI12="是"),'GOFO大件-GRO-报价'!AK12="否"),'GOFO大件-GRO-报价'!$AE$3,0))</f>
        <v>#NUM!</v>
      </c>
      <c r="AL57" s="129">
        <f>IF(AND('GOFO大件-GRO-报价'!$AK12="是",'GOFO大件-GRO-报价'!$AJ12="否"),'GOFO大件-GRO-报价'!$AI$3,0)</f>
        <v>0</v>
      </c>
      <c r="AM57" s="129">
        <f t="shared" si="57"/>
        <v>3.0510752688172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8.73655913978495</v>
      </c>
      <c r="D58" s="72">
        <v>10.5913978494624</v>
      </c>
      <c r="E58" s="72">
        <v>12.755376344086</v>
      </c>
      <c r="F58" s="72">
        <v>15.0537634408603</v>
      </c>
      <c r="G58" s="72">
        <v>18.9516129032258</v>
      </c>
      <c r="H58" s="72">
        <v>22.9032258064516</v>
      </c>
      <c r="I58" s="72">
        <v>25.4435483870967</v>
      </c>
      <c r="J58" s="99"/>
      <c r="K58" s="71">
        <v>55</v>
      </c>
      <c r="L58" s="71">
        <v>24.94</v>
      </c>
      <c r="M58" s="72">
        <v>8.73655913978495</v>
      </c>
      <c r="N58" s="72">
        <v>10.5913978494624</v>
      </c>
      <c r="O58" s="72">
        <v>12.755376344086</v>
      </c>
      <c r="P58" s="72">
        <v>15.0537634408603</v>
      </c>
      <c r="Q58" s="72">
        <v>18.9516129032258</v>
      </c>
      <c r="R58" s="72">
        <v>22.9032258064516</v>
      </c>
      <c r="S58" s="72">
        <v>25.4435483870967</v>
      </c>
      <c r="U58" s="54"/>
      <c r="V58" s="81">
        <f>'GOFO大件-GRO-报价'!V13</f>
        <v>0</v>
      </c>
      <c r="W58" s="129">
        <f t="shared" si="50"/>
        <v>0.45</v>
      </c>
      <c r="X58" s="129" t="e">
        <f>'GOFO大件-GRO-报价'!AM13</f>
        <v>#N/A</v>
      </c>
      <c r="Y58" s="129" t="e">
        <f>(X58+Z58+AA58+AB58+AC58)*'GOFO大件-GRO-报价'!W2</f>
        <v>#N/A</v>
      </c>
      <c r="Z58" s="129" t="e">
        <f>IF(OR('GOFO大件-GRO-报价'!AG13="是",'GOFO大件-GRO-报价'!AJ13="是"),'GOFO大件-GRO-报价'!$AL$3,IF(AND(OR('GOFO大件-GRO-报价'!AE13="是",'GOFO大件-GRO-报价'!AF13="是",'GOFO大件-GRO-报价'!AI13="是"),'GOFO大件-GRO-报价'!AK13="否"),'GOFO大件-GRO-报价'!$AD$3,0))</f>
        <v>#NUM!</v>
      </c>
      <c r="AA58" s="129">
        <f>IF(AND('GOFO大件-GRO-报价'!AK13="是",'GOFO大件-GRO-报价'!AJ13="否"),'GOFO大件-GRO-报价'!$AH$3,0)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0.45</v>
      </c>
      <c r="AI58" s="129" t="e">
        <f>'GOFO大件-GRO-报价'!AT13</f>
        <v>#N/A</v>
      </c>
      <c r="AJ58" s="129" t="e">
        <f>(AI58+AM58+AL58+AK58+AN58)*'GOFO大件-GRO-报价'!W2</f>
        <v>#N/A</v>
      </c>
      <c r="AK58" s="129" t="e">
        <f>IF(OR('GOFO大件-GRO-报价'!AG13="是",'GOFO大件-GRO-报价'!AJ13="是"),'GOFO大件-GRO-报价'!$AM$3,IF(AND(OR('GOFO大件-GRO-报价'!AE13="是",'GOFO大件-GRO-报价'!AF13="是",'GOFO大件-GRO-报价'!AI13="是"),'GOFO大件-GRO-报价'!AK13="否"),'GOFO大件-GRO-报价'!$AE$3,0))</f>
        <v>#NUM!</v>
      </c>
      <c r="AL58" s="129">
        <f>IF(AND('GOFO大件-GRO-报价'!$AK13="是",'GOFO大件-GRO-报价'!$AJ13="否"),'GOFO大件-GRO-报价'!$AI$3,0)</f>
        <v>0</v>
      </c>
      <c r="AM58" s="129">
        <f t="shared" si="57"/>
        <v>3.0510752688172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8.73655913978495</v>
      </c>
      <c r="D59" s="72">
        <v>10.5913978494624</v>
      </c>
      <c r="E59" s="72">
        <v>12.755376344086</v>
      </c>
      <c r="F59" s="72">
        <v>15.0537634408603</v>
      </c>
      <c r="G59" s="72">
        <v>18.9516129032258</v>
      </c>
      <c r="H59" s="72">
        <v>22.9032258064516</v>
      </c>
      <c r="I59" s="72">
        <v>25.4435483870967</v>
      </c>
      <c r="J59" s="99"/>
      <c r="K59" s="71">
        <v>56</v>
      </c>
      <c r="L59" s="71">
        <v>25.4</v>
      </c>
      <c r="M59" s="72">
        <v>8.73655913978495</v>
      </c>
      <c r="N59" s="72">
        <v>10.5913978494624</v>
      </c>
      <c r="O59" s="72">
        <v>12.755376344086</v>
      </c>
      <c r="P59" s="72">
        <v>15.0537634408603</v>
      </c>
      <c r="Q59" s="72">
        <v>18.9516129032258</v>
      </c>
      <c r="R59" s="72">
        <v>22.9032258064516</v>
      </c>
      <c r="S59" s="72">
        <v>25.4435483870967</v>
      </c>
      <c r="U59" s="54"/>
      <c r="V59" s="81">
        <f>'GOFO大件-GRO-报价'!V14</f>
        <v>0</v>
      </c>
      <c r="W59" s="129">
        <f t="shared" si="50"/>
        <v>0.45</v>
      </c>
      <c r="X59" s="129" t="e">
        <f>'GOFO大件-GRO-报价'!AM14</f>
        <v>#N/A</v>
      </c>
      <c r="Y59" s="129" t="e">
        <f>(X59+Z59+AA59+AB59+AC59)*'GOFO大件-GRO-报价'!W2</f>
        <v>#N/A</v>
      </c>
      <c r="Z59" s="129" t="e">
        <f>IF(OR('GOFO大件-GRO-报价'!AG14="是",'GOFO大件-GRO-报价'!AJ14="是"),'GOFO大件-GRO-报价'!$AL$3,IF(AND(OR('GOFO大件-GRO-报价'!AE14="是",'GOFO大件-GRO-报价'!AF14="是",'GOFO大件-GRO-报价'!AI14="是"),'GOFO大件-GRO-报价'!AK14="否"),'GOFO大件-GRO-报价'!$AD$3,0))</f>
        <v>#NUM!</v>
      </c>
      <c r="AA59" s="129">
        <f>IF(AND('GOFO大件-GRO-报价'!AK14="是",'GOFO大件-GRO-报价'!AJ14="否"),'GOFO大件-GRO-报价'!$AH$3,0)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0.45</v>
      </c>
      <c r="AI59" s="129" t="e">
        <f>'GOFO大件-GRO-报价'!AT14</f>
        <v>#N/A</v>
      </c>
      <c r="AJ59" s="129" t="e">
        <f>(AI59+AM59+AL59+AK59+AN59)*'GOFO大件-GRO-报价'!W2</f>
        <v>#N/A</v>
      </c>
      <c r="AK59" s="129" t="e">
        <f>IF(OR('GOFO大件-GRO-报价'!AG14="是",'GOFO大件-GRO-报价'!AJ14="是"),'GOFO大件-GRO-报价'!$AM$3,IF(AND(OR('GOFO大件-GRO-报价'!AE14="是",'GOFO大件-GRO-报价'!AF14="是",'GOFO大件-GRO-报价'!AI14="是"),'GOFO大件-GRO-报价'!AK14="否"),'GOFO大件-GRO-报价'!$AE$3,0))</f>
        <v>#NUM!</v>
      </c>
      <c r="AL59" s="129">
        <f>IF(AND('GOFO大件-GRO-报价'!$AK14="是",'GOFO大件-GRO-报价'!$AJ14="否"),'GOFO大件-GRO-报价'!$AI$3,0)</f>
        <v>0</v>
      </c>
      <c r="AM59" s="129">
        <f t="shared" si="57"/>
        <v>3.0510752688172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8.73655913978495</v>
      </c>
      <c r="D60" s="72">
        <v>10.6451612903226</v>
      </c>
      <c r="E60" s="72">
        <v>12.7688172043011</v>
      </c>
      <c r="F60" s="72">
        <v>15.0537634408603</v>
      </c>
      <c r="G60" s="72">
        <v>18.9516129032258</v>
      </c>
      <c r="H60" s="72">
        <v>22.9032258064516</v>
      </c>
      <c r="I60" s="72">
        <v>25.4435483870967</v>
      </c>
      <c r="J60" s="99"/>
      <c r="K60" s="71">
        <v>57</v>
      </c>
      <c r="L60" s="71">
        <v>25.85</v>
      </c>
      <c r="M60" s="72">
        <v>8.73655913978495</v>
      </c>
      <c r="N60" s="72">
        <v>10.6451612903226</v>
      </c>
      <c r="O60" s="72">
        <v>12.7688172043011</v>
      </c>
      <c r="P60" s="72">
        <v>15.0537634408603</v>
      </c>
      <c r="Q60" s="72">
        <v>18.9516129032258</v>
      </c>
      <c r="R60" s="72">
        <v>22.9032258064516</v>
      </c>
      <c r="S60" s="72">
        <v>25.4435483870967</v>
      </c>
      <c r="U60" s="54"/>
      <c r="V60" s="81">
        <f>'GOFO大件-GRO-报价'!V15</f>
        <v>0</v>
      </c>
      <c r="W60" s="129">
        <f t="shared" si="50"/>
        <v>0.45</v>
      </c>
      <c r="X60" s="129" t="e">
        <f>'GOFO大件-GRO-报价'!AM15</f>
        <v>#N/A</v>
      </c>
      <c r="Y60" s="129" t="e">
        <f>(X60+Z60+AA60+AB60+AC60)*'GOFO大件-GRO-报价'!W2</f>
        <v>#N/A</v>
      </c>
      <c r="Z60" s="129" t="e">
        <f>IF(OR('GOFO大件-GRO-报价'!AG15="是",'GOFO大件-GRO-报价'!AJ15="是"),'GOFO大件-GRO-报价'!$AL$3,IF(AND(OR('GOFO大件-GRO-报价'!AE15="是",'GOFO大件-GRO-报价'!AF15="是",'GOFO大件-GRO-报价'!AI15="是"),'GOFO大件-GRO-报价'!AK15="否"),'GOFO大件-GRO-报价'!$AD$3,0))</f>
        <v>#NUM!</v>
      </c>
      <c r="AA60" s="129">
        <f>IF(AND('GOFO大件-GRO-报价'!AK15="是",'GOFO大件-GRO-报价'!AJ15="否"),'GOFO大件-GRO-报价'!$AH$3,0)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0.45</v>
      </c>
      <c r="AI60" s="129" t="e">
        <f>'GOFO大件-GRO-报价'!AT15</f>
        <v>#N/A</v>
      </c>
      <c r="AJ60" s="129" t="e">
        <f>(AI60+AM60+AL60+AK60+AN60)*'GOFO大件-GRO-报价'!W2</f>
        <v>#N/A</v>
      </c>
      <c r="AK60" s="129" t="e">
        <f>IF(OR('GOFO大件-GRO-报价'!AG15="是",'GOFO大件-GRO-报价'!AJ15="是"),'GOFO大件-GRO-报价'!$AM$3,IF(AND(OR('GOFO大件-GRO-报价'!AE15="是",'GOFO大件-GRO-报价'!AF15="是",'GOFO大件-GRO-报价'!AI15="是"),'GOFO大件-GRO-报价'!AK15="否"),'GOFO大件-GRO-报价'!$AE$3,0))</f>
        <v>#NUM!</v>
      </c>
      <c r="AL60" s="129">
        <f>IF(AND('GOFO大件-GRO-报价'!$AK15="是",'GOFO大件-GRO-报价'!$AJ15="否"),'GOFO大件-GRO-报价'!$AI$3,0)</f>
        <v>0</v>
      </c>
      <c r="AM60" s="129">
        <f t="shared" si="57"/>
        <v>3.0510752688172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8.73655913978495</v>
      </c>
      <c r="D61" s="72">
        <v>10.6586021505376</v>
      </c>
      <c r="E61" s="72">
        <v>12.7688172043011</v>
      </c>
      <c r="F61" s="72">
        <v>15.0537634408603</v>
      </c>
      <c r="G61" s="72">
        <v>18.9516129032258</v>
      </c>
      <c r="H61" s="72">
        <v>22.9032258064516</v>
      </c>
      <c r="I61" s="72">
        <v>25.4435483870967</v>
      </c>
      <c r="J61" s="99"/>
      <c r="K61" s="71">
        <v>58</v>
      </c>
      <c r="L61" s="71">
        <v>26.3</v>
      </c>
      <c r="M61" s="72">
        <v>8.73655913978495</v>
      </c>
      <c r="N61" s="72">
        <v>10.6586021505376</v>
      </c>
      <c r="O61" s="72">
        <v>12.7688172043011</v>
      </c>
      <c r="P61" s="72">
        <v>15.0537634408603</v>
      </c>
      <c r="Q61" s="72">
        <v>18.9516129032258</v>
      </c>
      <c r="R61" s="72">
        <v>22.9032258064516</v>
      </c>
      <c r="S61" s="72">
        <v>25.4435483870967</v>
      </c>
      <c r="U61" s="54"/>
      <c r="V61" s="81">
        <f>'GOFO大件-GRO-报价'!V16</f>
        <v>0</v>
      </c>
      <c r="W61" s="129">
        <f t="shared" si="50"/>
        <v>0.45</v>
      </c>
      <c r="X61" s="129" t="e">
        <f>'GOFO大件-GRO-报价'!AM16</f>
        <v>#N/A</v>
      </c>
      <c r="Y61" s="129" t="e">
        <f>(X61+Z61+AA61+AB61+AC61)*'GOFO大件-GRO-报价'!W2</f>
        <v>#N/A</v>
      </c>
      <c r="Z61" s="129" t="e">
        <f>IF(OR('GOFO大件-GRO-报价'!AG16="是",'GOFO大件-GRO-报价'!AJ16="是"),'GOFO大件-GRO-报价'!$AL$3,IF(AND(OR('GOFO大件-GRO-报价'!AE16="是",'GOFO大件-GRO-报价'!AF16="是",'GOFO大件-GRO-报价'!AI16="是"),'GOFO大件-GRO-报价'!AK16="否"),'GOFO大件-GRO-报价'!$AD$3,0))</f>
        <v>#NUM!</v>
      </c>
      <c r="AA61" s="129">
        <f>IF(AND('GOFO大件-GRO-报价'!AK16="是",'GOFO大件-GRO-报价'!AJ16="否"),'GOFO大件-GRO-报价'!$AH$3,0)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0.45</v>
      </c>
      <c r="AI61" s="129" t="e">
        <f>'GOFO大件-GRO-报价'!AT16</f>
        <v>#N/A</v>
      </c>
      <c r="AJ61" s="129" t="e">
        <f>(AI61+AM61+AL61+AK61+AN61)*'GOFO大件-GRO-报价'!W2</f>
        <v>#N/A</v>
      </c>
      <c r="AK61" s="129" t="e">
        <f>IF(OR('GOFO大件-GRO-报价'!AG16="是",'GOFO大件-GRO-报价'!AJ16="是"),'GOFO大件-GRO-报价'!$AM$3,IF(AND(OR('GOFO大件-GRO-报价'!AE16="是",'GOFO大件-GRO-报价'!AF16="是",'GOFO大件-GRO-报价'!AI16="是"),'GOFO大件-GRO-报价'!AK16="否"),'GOFO大件-GRO-报价'!$AE$3,0))</f>
        <v>#NUM!</v>
      </c>
      <c r="AL61" s="129">
        <f>IF(AND('GOFO大件-GRO-报价'!$AK16="是",'GOFO大件-GRO-报价'!$AJ16="否"),'GOFO大件-GRO-报价'!$AI$3,0)</f>
        <v>0</v>
      </c>
      <c r="AM61" s="129">
        <f t="shared" si="57"/>
        <v>3.0510752688172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8.73655913978495</v>
      </c>
      <c r="D62" s="72">
        <v>10.6586021505376</v>
      </c>
      <c r="E62" s="72">
        <v>12.8629032258065</v>
      </c>
      <c r="F62" s="72">
        <v>15.0537634408603</v>
      </c>
      <c r="G62" s="72">
        <v>18.9516129032258</v>
      </c>
      <c r="H62" s="72">
        <v>22.9032258064516</v>
      </c>
      <c r="I62" s="72">
        <v>25.4435483870967</v>
      </c>
      <c r="J62" s="99"/>
      <c r="K62" s="71">
        <v>59</v>
      </c>
      <c r="L62" s="71">
        <v>26.76</v>
      </c>
      <c r="M62" s="72">
        <v>8.73655913978495</v>
      </c>
      <c r="N62" s="72">
        <v>10.6586021505376</v>
      </c>
      <c r="O62" s="72">
        <v>12.8629032258065</v>
      </c>
      <c r="P62" s="72">
        <v>15.0537634408603</v>
      </c>
      <c r="Q62" s="72">
        <v>18.9516129032258</v>
      </c>
      <c r="R62" s="72">
        <v>22.9032258064516</v>
      </c>
      <c r="S62" s="72">
        <v>25.4435483870967</v>
      </c>
      <c r="U62" s="54"/>
      <c r="V62" s="81">
        <f>'GOFO大件-GRO-报价'!V17</f>
        <v>0</v>
      </c>
      <c r="W62" s="129">
        <f t="shared" si="50"/>
        <v>0.45</v>
      </c>
      <c r="X62" s="129" t="e">
        <f>'GOFO大件-GRO-报价'!AM17</f>
        <v>#N/A</v>
      </c>
      <c r="Y62" s="129" t="e">
        <f>(X62+Z62+AA62+AB62+AC62)*'GOFO大件-GRO-报价'!W2</f>
        <v>#N/A</v>
      </c>
      <c r="Z62" s="129" t="e">
        <f>IF(OR('GOFO大件-GRO-报价'!AG17="是",'GOFO大件-GRO-报价'!AJ17="是"),'GOFO大件-GRO-报价'!$AL$3,IF(AND(OR('GOFO大件-GRO-报价'!AE17="是",'GOFO大件-GRO-报价'!AF17="是",'GOFO大件-GRO-报价'!AI17="是"),'GOFO大件-GRO-报价'!AK17="否"),'GOFO大件-GRO-报价'!$AD$3,0))</f>
        <v>#NUM!</v>
      </c>
      <c r="AA62" s="129">
        <f>IF(AND('GOFO大件-GRO-报价'!AK17="是",'GOFO大件-GRO-报价'!AJ17="否"),'GOFO大件-GRO-报价'!$AH$3,0)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0.45</v>
      </c>
      <c r="AI62" s="129" t="e">
        <f>'GOFO大件-GRO-报价'!AT17</f>
        <v>#N/A</v>
      </c>
      <c r="AJ62" s="129" t="e">
        <f>(AI62+AM62+AL62+AK62+AN62)*'GOFO大件-GRO-报价'!W2</f>
        <v>#N/A</v>
      </c>
      <c r="AK62" s="129" t="e">
        <f>IF(OR('GOFO大件-GRO-报价'!AG17="是",'GOFO大件-GRO-报价'!AJ17="是"),'GOFO大件-GRO-报价'!$AM$3,IF(AND(OR('GOFO大件-GRO-报价'!AE17="是",'GOFO大件-GRO-报价'!AF17="是",'GOFO大件-GRO-报价'!AI17="是"),'GOFO大件-GRO-报价'!AK17="否"),'GOFO大件-GRO-报价'!$AE$3,0))</f>
        <v>#NUM!</v>
      </c>
      <c r="AL62" s="129">
        <f>IF(AND('GOFO大件-GRO-报价'!$AK17="是",'GOFO大件-GRO-报价'!$AJ17="否"),'GOFO大件-GRO-报价'!$AI$3,0)</f>
        <v>0</v>
      </c>
      <c r="AM62" s="129">
        <f t="shared" si="57"/>
        <v>3.0510752688172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8.87096774193549</v>
      </c>
      <c r="D63" s="72">
        <v>11.0752688172043</v>
      </c>
      <c r="E63" s="72">
        <v>13.0779569892472</v>
      </c>
      <c r="F63" s="72">
        <v>15.0537634408603</v>
      </c>
      <c r="G63" s="72">
        <v>18.9516129032258</v>
      </c>
      <c r="H63" s="72">
        <v>22.9032258064516</v>
      </c>
      <c r="I63" s="72">
        <v>25.4435483870967</v>
      </c>
      <c r="J63" s="99"/>
      <c r="K63" s="71">
        <v>60</v>
      </c>
      <c r="L63" s="71">
        <v>27.21</v>
      </c>
      <c r="M63" s="72">
        <v>8.87096774193549</v>
      </c>
      <c r="N63" s="72">
        <v>11.0752688172043</v>
      </c>
      <c r="O63" s="72">
        <v>13.0779569892472</v>
      </c>
      <c r="P63" s="72">
        <v>15.0537634408603</v>
      </c>
      <c r="Q63" s="72">
        <v>18.9516129032258</v>
      </c>
      <c r="R63" s="72">
        <v>22.9032258064516</v>
      </c>
      <c r="S63" s="72">
        <v>25.4435483870967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8.87096774193549</v>
      </c>
      <c r="D64" s="72">
        <v>11.1021505376344</v>
      </c>
      <c r="E64" s="72">
        <v>13.2123655913979</v>
      </c>
      <c r="F64" s="72">
        <v>15.0537634408603</v>
      </c>
      <c r="G64" s="72">
        <v>18.9516129032258</v>
      </c>
      <c r="H64" s="72">
        <v>22.9032258064516</v>
      </c>
      <c r="I64" s="72">
        <v>25.4435483870967</v>
      </c>
      <c r="J64" s="99"/>
      <c r="K64" s="71">
        <v>61</v>
      </c>
      <c r="L64" s="71">
        <v>27.66</v>
      </c>
      <c r="M64" s="72">
        <v>8.87096774193549</v>
      </c>
      <c r="N64" s="72">
        <v>11.1021505376344</v>
      </c>
      <c r="O64" s="72">
        <v>13.2123655913979</v>
      </c>
      <c r="P64" s="72">
        <v>15.0537634408603</v>
      </c>
      <c r="Q64" s="72">
        <v>18.9516129032258</v>
      </c>
      <c r="R64" s="72">
        <v>22.9032258064516</v>
      </c>
      <c r="S64" s="72">
        <v>25.4435483870967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9.24731182795699</v>
      </c>
      <c r="D65" s="72">
        <v>11.9086021505376</v>
      </c>
      <c r="E65" s="72">
        <v>13.4139784946236</v>
      </c>
      <c r="F65" s="72">
        <v>15.0537634408603</v>
      </c>
      <c r="G65" s="72">
        <v>18.9516129032258</v>
      </c>
      <c r="H65" s="72">
        <v>22.9032258064516</v>
      </c>
      <c r="I65" s="72">
        <v>25.4435483870967</v>
      </c>
      <c r="J65" s="99"/>
      <c r="K65" s="71">
        <v>62</v>
      </c>
      <c r="L65" s="71">
        <v>28.12</v>
      </c>
      <c r="M65" s="72">
        <v>9.24731182795699</v>
      </c>
      <c r="N65" s="72">
        <v>11.9086021505376</v>
      </c>
      <c r="O65" s="72">
        <v>13.4139784946236</v>
      </c>
      <c r="P65" s="72">
        <v>15.0537634408603</v>
      </c>
      <c r="Q65" s="72">
        <v>18.9516129032258</v>
      </c>
      <c r="R65" s="72">
        <v>22.9032258064516</v>
      </c>
      <c r="S65" s="72">
        <v>25.4435483870967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9.24731182795699</v>
      </c>
      <c r="D66" s="72">
        <v>11.9086021505376</v>
      </c>
      <c r="E66" s="72">
        <v>13.5483870967743</v>
      </c>
      <c r="F66" s="72">
        <v>15.0537634408603</v>
      </c>
      <c r="G66" s="72">
        <v>18.9516129032258</v>
      </c>
      <c r="H66" s="72">
        <v>22.9032258064516</v>
      </c>
      <c r="I66" s="72">
        <v>25.4435483870967</v>
      </c>
      <c r="J66" s="99"/>
      <c r="K66" s="71">
        <v>63</v>
      </c>
      <c r="L66" s="71">
        <v>28.57</v>
      </c>
      <c r="M66" s="72">
        <v>9.24731182795699</v>
      </c>
      <c r="N66" s="72">
        <v>11.9086021505376</v>
      </c>
      <c r="O66" s="72">
        <v>13.5483870967743</v>
      </c>
      <c r="P66" s="72">
        <v>15.0537634408603</v>
      </c>
      <c r="Q66" s="72">
        <v>18.9516129032258</v>
      </c>
      <c r="R66" s="72">
        <v>22.9032258064516</v>
      </c>
      <c r="S66" s="72">
        <v>25.4435483870967</v>
      </c>
      <c r="U66" s="54"/>
      <c r="V66" s="81" t="str">
        <f>'GOFO大件-GRO-报价'!V8</f>
        <v>超最长边产品</v>
      </c>
      <c r="W66" s="129">
        <f t="shared" ref="W66:AC66" si="61">W53</f>
        <v>2.7</v>
      </c>
      <c r="X66" s="129">
        <f>'GOFO大件-GRO-报价'!AN8</f>
        <v>10.9811827956989</v>
      </c>
      <c r="Y66" s="129">
        <f>(X66+Z66+AA66+AB66+AC66)*'GOFO大件-GRO-报价'!W2</f>
        <v>2.54717741935483</v>
      </c>
      <c r="Z66" s="129">
        <f t="shared" si="61"/>
        <v>6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19.5283602150537</v>
      </c>
      <c r="AE66" s="131">
        <f t="shared" ref="AE66:AE75" si="63">(X66+Y66+Z66+AA66+AB66+W66+AC66)</f>
        <v>22.2283602150537</v>
      </c>
      <c r="AF66" s="54"/>
      <c r="AG66" s="81" t="str">
        <f t="shared" ref="AG66:AG75" si="64">V66</f>
        <v>超最长边产品</v>
      </c>
      <c r="AH66" s="129">
        <f t="shared" ref="AH66:AH75" si="65">W66</f>
        <v>2.7</v>
      </c>
      <c r="AI66" s="129">
        <f>'GOFO大件-GRO-报价'!AU8</f>
        <v>10.9811827956989</v>
      </c>
      <c r="AJ66" s="129">
        <f>(AI66+AM66+AL66+AK66+AN66)*'GOFO大件-GRO-报价'!W2</f>
        <v>3.00483870967741</v>
      </c>
      <c r="AK66" s="129">
        <f t="shared" ref="AK66:AM66" si="66">AK53</f>
        <v>6</v>
      </c>
      <c r="AL66" s="129">
        <f t="shared" si="66"/>
        <v>0</v>
      </c>
      <c r="AM66" s="129">
        <f t="shared" si="66"/>
        <v>3.0510752688172</v>
      </c>
      <c r="AN66" s="129">
        <f t="shared" ref="AN66:AN75" si="67">AN40</f>
        <v>0</v>
      </c>
      <c r="AO66" s="130">
        <f t="shared" ref="AO66:AO75" si="68">SUM(AI66:AN66)</f>
        <v>23.0370967741935</v>
      </c>
      <c r="AP66" s="131">
        <f t="shared" ref="AP66:AP75" si="69">(AI66+AJ66+AK66+AL66+AM66+AH66+AN66)</f>
        <v>25.7370967741935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9.50268817204301</v>
      </c>
      <c r="D67" s="72">
        <v>11.9086021505376</v>
      </c>
      <c r="E67" s="72">
        <v>13.7768817204301</v>
      </c>
      <c r="F67" s="72">
        <v>15.0537634408603</v>
      </c>
      <c r="G67" s="72">
        <v>18.9516129032258</v>
      </c>
      <c r="H67" s="72">
        <v>22.9032258064516</v>
      </c>
      <c r="I67" s="72">
        <v>25.4435483870967</v>
      </c>
      <c r="J67" s="99"/>
      <c r="K67" s="71">
        <v>64</v>
      </c>
      <c r="L67" s="71">
        <v>29.02</v>
      </c>
      <c r="M67" s="72">
        <v>9.50268817204301</v>
      </c>
      <c r="N67" s="72">
        <v>11.9086021505376</v>
      </c>
      <c r="O67" s="72">
        <v>13.7768817204301</v>
      </c>
      <c r="P67" s="72">
        <v>15.0537634408603</v>
      </c>
      <c r="Q67" s="72">
        <v>18.9516129032258</v>
      </c>
      <c r="R67" s="72">
        <v>22.9032258064516</v>
      </c>
      <c r="S67" s="72">
        <v>25.4435483870967</v>
      </c>
      <c r="U67" s="54"/>
      <c r="V67" s="81">
        <f>'GOFO大件-GRO-报价'!V9</f>
        <v>0</v>
      </c>
      <c r="W67" s="129">
        <f t="shared" ref="W67:AC67" si="70">W54</f>
        <v>0.45</v>
      </c>
      <c r="X67" s="129" t="e">
        <f>'GOFO大件-GRO-报价'!AN9</f>
        <v>#N/A</v>
      </c>
      <c r="Y67" s="129" t="e">
        <f>(X67+Z67+AA67+AB67+AC67)*'GOFO大件-GRO-报价'!W2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0.45</v>
      </c>
      <c r="AI67" s="129" t="e">
        <f>'GOFO大件-GRO-报价'!AU9</f>
        <v>#N/A</v>
      </c>
      <c r="AJ67" s="129" t="e">
        <f>(AI67+AM67+AL67+AK67+AN67)*'GOFO大件-GRO-报价'!W2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3.0510752688172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9.59677419354839</v>
      </c>
      <c r="D68" s="72">
        <v>12.2311827956989</v>
      </c>
      <c r="E68" s="72">
        <v>13.7768817204301</v>
      </c>
      <c r="F68" s="72">
        <v>15.0537634408603</v>
      </c>
      <c r="G68" s="72">
        <v>18.9516129032258</v>
      </c>
      <c r="H68" s="72">
        <v>22.9032258064516</v>
      </c>
      <c r="I68" s="72">
        <v>25.4435483870967</v>
      </c>
      <c r="J68" s="99"/>
      <c r="K68" s="71">
        <v>65</v>
      </c>
      <c r="L68" s="71">
        <v>29.48</v>
      </c>
      <c r="M68" s="72">
        <v>9.59677419354839</v>
      </c>
      <c r="N68" s="72">
        <v>12.2311827956989</v>
      </c>
      <c r="O68" s="72">
        <v>13.7768817204301</v>
      </c>
      <c r="P68" s="72">
        <v>15.0537634408603</v>
      </c>
      <c r="Q68" s="72">
        <v>18.9516129032258</v>
      </c>
      <c r="R68" s="72">
        <v>22.9032258064516</v>
      </c>
      <c r="S68" s="72">
        <v>25.4435483870967</v>
      </c>
      <c r="U68" s="54"/>
      <c r="V68" s="81">
        <f>'GOFO大件-GRO-报价'!V10</f>
        <v>0</v>
      </c>
      <c r="W68" s="129">
        <f t="shared" ref="W68:AC68" si="72">W55</f>
        <v>0.45</v>
      </c>
      <c r="X68" s="129" t="e">
        <f>'GOFO大件-GRO-报价'!AN10</f>
        <v>#N/A</v>
      </c>
      <c r="Y68" s="129" t="e">
        <f>(X68+Z68+AA68+AB68+AC68)*'GOFO大件-GRO-报价'!W2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0.45</v>
      </c>
      <c r="AI68" s="129" t="e">
        <f>'GOFO大件-GRO-报价'!AU10</f>
        <v>#N/A</v>
      </c>
      <c r="AJ68" s="129" t="e">
        <f>(AI68+AM68+AL68+AK68+AN68)*'GOFO大件-GRO-报价'!W2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3.0510752688172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9.6505376344086</v>
      </c>
      <c r="D69" s="72">
        <v>12.3521505376344</v>
      </c>
      <c r="E69" s="72">
        <v>13.7768817204301</v>
      </c>
      <c r="F69" s="72">
        <v>15.0537634408603</v>
      </c>
      <c r="G69" s="72">
        <v>18.9516129032258</v>
      </c>
      <c r="H69" s="72">
        <v>22.9032258064516</v>
      </c>
      <c r="I69" s="72">
        <v>25.4435483870967</v>
      </c>
      <c r="J69" s="99"/>
      <c r="K69" s="71">
        <v>66</v>
      </c>
      <c r="L69" s="71">
        <v>29.93</v>
      </c>
      <c r="M69" s="72">
        <v>9.6505376344086</v>
      </c>
      <c r="N69" s="72">
        <v>12.3521505376344</v>
      </c>
      <c r="O69" s="72">
        <v>13.7768817204301</v>
      </c>
      <c r="P69" s="72">
        <v>15.0537634408603</v>
      </c>
      <c r="Q69" s="72">
        <v>18.9516129032258</v>
      </c>
      <c r="R69" s="72">
        <v>22.9032258064516</v>
      </c>
      <c r="S69" s="72">
        <v>25.4435483870967</v>
      </c>
      <c r="U69" s="54"/>
      <c r="V69" s="81">
        <f>'GOFO大件-GRO-报价'!V11</f>
        <v>0</v>
      </c>
      <c r="W69" s="129">
        <f t="shared" ref="W69:AC69" si="74">W56</f>
        <v>0.45</v>
      </c>
      <c r="X69" s="129" t="e">
        <f>'GOFO大件-GRO-报价'!AN11</f>
        <v>#N/A</v>
      </c>
      <c r="Y69" s="129" t="e">
        <f>(X69+Z69+AA69+AB69+AC69)*'GOFO大件-GRO-报价'!W2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0.45</v>
      </c>
      <c r="AI69" s="129" t="e">
        <f>'GOFO大件-GRO-报价'!AU11</f>
        <v>#N/A</v>
      </c>
      <c r="AJ69" s="129" t="e">
        <f>(AI69+AM69+AL69+AK69+AN69)*'GOFO大件-GRO-报价'!W2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3.0510752688172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9.6505376344086</v>
      </c>
      <c r="D70" s="72">
        <v>12.3521505376344</v>
      </c>
      <c r="E70" s="72">
        <v>13.7768817204301</v>
      </c>
      <c r="F70" s="72">
        <v>15.0537634408603</v>
      </c>
      <c r="G70" s="72">
        <v>18.9516129032258</v>
      </c>
      <c r="H70" s="72">
        <v>22.9032258064516</v>
      </c>
      <c r="I70" s="72">
        <v>25.4435483870967</v>
      </c>
      <c r="J70" s="99"/>
      <c r="K70" s="71">
        <v>67</v>
      </c>
      <c r="L70" s="71">
        <v>30.39</v>
      </c>
      <c r="M70" s="72">
        <v>9.6505376344086</v>
      </c>
      <c r="N70" s="72">
        <v>12.3521505376344</v>
      </c>
      <c r="O70" s="72">
        <v>13.7768817204301</v>
      </c>
      <c r="P70" s="72">
        <v>15.0537634408603</v>
      </c>
      <c r="Q70" s="72">
        <v>18.9516129032258</v>
      </c>
      <c r="R70" s="72">
        <v>22.9032258064516</v>
      </c>
      <c r="S70" s="72">
        <v>25.4435483870967</v>
      </c>
      <c r="U70" s="54"/>
      <c r="V70" s="81">
        <f>'GOFO大件-GRO-报价'!V12</f>
        <v>0</v>
      </c>
      <c r="W70" s="129">
        <f t="shared" ref="W70:AC70" si="76">W57</f>
        <v>0.45</v>
      </c>
      <c r="X70" s="129" t="e">
        <f>'GOFO大件-GRO-报价'!AN12</f>
        <v>#N/A</v>
      </c>
      <c r="Y70" s="129" t="e">
        <f>(X70+Z70+AA70+AB70+AC70)*'GOFO大件-GRO-报价'!W2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0.45</v>
      </c>
      <c r="AI70" s="129" t="e">
        <f>'GOFO大件-GRO-报价'!AU12</f>
        <v>#N/A</v>
      </c>
      <c r="AJ70" s="129" t="e">
        <f>(AI70+AM70+AL70+AK70+AN70)*'GOFO大件-GRO-报价'!W2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3.0510752688172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9.75806451612904</v>
      </c>
      <c r="D71" s="72">
        <v>12.5940860215054</v>
      </c>
      <c r="E71" s="72">
        <v>14.6236559139785</v>
      </c>
      <c r="F71" s="72">
        <v>15.0537634408603</v>
      </c>
      <c r="G71" s="72">
        <v>18.9516129032258</v>
      </c>
      <c r="H71" s="72">
        <v>22.9032258064516</v>
      </c>
      <c r="I71" s="72">
        <v>25.4435483870967</v>
      </c>
      <c r="J71" s="99"/>
      <c r="K71" s="71">
        <v>68</v>
      </c>
      <c r="L71" s="71">
        <v>30.84</v>
      </c>
      <c r="M71" s="72">
        <v>9.75806451612904</v>
      </c>
      <c r="N71" s="72">
        <v>12.5940860215054</v>
      </c>
      <c r="O71" s="72">
        <v>14.6236559139785</v>
      </c>
      <c r="P71" s="72">
        <v>15.0537634408603</v>
      </c>
      <c r="Q71" s="72">
        <v>18.9516129032258</v>
      </c>
      <c r="R71" s="72">
        <v>22.9032258064516</v>
      </c>
      <c r="S71" s="72">
        <v>25.4435483870967</v>
      </c>
      <c r="U71" s="54"/>
      <c r="V71" s="81">
        <f>'GOFO大件-GRO-报价'!V13</f>
        <v>0</v>
      </c>
      <c r="W71" s="129">
        <f t="shared" ref="W71:AC71" si="78">W58</f>
        <v>0.45</v>
      </c>
      <c r="X71" s="129" t="e">
        <f>'GOFO大件-GRO-报价'!AN13</f>
        <v>#N/A</v>
      </c>
      <c r="Y71" s="129" t="e">
        <f>(X71+Z71+AA71+AB71+AC71)*'GOFO大件-GRO-报价'!W2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0.45</v>
      </c>
      <c r="AI71" s="129" t="e">
        <f>'GOFO大件-GRO-报价'!AU13</f>
        <v>#N/A</v>
      </c>
      <c r="AJ71" s="129" t="e">
        <f>(AI71+AM71+AL71+AK71+AN71)*'GOFO大件-GRO-报价'!W2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3.0510752688172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9.95967741935484</v>
      </c>
      <c r="D72" s="72">
        <v>12.7016129032257</v>
      </c>
      <c r="E72" s="72">
        <v>14.758064516129</v>
      </c>
      <c r="F72" s="72">
        <v>15.0537634408603</v>
      </c>
      <c r="G72" s="72">
        <v>18.9516129032258</v>
      </c>
      <c r="H72" s="72">
        <v>22.9032258064516</v>
      </c>
      <c r="I72" s="72">
        <v>25.4435483870967</v>
      </c>
      <c r="J72" s="99"/>
      <c r="K72" s="71">
        <v>69</v>
      </c>
      <c r="L72" s="71">
        <v>31.29</v>
      </c>
      <c r="M72" s="72">
        <v>9.95967741935484</v>
      </c>
      <c r="N72" s="72">
        <v>12.7016129032257</v>
      </c>
      <c r="O72" s="72">
        <v>14.758064516129</v>
      </c>
      <c r="P72" s="72">
        <v>15.0537634408603</v>
      </c>
      <c r="Q72" s="72">
        <v>18.9516129032258</v>
      </c>
      <c r="R72" s="72">
        <v>22.9032258064516</v>
      </c>
      <c r="S72" s="72">
        <v>25.4435483870967</v>
      </c>
      <c r="U72" s="54"/>
      <c r="V72" s="81">
        <f>'GOFO大件-GRO-报价'!V14</f>
        <v>0</v>
      </c>
      <c r="W72" s="129">
        <f t="shared" ref="W72:AC72" si="80">W59</f>
        <v>0.45</v>
      </c>
      <c r="X72" s="129" t="e">
        <f>'GOFO大件-GRO-报价'!AN14</f>
        <v>#N/A</v>
      </c>
      <c r="Y72" s="129" t="e">
        <f>(X72+Z72+AA72+AB72+AC72)*'GOFO大件-GRO-报价'!W2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0.45</v>
      </c>
      <c r="AI72" s="129" t="e">
        <f>'GOFO大件-GRO-报价'!AU14</f>
        <v>#N/A</v>
      </c>
      <c r="AJ72" s="129" t="e">
        <f>(AI72+AM72+AL72+AK72+AN72)*'GOFO大件-GRO-报价'!W2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3.0510752688172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10.0134408602151</v>
      </c>
      <c r="D73" s="72">
        <v>12.8763440860215</v>
      </c>
      <c r="E73" s="72">
        <v>15.0806451612904</v>
      </c>
      <c r="F73" s="72">
        <v>15.1075268817204</v>
      </c>
      <c r="G73" s="72">
        <v>18.9516129032258</v>
      </c>
      <c r="H73" s="72">
        <v>22.9032258064516</v>
      </c>
      <c r="I73" s="72">
        <v>25.4435483870967</v>
      </c>
      <c r="J73" s="99"/>
      <c r="K73" s="71">
        <v>70</v>
      </c>
      <c r="L73" s="71">
        <v>31.75</v>
      </c>
      <c r="M73" s="72">
        <v>10.0134408602151</v>
      </c>
      <c r="N73" s="72">
        <v>12.8763440860215</v>
      </c>
      <c r="O73" s="72">
        <v>15.0806451612904</v>
      </c>
      <c r="P73" s="72">
        <v>15.1075268817204</v>
      </c>
      <c r="Q73" s="72">
        <v>18.9516129032258</v>
      </c>
      <c r="R73" s="72">
        <v>22.9032258064516</v>
      </c>
      <c r="S73" s="72">
        <v>25.4435483870967</v>
      </c>
      <c r="U73" s="54"/>
      <c r="V73" s="81">
        <f>'GOFO大件-GRO-报价'!V15</f>
        <v>0</v>
      </c>
      <c r="W73" s="129">
        <f t="shared" ref="W73:AC73" si="82">W60</f>
        <v>0.45</v>
      </c>
      <c r="X73" s="129" t="e">
        <f>'GOFO大件-GRO-报价'!AN15</f>
        <v>#N/A</v>
      </c>
      <c r="Y73" s="129" t="e">
        <f>(X73+Z73+AA73+AB73+AC73)*'GOFO大件-GRO-报价'!W2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0.45</v>
      </c>
      <c r="AI73" s="129" t="e">
        <f>'GOFO大件-GRO-报价'!AU15</f>
        <v>#N/A</v>
      </c>
      <c r="AJ73" s="129" t="e">
        <f>(AI73+AM73+AL73+AK73+AN73)*'GOFO大件-GRO-报价'!W2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3.0510752688172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10.0134408602151</v>
      </c>
      <c r="D74" s="72">
        <v>12.8897849462365</v>
      </c>
      <c r="E74" s="72">
        <v>15.3225806451612</v>
      </c>
      <c r="F74" s="72">
        <v>16.4112903225806</v>
      </c>
      <c r="G74" s="72">
        <v>18.9516129032258</v>
      </c>
      <c r="H74" s="72">
        <v>22.9032258064516</v>
      </c>
      <c r="I74" s="72">
        <v>25.4435483870967</v>
      </c>
      <c r="J74" s="99"/>
      <c r="K74" s="71">
        <v>71</v>
      </c>
      <c r="L74" s="71">
        <v>32.2</v>
      </c>
      <c r="M74" s="72">
        <v>10.0134408602151</v>
      </c>
      <c r="N74" s="72">
        <v>12.8897849462365</v>
      </c>
      <c r="O74" s="72">
        <v>15.3225806451612</v>
      </c>
      <c r="P74" s="72">
        <v>16.4112903225806</v>
      </c>
      <c r="Q74" s="72">
        <v>18.9516129032258</v>
      </c>
      <c r="R74" s="72">
        <v>22.9032258064516</v>
      </c>
      <c r="S74" s="72">
        <v>25.4435483870967</v>
      </c>
      <c r="U74" s="54"/>
      <c r="V74" s="81">
        <f>'GOFO大件-GRO-报价'!V16</f>
        <v>0</v>
      </c>
      <c r="W74" s="129">
        <f t="shared" ref="W74:AC74" si="84">W61</f>
        <v>0.45</v>
      </c>
      <c r="X74" s="129" t="e">
        <f>'GOFO大件-GRO-报价'!AN16</f>
        <v>#N/A</v>
      </c>
      <c r="Y74" s="129" t="e">
        <f>(X74+Z74+AA74+AB74+AC74)*'GOFO大件-GRO-报价'!W2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0.45</v>
      </c>
      <c r="AI74" s="129" t="e">
        <f>'GOFO大件-GRO-报价'!AU16</f>
        <v>#N/A</v>
      </c>
      <c r="AJ74" s="129" t="e">
        <f>(AI74+AM74+AL74+AK74+AN74)*'GOFO大件-GRO-报价'!W2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3.0510752688172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10.2956989247312</v>
      </c>
      <c r="D75" s="72">
        <v>12.8897849462365</v>
      </c>
      <c r="E75" s="72">
        <v>15.6317204301075</v>
      </c>
      <c r="F75" s="72">
        <v>16.4784946236559</v>
      </c>
      <c r="G75" s="72">
        <v>18.9516129032258</v>
      </c>
      <c r="H75" s="72">
        <v>22.9032258064516</v>
      </c>
      <c r="I75" s="72">
        <v>25.4435483870967</v>
      </c>
      <c r="J75" s="99"/>
      <c r="K75" s="71">
        <v>72</v>
      </c>
      <c r="L75" s="71">
        <v>32.65</v>
      </c>
      <c r="M75" s="72">
        <v>10.2956989247312</v>
      </c>
      <c r="N75" s="72">
        <v>12.8897849462365</v>
      </c>
      <c r="O75" s="72">
        <v>15.6317204301075</v>
      </c>
      <c r="P75" s="72">
        <v>16.4784946236559</v>
      </c>
      <c r="Q75" s="72">
        <v>18.9516129032258</v>
      </c>
      <c r="R75" s="72">
        <v>22.9032258064516</v>
      </c>
      <c r="S75" s="72">
        <v>25.4435483870967</v>
      </c>
      <c r="U75" s="54"/>
      <c r="V75" s="81">
        <f>'GOFO大件-GRO-报价'!V17</f>
        <v>0</v>
      </c>
      <c r="W75" s="129">
        <f t="shared" ref="W75:AC75" si="86">W62</f>
        <v>0.45</v>
      </c>
      <c r="X75" s="129" t="e">
        <f>'GOFO大件-GRO-报价'!AN17</f>
        <v>#N/A</v>
      </c>
      <c r="Y75" s="129" t="e">
        <f>(X75+Z75+AA75+AB75+AC75)*'GOFO大件-GRO-报价'!W2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0.45</v>
      </c>
      <c r="AI75" s="129" t="e">
        <f>'GOFO大件-GRO-报价'!AU17</f>
        <v>#N/A</v>
      </c>
      <c r="AJ75" s="129" t="e">
        <f>(AI75+AM75+AL75+AK75+AN75)*'GOFO大件-GRO-报价'!W2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3.0510752688172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10.3763440860215</v>
      </c>
      <c r="D76" s="72">
        <v>13.0241935483871</v>
      </c>
      <c r="E76" s="72">
        <v>15.6451612903226</v>
      </c>
      <c r="F76" s="72">
        <v>16.5456989247311</v>
      </c>
      <c r="G76" s="72">
        <v>18.9516129032258</v>
      </c>
      <c r="H76" s="72">
        <v>22.9032258064516</v>
      </c>
      <c r="I76" s="72">
        <v>25.4435483870967</v>
      </c>
      <c r="J76" s="99"/>
      <c r="K76" s="71">
        <v>73</v>
      </c>
      <c r="L76" s="71">
        <v>33.11</v>
      </c>
      <c r="M76" s="72">
        <v>10.3763440860215</v>
      </c>
      <c r="N76" s="72">
        <v>13.0241935483871</v>
      </c>
      <c r="O76" s="72">
        <v>15.6451612903226</v>
      </c>
      <c r="P76" s="72">
        <v>16.5456989247311</v>
      </c>
      <c r="Q76" s="72">
        <v>18.9516129032258</v>
      </c>
      <c r="R76" s="72">
        <v>22.9032258064516</v>
      </c>
      <c r="S76" s="72">
        <v>25.4435483870967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10.6451612903226</v>
      </c>
      <c r="D77" s="72">
        <v>13.0241935483871</v>
      </c>
      <c r="E77" s="72">
        <v>15.6451612903226</v>
      </c>
      <c r="F77" s="72">
        <v>16.6263440860215</v>
      </c>
      <c r="G77" s="72">
        <v>18.9516129032258</v>
      </c>
      <c r="H77" s="72">
        <v>22.9032258064516</v>
      </c>
      <c r="I77" s="72">
        <v>25.4435483870967</v>
      </c>
      <c r="J77" s="99"/>
      <c r="K77" s="71">
        <v>74</v>
      </c>
      <c r="L77" s="71">
        <v>33.56</v>
      </c>
      <c r="M77" s="72">
        <v>10.6451612903226</v>
      </c>
      <c r="N77" s="72">
        <v>13.0241935483871</v>
      </c>
      <c r="O77" s="72">
        <v>15.6451612903226</v>
      </c>
      <c r="P77" s="72">
        <v>16.6263440860215</v>
      </c>
      <c r="Q77" s="72">
        <v>18.9516129032258</v>
      </c>
      <c r="R77" s="72">
        <v>22.9032258064516</v>
      </c>
      <c r="S77" s="72">
        <v>25.4435483870967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11.0349462365591</v>
      </c>
      <c r="D78" s="72">
        <v>13.0241935483871</v>
      </c>
      <c r="E78" s="72">
        <v>15.6451612903226</v>
      </c>
      <c r="F78" s="72">
        <v>16.6935483870968</v>
      </c>
      <c r="G78" s="72">
        <v>18.9516129032258</v>
      </c>
      <c r="H78" s="72">
        <v>22.9032258064516</v>
      </c>
      <c r="I78" s="72">
        <v>25.4435483870967</v>
      </c>
      <c r="J78" s="99"/>
      <c r="K78" s="71">
        <v>75</v>
      </c>
      <c r="L78" s="71">
        <v>34.01</v>
      </c>
      <c r="M78" s="72">
        <v>11.0349462365591</v>
      </c>
      <c r="N78" s="72">
        <v>13.0241935483871</v>
      </c>
      <c r="O78" s="72">
        <v>15.6451612903226</v>
      </c>
      <c r="P78" s="72">
        <v>16.6935483870968</v>
      </c>
      <c r="Q78" s="72">
        <v>18.9516129032258</v>
      </c>
      <c r="R78" s="72">
        <v>22.9032258064516</v>
      </c>
      <c r="S78" s="72">
        <v>25.4435483870967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11.8951612903226</v>
      </c>
      <c r="D79" s="72">
        <v>13.75</v>
      </c>
      <c r="E79" s="72">
        <v>15.752688172043</v>
      </c>
      <c r="F79" s="72">
        <v>16.6935483870968</v>
      </c>
      <c r="G79" s="72">
        <v>19.1532258064516</v>
      </c>
      <c r="H79" s="72">
        <v>23.1451612903226</v>
      </c>
      <c r="I79" s="72">
        <v>25.4435483870967</v>
      </c>
      <c r="J79" s="99"/>
      <c r="K79" s="71">
        <v>76</v>
      </c>
      <c r="L79" s="71">
        <v>34.47</v>
      </c>
      <c r="M79" s="72">
        <v>11.8951612903226</v>
      </c>
      <c r="N79" s="72">
        <v>13.75</v>
      </c>
      <c r="O79" s="72">
        <v>15.752688172043</v>
      </c>
      <c r="P79" s="72">
        <v>16.6935483870968</v>
      </c>
      <c r="Q79" s="72">
        <v>19.1532258064516</v>
      </c>
      <c r="R79" s="72">
        <v>23.1451612903226</v>
      </c>
      <c r="S79" s="72">
        <v>25.4435483870967</v>
      </c>
      <c r="U79" s="54"/>
      <c r="V79" s="81" t="str">
        <f>'GOFO大件-GRO-报价'!V8</f>
        <v>超最长边产品</v>
      </c>
      <c r="W79" s="129">
        <f t="shared" ref="W79:W88" si="88">W66</f>
        <v>2.7</v>
      </c>
      <c r="X79" s="129">
        <f>'GOFO大件-GRO-报价'!AO8</f>
        <v>13.2795698924731</v>
      </c>
      <c r="Y79" s="129">
        <f>(X79+Z79+AA79+AB79+AC79)*'GOFO大件-GRO-报价'!W2</f>
        <v>2.92943548387096</v>
      </c>
      <c r="Z79" s="129">
        <f>IF(OR('GOFO大件-GRO-报价'!AG8="是",'GOFO大件-GRO-报价'!AJ8="是"),'GOFO大件-GRO-报价'!$AL$4,IF(AND(OR('GOFO大件-GRO-报价'!AE8="是",'GOFO大件-GRO-报价'!AF8="是",'GOFO大件-GRO-报价'!AI8="是"),'GOFO大件-GRO-报价'!AK8="否"),'GOFO大件-GRO-报价'!$AD$4,0))</f>
        <v>6.25</v>
      </c>
      <c r="AA79" s="129">
        <f>IF(AND('GOFO大件-GRO-报价'!AK8="是",'GOFO大件-GRO-报价'!AJ8="否"),'GOFO大件-GRO-报价'!$AH$4,0)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22.4590053763441</v>
      </c>
      <c r="AE79" s="131">
        <f t="shared" ref="AE79:AE88" si="92">(X79+Y79+Z79+AA79+AB79+W79+AC79)</f>
        <v>25.1590053763441</v>
      </c>
      <c r="AF79" s="54"/>
      <c r="AG79" s="81" t="str">
        <f t="shared" ref="AG79:AG88" si="93">V79</f>
        <v>超最长边产品</v>
      </c>
      <c r="AH79" s="129">
        <f t="shared" ref="AH79:AH88" si="94">W79</f>
        <v>2.7</v>
      </c>
      <c r="AI79" s="129">
        <f>'GOFO大件-GRO-报价'!AV8</f>
        <v>13.2795698924731</v>
      </c>
      <c r="AJ79" s="129">
        <f>(AI79+AM79+AL79+AK79+AN79)*'GOFO大件-GRO-报价'!W2</f>
        <v>3.38709677419355</v>
      </c>
      <c r="AK79" s="129">
        <f>IF(OR('GOFO大件-GRO-报价'!AG8="是",'GOFO大件-GRO-报价'!AJ8="是"),'GOFO大件-GRO-报价'!$AM$4,IF(AND(OR('GOFO大件-GRO-报价'!AE8="是",'GOFO大件-GRO-报价'!AF8="是",'GOFO大件-GRO-报价'!AI8="是"),'GOFO大件-GRO-报价'!AK8="否"),'GOFO大件-GRO-报价'!$AE$4,0))</f>
        <v>6.25</v>
      </c>
      <c r="AL79" s="129">
        <f>IF(AND('GOFO大件-GRO-报价'!$AK8="是",'GOFO大件-GRO-报价'!$AJ8="否"),'GOFO大件-GRO-报价'!$AI$4,0)</f>
        <v>0</v>
      </c>
      <c r="AM79" s="129">
        <f t="shared" ref="AM79:AM88" si="95">AM66</f>
        <v>3.0510752688172</v>
      </c>
      <c r="AN79" s="129">
        <f t="shared" ref="AN79:AN88" si="96">AN40</f>
        <v>0</v>
      </c>
      <c r="AO79" s="130">
        <f t="shared" ref="AO79:AO88" si="97">SUM(AI79:AN79)</f>
        <v>25.9677419354838</v>
      </c>
      <c r="AP79" s="131">
        <f t="shared" ref="AP79:AP88" si="98">(AI79+AJ79+AK79+AL79+AM79+AH79+AN79)</f>
        <v>28.6677419354838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12.3521505376344</v>
      </c>
      <c r="D80" s="72">
        <v>13.9516129032257</v>
      </c>
      <c r="E80" s="72">
        <v>15.9274193548388</v>
      </c>
      <c r="F80" s="72">
        <v>16.8279569892473</v>
      </c>
      <c r="G80" s="72">
        <v>19.5430107526881</v>
      </c>
      <c r="H80" s="72">
        <v>23.6155913978495</v>
      </c>
      <c r="I80" s="72">
        <v>25.4435483870967</v>
      </c>
      <c r="J80" s="99"/>
      <c r="K80" s="71">
        <v>77</v>
      </c>
      <c r="L80" s="71">
        <v>34.92</v>
      </c>
      <c r="M80" s="72">
        <v>12.3521505376344</v>
      </c>
      <c r="N80" s="72">
        <v>13.9516129032257</v>
      </c>
      <c r="O80" s="72">
        <v>15.9274193548388</v>
      </c>
      <c r="P80" s="72">
        <v>16.8279569892473</v>
      </c>
      <c r="Q80" s="72">
        <v>19.5430107526881</v>
      </c>
      <c r="R80" s="72">
        <v>23.6155913978495</v>
      </c>
      <c r="S80" s="72">
        <v>25.4435483870967</v>
      </c>
      <c r="U80" s="54"/>
      <c r="V80" s="81">
        <f>'GOFO大件-GRO-报价'!V9</f>
        <v>0</v>
      </c>
      <c r="W80" s="129">
        <f t="shared" si="88"/>
        <v>0.45</v>
      </c>
      <c r="X80" s="129" t="e">
        <f>'GOFO大件-GRO-报价'!AO9</f>
        <v>#N/A</v>
      </c>
      <c r="Y80" s="129" t="e">
        <f>(X80+Z80+AA80+AB80+AC80)*'GOFO大件-GRO-报价'!W2</f>
        <v>#N/A</v>
      </c>
      <c r="Z80" s="129" t="e">
        <f>IF(OR('GOFO大件-GRO-报价'!AG9="是",'GOFO大件-GRO-报价'!AJ9="是"),'GOFO大件-GRO-报价'!$AL$4,IF(AND(OR('GOFO大件-GRO-报价'!AE9="是",'GOFO大件-GRO-报价'!AF9="是",'GOFO大件-GRO-报价'!AI9="是"),'GOFO大件-GRO-报价'!AK9="否"),'GOFO大件-GRO-报价'!$AD$4,0))</f>
        <v>#NUM!</v>
      </c>
      <c r="AA80" s="129">
        <f>IF(AND('GOFO大件-GRO-报价'!AK9="是",'GOFO大件-GRO-报价'!AJ9="否"),'GOFO大件-GRO-报价'!$AH$4,0)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0.45</v>
      </c>
      <c r="AI80" s="129" t="e">
        <f>'GOFO大件-GRO-报价'!AV9</f>
        <v>#N/A</v>
      </c>
      <c r="AJ80" s="129" t="e">
        <f>(AI80+AM80+AL80+AK80+AN80)*'GOFO大件-GRO-报价'!W2</f>
        <v>#N/A</v>
      </c>
      <c r="AK80" s="129" t="e">
        <f>IF(OR('GOFO大件-GRO-报价'!AG9="是",'GOFO大件-GRO-报价'!AJ9="是"),'GOFO大件-GRO-报价'!$AM$4,IF(AND(OR('GOFO大件-GRO-报价'!AE9="是",'GOFO大件-GRO-报价'!AF9="是",'GOFO大件-GRO-报价'!AI9="是"),'GOFO大件-GRO-报价'!AK9="否"),'GOFO大件-GRO-报价'!$AE$4,0))</f>
        <v>#NUM!</v>
      </c>
      <c r="AL80" s="129">
        <f>IF(AND('GOFO大件-GRO-报价'!$AK9="是",'GOFO大件-GRO-报价'!$AJ9="否"),'GOFO大件-GRO-报价'!$AI$4,0)</f>
        <v>0</v>
      </c>
      <c r="AM80" s="129">
        <f t="shared" si="95"/>
        <v>3.0510752688172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12.3655913978495</v>
      </c>
      <c r="D81" s="72">
        <v>14.4758064516129</v>
      </c>
      <c r="E81" s="72">
        <v>16.3978494623656</v>
      </c>
      <c r="F81" s="72">
        <v>17.0698924731183</v>
      </c>
      <c r="G81" s="72">
        <v>19.744623655914</v>
      </c>
      <c r="H81" s="72">
        <v>24.0994623655914</v>
      </c>
      <c r="I81" s="72">
        <v>25.5913978494624</v>
      </c>
      <c r="J81" s="99"/>
      <c r="K81" s="71">
        <v>78</v>
      </c>
      <c r="L81" s="71">
        <v>35.38</v>
      </c>
      <c r="M81" s="72">
        <v>12.3655913978495</v>
      </c>
      <c r="N81" s="72">
        <v>14.4758064516129</v>
      </c>
      <c r="O81" s="72">
        <v>16.3978494623656</v>
      </c>
      <c r="P81" s="72">
        <v>17.0698924731183</v>
      </c>
      <c r="Q81" s="72">
        <v>19.744623655914</v>
      </c>
      <c r="R81" s="72">
        <v>24.0994623655914</v>
      </c>
      <c r="S81" s="72">
        <v>25.5913978494624</v>
      </c>
      <c r="U81" s="54"/>
      <c r="V81" s="81">
        <f>'GOFO大件-GRO-报价'!V10</f>
        <v>0</v>
      </c>
      <c r="W81" s="129">
        <f t="shared" si="88"/>
        <v>0.45</v>
      </c>
      <c r="X81" s="129" t="e">
        <f>'GOFO大件-GRO-报价'!AO10</f>
        <v>#N/A</v>
      </c>
      <c r="Y81" s="129" t="e">
        <f>(X81+Z81+AA81+AB81+AC81)*'GOFO大件-GRO-报价'!W2</f>
        <v>#N/A</v>
      </c>
      <c r="Z81" s="129" t="e">
        <f>IF(OR('GOFO大件-GRO-报价'!AG10="是",'GOFO大件-GRO-报价'!AJ10="是"),'GOFO大件-GRO-报价'!$AL$4,IF(AND(OR('GOFO大件-GRO-报价'!AE10="是",'GOFO大件-GRO-报价'!AF10="是",'GOFO大件-GRO-报价'!AI10="是"),'GOFO大件-GRO-报价'!AK10="否"),'GOFO大件-GRO-报价'!$AD$4,0))</f>
        <v>#NUM!</v>
      </c>
      <c r="AA81" s="129">
        <f>IF(AND('GOFO大件-GRO-报价'!AK10="是",'GOFO大件-GRO-报价'!AJ10="否"),'GOFO大件-GRO-报价'!$AH$4,0)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0.45</v>
      </c>
      <c r="AI81" s="129" t="e">
        <f>'GOFO大件-GRO-报价'!AV10</f>
        <v>#N/A</v>
      </c>
      <c r="AJ81" s="129" t="e">
        <f>(AI81+AM81+AL81+AK81+AN81)*'GOFO大件-GRO-报价'!W2</f>
        <v>#N/A</v>
      </c>
      <c r="AK81" s="129" t="e">
        <f>IF(OR('GOFO大件-GRO-报价'!AG10="是",'GOFO大件-GRO-报价'!AJ10="是"),'GOFO大件-GRO-报价'!$AM$4,IF(AND(OR('GOFO大件-GRO-报价'!AE10="是",'GOFO大件-GRO-报价'!AF10="是",'GOFO大件-GRO-报价'!AI10="是"),'GOFO大件-GRO-报价'!AK10="否"),'GOFO大件-GRO-报价'!$AE$4,0))</f>
        <v>#NUM!</v>
      </c>
      <c r="AL81" s="129">
        <f>IF(AND('GOFO大件-GRO-报价'!$AK10="是",'GOFO大件-GRO-报价'!$AJ10="否"),'GOFO大件-GRO-报价'!$AI$4,0)</f>
        <v>0</v>
      </c>
      <c r="AM81" s="129">
        <f t="shared" si="95"/>
        <v>3.0510752688172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12.9166666666666</v>
      </c>
      <c r="D82" s="72">
        <v>15.0806451612904</v>
      </c>
      <c r="E82" s="72">
        <v>16.5591397849463</v>
      </c>
      <c r="F82" s="72">
        <v>17.4059139784946</v>
      </c>
      <c r="G82" s="72">
        <v>19.9327956989247</v>
      </c>
      <c r="H82" s="72">
        <v>24.5833333333334</v>
      </c>
      <c r="I82" s="72">
        <v>26.1155913978495</v>
      </c>
      <c r="J82" s="99"/>
      <c r="K82" s="71">
        <v>79</v>
      </c>
      <c r="L82" s="71">
        <v>35.83</v>
      </c>
      <c r="M82" s="72">
        <v>12.9166666666666</v>
      </c>
      <c r="N82" s="72">
        <v>15.0806451612904</v>
      </c>
      <c r="O82" s="72">
        <v>16.5591397849463</v>
      </c>
      <c r="P82" s="72">
        <v>17.4059139784946</v>
      </c>
      <c r="Q82" s="72">
        <v>19.9327956989247</v>
      </c>
      <c r="R82" s="72">
        <v>24.5833333333334</v>
      </c>
      <c r="S82" s="72">
        <v>26.1155913978495</v>
      </c>
      <c r="U82" s="54"/>
      <c r="V82" s="81">
        <f>'GOFO大件-GRO-报价'!V11</f>
        <v>0</v>
      </c>
      <c r="W82" s="129">
        <f t="shared" si="88"/>
        <v>0.45</v>
      </c>
      <c r="X82" s="129" t="e">
        <f>'GOFO大件-GRO-报价'!AO11</f>
        <v>#N/A</v>
      </c>
      <c r="Y82" s="129" t="e">
        <f>(X82+Z82+AA82+AB82+AC82)*'GOFO大件-GRO-报价'!W2</f>
        <v>#N/A</v>
      </c>
      <c r="Z82" s="129" t="e">
        <f>IF(OR('GOFO大件-GRO-报价'!AG11="是",'GOFO大件-GRO-报价'!AJ11="是"),'GOFO大件-GRO-报价'!$AL$4,IF(AND(OR('GOFO大件-GRO-报价'!AE11="是",'GOFO大件-GRO-报价'!AF11="是",'GOFO大件-GRO-报价'!AI11="是"),'GOFO大件-GRO-报价'!AK11="否"),'GOFO大件-GRO-报价'!$AD$4,0))</f>
        <v>#NUM!</v>
      </c>
      <c r="AA82" s="129">
        <f>IF(AND('GOFO大件-GRO-报价'!AK11="是",'GOFO大件-GRO-报价'!AJ11="否"),'GOFO大件-GRO-报价'!$AH$4,0)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0.45</v>
      </c>
      <c r="AI82" s="129" t="e">
        <f>'GOFO大件-GRO-报价'!AV11</f>
        <v>#N/A</v>
      </c>
      <c r="AJ82" s="129" t="e">
        <f>(AI82+AM82+AL82+AK82+AN82)*'GOFO大件-GRO-报价'!W2</f>
        <v>#N/A</v>
      </c>
      <c r="AK82" s="129" t="e">
        <f>IF(OR('GOFO大件-GRO-报价'!AG11="是",'GOFO大件-GRO-报价'!AJ11="是"),'GOFO大件-GRO-报价'!$AM$4,IF(AND(OR('GOFO大件-GRO-报价'!AE11="是",'GOFO大件-GRO-报价'!AF11="是",'GOFO大件-GRO-报价'!AI11="是"),'GOFO大件-GRO-报价'!AK11="否"),'GOFO大件-GRO-报价'!$AE$4,0))</f>
        <v>#NUM!</v>
      </c>
      <c r="AL82" s="129">
        <f>IF(AND('GOFO大件-GRO-报价'!$AK11="是",'GOFO大件-GRO-报价'!$AJ11="否"),'GOFO大件-GRO-报价'!$AI$4,0)</f>
        <v>0</v>
      </c>
      <c r="AM82" s="129">
        <f t="shared" si="95"/>
        <v>3.0510752688172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13.2795698924731</v>
      </c>
      <c r="D83" s="72">
        <v>15.3763440860215</v>
      </c>
      <c r="E83" s="72">
        <v>16.8951612903226</v>
      </c>
      <c r="F83" s="72">
        <v>17.7688172043011</v>
      </c>
      <c r="G83" s="72">
        <v>20.1344086021505</v>
      </c>
      <c r="H83" s="72">
        <v>25.0806451612904</v>
      </c>
      <c r="I83" s="72">
        <v>26.6397849462365</v>
      </c>
      <c r="J83" s="99"/>
      <c r="K83" s="71">
        <v>80</v>
      </c>
      <c r="L83" s="71">
        <v>36.28</v>
      </c>
      <c r="M83" s="72">
        <v>13.2795698924731</v>
      </c>
      <c r="N83" s="72">
        <v>15.3763440860215</v>
      </c>
      <c r="O83" s="72">
        <v>16.8951612903226</v>
      </c>
      <c r="P83" s="72">
        <v>17.7688172043011</v>
      </c>
      <c r="Q83" s="72">
        <v>20.1344086021505</v>
      </c>
      <c r="R83" s="72">
        <v>25.0806451612904</v>
      </c>
      <c r="S83" s="72">
        <v>26.6397849462365</v>
      </c>
      <c r="U83" s="54"/>
      <c r="V83" s="81">
        <f>'GOFO大件-GRO-报价'!V12</f>
        <v>0</v>
      </c>
      <c r="W83" s="129">
        <f t="shared" si="88"/>
        <v>0.45</v>
      </c>
      <c r="X83" s="129" t="e">
        <f>'GOFO大件-GRO-报价'!AO12</f>
        <v>#N/A</v>
      </c>
      <c r="Y83" s="129" t="e">
        <f>(X83+Z83+AA83+AB83+AC83)*'GOFO大件-GRO-报价'!W2</f>
        <v>#N/A</v>
      </c>
      <c r="Z83" s="129" t="e">
        <f>IF(OR('GOFO大件-GRO-报价'!AG12="是",'GOFO大件-GRO-报价'!AJ12="是"),'GOFO大件-GRO-报价'!$AL$4,IF(AND(OR('GOFO大件-GRO-报价'!AE12="是",'GOFO大件-GRO-报价'!AF12="是",'GOFO大件-GRO-报价'!AI12="是"),'GOFO大件-GRO-报价'!AK12="否"),'GOFO大件-GRO-报价'!$AD$4,0))</f>
        <v>#NUM!</v>
      </c>
      <c r="AA83" s="129">
        <f>IF(AND('GOFO大件-GRO-报价'!AK12="是",'GOFO大件-GRO-报价'!AJ12="否"),'GOFO大件-GRO-报价'!$AH$4,0)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0.45</v>
      </c>
      <c r="AI83" s="129" t="e">
        <f>'GOFO大件-GRO-报价'!AV12</f>
        <v>#N/A</v>
      </c>
      <c r="AJ83" s="129" t="e">
        <f>(AI83+AM83+AL83+AK83+AN83)*'GOFO大件-GRO-报价'!W2</f>
        <v>#N/A</v>
      </c>
      <c r="AK83" s="129" t="e">
        <f>IF(OR('GOFO大件-GRO-报价'!AG12="是",'GOFO大件-GRO-报价'!AJ12="是"),'GOFO大件-GRO-报价'!$AM$4,IF(AND(OR('GOFO大件-GRO-报价'!AE12="是",'GOFO大件-GRO-报价'!AF12="是",'GOFO大件-GRO-报价'!AI12="是"),'GOFO大件-GRO-报价'!AK12="否"),'GOFO大件-GRO-报价'!$AE$4,0))</f>
        <v>#NUM!</v>
      </c>
      <c r="AL83" s="129">
        <f>IF(AND('GOFO大件-GRO-报价'!$AK12="是",'GOFO大件-GRO-报价'!$AJ12="否"),'GOFO大件-GRO-报价'!$AI$4,0)</f>
        <v>0</v>
      </c>
      <c r="AM83" s="129">
        <f t="shared" si="95"/>
        <v>3.0510752688172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13.6021505376344</v>
      </c>
      <c r="D84" s="72">
        <v>15.497311827957</v>
      </c>
      <c r="E84" s="72">
        <v>17.244623655914</v>
      </c>
      <c r="F84" s="72">
        <v>18.1317204301075</v>
      </c>
      <c r="G84" s="72">
        <v>20.3494623655914</v>
      </c>
      <c r="H84" s="72">
        <v>25.6048387096774</v>
      </c>
      <c r="I84" s="72">
        <v>27.1774193548388</v>
      </c>
      <c r="J84" s="99"/>
      <c r="K84" s="71">
        <v>81</v>
      </c>
      <c r="L84" s="71">
        <v>36.74</v>
      </c>
      <c r="M84" s="72">
        <v>13.6021505376344</v>
      </c>
      <c r="N84" s="72">
        <v>15.497311827957</v>
      </c>
      <c r="O84" s="72">
        <v>17.244623655914</v>
      </c>
      <c r="P84" s="72">
        <v>18.1317204301075</v>
      </c>
      <c r="Q84" s="72">
        <v>20.3494623655914</v>
      </c>
      <c r="R84" s="72">
        <v>25.6048387096774</v>
      </c>
      <c r="S84" s="72">
        <v>27.1774193548388</v>
      </c>
      <c r="U84" s="54"/>
      <c r="V84" s="81">
        <f>'GOFO大件-GRO-报价'!V13</f>
        <v>0</v>
      </c>
      <c r="W84" s="129">
        <f t="shared" si="88"/>
        <v>0.45</v>
      </c>
      <c r="X84" s="129" t="e">
        <f>'GOFO大件-GRO-报价'!AO13</f>
        <v>#N/A</v>
      </c>
      <c r="Y84" s="129" t="e">
        <f>(X84+Z84+AA84+AB84+AC84)*'GOFO大件-GRO-报价'!W2</f>
        <v>#N/A</v>
      </c>
      <c r="Z84" s="129" t="e">
        <f>IF(OR('GOFO大件-GRO-报价'!AG13="是",'GOFO大件-GRO-报价'!AJ13="是"),'GOFO大件-GRO-报价'!$AL$4,IF(AND(OR('GOFO大件-GRO-报价'!AE13="是",'GOFO大件-GRO-报价'!AF13="是",'GOFO大件-GRO-报价'!AI13="是"),'GOFO大件-GRO-报价'!AK13="否"),'GOFO大件-GRO-报价'!$AD$4,0))</f>
        <v>#NUM!</v>
      </c>
      <c r="AA84" s="129">
        <f>IF(AND('GOFO大件-GRO-报价'!AK13="是",'GOFO大件-GRO-报价'!AJ13="否"),'GOFO大件-GRO-报价'!$AH$4,0)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0.45</v>
      </c>
      <c r="AI84" s="129" t="e">
        <f>'GOFO大件-GRO-报价'!AV13</f>
        <v>#N/A</v>
      </c>
      <c r="AJ84" s="129" t="e">
        <f>(AI84+AM84+AL84+AK84+AN84)*'GOFO大件-GRO-报价'!W2</f>
        <v>#N/A</v>
      </c>
      <c r="AK84" s="129" t="e">
        <f>IF(OR('GOFO大件-GRO-报价'!AG13="是",'GOFO大件-GRO-报价'!AJ13="是"),'GOFO大件-GRO-报价'!$AM$4,IF(AND(OR('GOFO大件-GRO-报价'!AE13="是",'GOFO大件-GRO-报价'!AF13="是",'GOFO大件-GRO-报价'!AI13="是"),'GOFO大件-GRO-报价'!AK13="否"),'GOFO大件-GRO-报价'!$AE$4,0))</f>
        <v>#NUM!</v>
      </c>
      <c r="AL84" s="129">
        <f>IF(AND('GOFO大件-GRO-报价'!$AK13="是",'GOFO大件-GRO-报价'!$AJ13="否"),'GOFO大件-GRO-报价'!$AI$4,0)</f>
        <v>0</v>
      </c>
      <c r="AM84" s="129">
        <f t="shared" si="95"/>
        <v>3.0510752688172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14.0456989247311</v>
      </c>
      <c r="D85" s="72">
        <v>15.8736559139785</v>
      </c>
      <c r="E85" s="72">
        <v>17.3790322580645</v>
      </c>
      <c r="F85" s="72">
        <v>18.2661290322581</v>
      </c>
      <c r="G85" s="72">
        <v>20.5510752688173</v>
      </c>
      <c r="H85" s="72">
        <v>26.1290322580645</v>
      </c>
      <c r="I85" s="72">
        <v>27.7284946236559</v>
      </c>
      <c r="J85" s="99"/>
      <c r="K85" s="71">
        <v>82</v>
      </c>
      <c r="L85" s="71">
        <v>37.19</v>
      </c>
      <c r="M85" s="72">
        <v>14.0456989247311</v>
      </c>
      <c r="N85" s="72">
        <v>15.8736559139785</v>
      </c>
      <c r="O85" s="72">
        <v>17.3790322580645</v>
      </c>
      <c r="P85" s="72">
        <v>18.2661290322581</v>
      </c>
      <c r="Q85" s="72">
        <v>20.5510752688173</v>
      </c>
      <c r="R85" s="72">
        <v>26.1290322580645</v>
      </c>
      <c r="S85" s="72">
        <v>27.7284946236559</v>
      </c>
      <c r="U85" s="54"/>
      <c r="V85" s="81">
        <f>'GOFO大件-GRO-报价'!V14</f>
        <v>0</v>
      </c>
      <c r="W85" s="129">
        <f t="shared" si="88"/>
        <v>0.45</v>
      </c>
      <c r="X85" s="129" t="e">
        <f>'GOFO大件-GRO-报价'!AO14</f>
        <v>#N/A</v>
      </c>
      <c r="Y85" s="129" t="e">
        <f>(X85+Z85+AA85+AB85+AC85)*'GOFO大件-GRO-报价'!W2</f>
        <v>#N/A</v>
      </c>
      <c r="Z85" s="129" t="e">
        <f>IF(OR('GOFO大件-GRO-报价'!AG14="是",'GOFO大件-GRO-报价'!AJ14="是"),'GOFO大件-GRO-报价'!$AL$4,IF(AND(OR('GOFO大件-GRO-报价'!AE14="是",'GOFO大件-GRO-报价'!AF14="是",'GOFO大件-GRO-报价'!AI14="是"),'GOFO大件-GRO-报价'!AK14="否"),'GOFO大件-GRO-报价'!$AD$4,0))</f>
        <v>#NUM!</v>
      </c>
      <c r="AA85" s="129">
        <f>IF(AND('GOFO大件-GRO-报价'!AK14="是",'GOFO大件-GRO-报价'!AJ14="否"),'GOFO大件-GRO-报价'!$AH$4,0)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0.45</v>
      </c>
      <c r="AI85" s="129" t="e">
        <f>'GOFO大件-GRO-报价'!AV14</f>
        <v>#N/A</v>
      </c>
      <c r="AJ85" s="129" t="e">
        <f>(AI85+AM85+AL85+AK85+AN85)*'GOFO大件-GRO-报价'!W2</f>
        <v>#N/A</v>
      </c>
      <c r="AK85" s="129" t="e">
        <f>IF(OR('GOFO大件-GRO-报价'!AG14="是",'GOFO大件-GRO-报价'!AJ14="是"),'GOFO大件-GRO-报价'!$AM$4,IF(AND(OR('GOFO大件-GRO-报价'!AE14="是",'GOFO大件-GRO-报价'!AF14="是",'GOFO大件-GRO-报价'!AI14="是"),'GOFO大件-GRO-报价'!AK14="否"),'GOFO大件-GRO-报价'!$AE$4,0))</f>
        <v>#NUM!</v>
      </c>
      <c r="AL85" s="129">
        <f>IF(AND('GOFO大件-GRO-报价'!$AK14="是",'GOFO大件-GRO-报价'!$AJ14="否"),'GOFO大件-GRO-报价'!$AI$4,0)</f>
        <v>0</v>
      </c>
      <c r="AM85" s="129">
        <f t="shared" si="95"/>
        <v>3.0510752688172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14.0456989247311</v>
      </c>
      <c r="D86" s="72">
        <v>15.8736559139785</v>
      </c>
      <c r="E86" s="72">
        <v>17.5268817204301</v>
      </c>
      <c r="F86" s="72">
        <v>18.4139784946236</v>
      </c>
      <c r="G86" s="72">
        <v>20.766129032258</v>
      </c>
      <c r="H86" s="72">
        <v>26.6532258064516</v>
      </c>
      <c r="I86" s="72">
        <v>28.3064516129033</v>
      </c>
      <c r="J86" s="99"/>
      <c r="K86" s="71">
        <v>83</v>
      </c>
      <c r="L86" s="71">
        <v>37.64</v>
      </c>
      <c r="M86" s="72">
        <v>14.0456989247311</v>
      </c>
      <c r="N86" s="72">
        <v>15.8736559139785</v>
      </c>
      <c r="O86" s="72">
        <v>17.5268817204301</v>
      </c>
      <c r="P86" s="72">
        <v>18.4139784946236</v>
      </c>
      <c r="Q86" s="72">
        <v>20.766129032258</v>
      </c>
      <c r="R86" s="72">
        <v>26.6532258064516</v>
      </c>
      <c r="S86" s="72">
        <v>28.3064516129033</v>
      </c>
      <c r="U86" s="54"/>
      <c r="V86" s="81">
        <f>'GOFO大件-GRO-报价'!V15</f>
        <v>0</v>
      </c>
      <c r="W86" s="129">
        <f t="shared" si="88"/>
        <v>0.45</v>
      </c>
      <c r="X86" s="129" t="e">
        <f>'GOFO大件-GRO-报价'!AO15</f>
        <v>#N/A</v>
      </c>
      <c r="Y86" s="129" t="e">
        <f>(X86+Z86+AA86+AB86+AC86)*'GOFO大件-GRO-报价'!W2</f>
        <v>#N/A</v>
      </c>
      <c r="Z86" s="129" t="e">
        <f>IF(OR('GOFO大件-GRO-报价'!AG15="是",'GOFO大件-GRO-报价'!AJ15="是"),'GOFO大件-GRO-报价'!$AL$4,IF(AND(OR('GOFO大件-GRO-报价'!AE15="是",'GOFO大件-GRO-报价'!AF15="是",'GOFO大件-GRO-报价'!AI15="是"),'GOFO大件-GRO-报价'!AK15="否"),'GOFO大件-GRO-报价'!$AD$4,0))</f>
        <v>#NUM!</v>
      </c>
      <c r="AA86" s="129">
        <f>IF(AND('GOFO大件-GRO-报价'!AK15="是",'GOFO大件-GRO-报价'!AJ15="否"),'GOFO大件-GRO-报价'!$AH$4,0)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0.45</v>
      </c>
      <c r="AI86" s="129" t="e">
        <f>'GOFO大件-GRO-报价'!AV15</f>
        <v>#N/A</v>
      </c>
      <c r="AJ86" s="129" t="e">
        <f>(AI86+AM86+AL86+AK86+AN86)*'GOFO大件-GRO-报价'!W2</f>
        <v>#N/A</v>
      </c>
      <c r="AK86" s="129" t="e">
        <f>IF(OR('GOFO大件-GRO-报价'!AG15="是",'GOFO大件-GRO-报价'!AJ15="是"),'GOFO大件-GRO-报价'!$AM$4,IF(AND(OR('GOFO大件-GRO-报价'!AE15="是",'GOFO大件-GRO-报价'!AF15="是",'GOFO大件-GRO-报价'!AI15="是"),'GOFO大件-GRO-报价'!AK15="否"),'GOFO大件-GRO-报价'!$AE$4,0))</f>
        <v>#NUM!</v>
      </c>
      <c r="AL86" s="129">
        <f>IF(AND('GOFO大件-GRO-报价'!$AK15="是",'GOFO大件-GRO-报价'!$AJ15="否"),'GOFO大件-GRO-报价'!$AI$4,0)</f>
        <v>0</v>
      </c>
      <c r="AM86" s="129">
        <f t="shared" si="95"/>
        <v>3.0510752688172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14.6102150537635</v>
      </c>
      <c r="D87" s="72">
        <v>16.505376344086</v>
      </c>
      <c r="E87" s="72">
        <v>17.6612903225806</v>
      </c>
      <c r="F87" s="72">
        <v>18.5483870967742</v>
      </c>
      <c r="G87" s="72">
        <v>20.9677419354839</v>
      </c>
      <c r="H87" s="72">
        <v>27.1908602150538</v>
      </c>
      <c r="I87" s="72">
        <v>28.5887096774194</v>
      </c>
      <c r="J87" s="99"/>
      <c r="K87" s="71">
        <v>84</v>
      </c>
      <c r="L87" s="71">
        <v>38.1</v>
      </c>
      <c r="M87" s="72">
        <v>14.6102150537635</v>
      </c>
      <c r="N87" s="72">
        <v>16.505376344086</v>
      </c>
      <c r="O87" s="72">
        <v>17.6612903225806</v>
      </c>
      <c r="P87" s="72">
        <v>18.5483870967742</v>
      </c>
      <c r="Q87" s="72">
        <v>20.9677419354839</v>
      </c>
      <c r="R87" s="72">
        <v>27.1908602150538</v>
      </c>
      <c r="S87" s="72">
        <v>28.5887096774194</v>
      </c>
      <c r="U87" s="54"/>
      <c r="V87" s="81">
        <f>'GOFO大件-GRO-报价'!V16</f>
        <v>0</v>
      </c>
      <c r="W87" s="129">
        <f t="shared" si="88"/>
        <v>0.45</v>
      </c>
      <c r="X87" s="129" t="e">
        <f>'GOFO大件-GRO-报价'!AO16</f>
        <v>#N/A</v>
      </c>
      <c r="Y87" s="129" t="e">
        <f>(X87+Z87+AA87+AB87+AC87)*'GOFO大件-GRO-报价'!W2</f>
        <v>#N/A</v>
      </c>
      <c r="Z87" s="129" t="e">
        <f>IF(OR('GOFO大件-GRO-报价'!AG16="是",'GOFO大件-GRO-报价'!AJ16="是"),'GOFO大件-GRO-报价'!$AL$4,IF(AND(OR('GOFO大件-GRO-报价'!AE16="是",'GOFO大件-GRO-报价'!AF16="是",'GOFO大件-GRO-报价'!AI16="是"),'GOFO大件-GRO-报价'!AK16="否"),'GOFO大件-GRO-报价'!$AD$4,0))</f>
        <v>#NUM!</v>
      </c>
      <c r="AA87" s="129">
        <f>IF(AND('GOFO大件-GRO-报价'!AK16="是",'GOFO大件-GRO-报价'!AJ16="否"),'GOFO大件-GRO-报价'!$AH$4,0)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0.45</v>
      </c>
      <c r="AI87" s="129" t="e">
        <f>'GOFO大件-GRO-报价'!AV16</f>
        <v>#N/A</v>
      </c>
      <c r="AJ87" s="129" t="e">
        <f>(AI87+AM87+AL87+AK87+AN87)*'GOFO大件-GRO-报价'!W2</f>
        <v>#N/A</v>
      </c>
      <c r="AK87" s="129" t="e">
        <f>IF(OR('GOFO大件-GRO-报价'!AG16="是",'GOFO大件-GRO-报价'!AJ16="是"),'GOFO大件-GRO-报价'!$AM$4,IF(AND(OR('GOFO大件-GRO-报价'!AE16="是",'GOFO大件-GRO-报价'!AF16="是",'GOFO大件-GRO-报价'!AI16="是"),'GOFO大件-GRO-报价'!AK16="否"),'GOFO大件-GRO-报价'!$AE$4,0))</f>
        <v>#NUM!</v>
      </c>
      <c r="AL87" s="129">
        <f>IF(AND('GOFO大件-GRO-报价'!$AK16="是",'GOFO大件-GRO-报价'!$AJ16="否"),'GOFO大件-GRO-报价'!$AI$4,0)</f>
        <v>0</v>
      </c>
      <c r="AM87" s="129">
        <f t="shared" si="95"/>
        <v>3.0510752688172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15</v>
      </c>
      <c r="D88" s="72">
        <v>16.505376344086</v>
      </c>
      <c r="E88" s="72">
        <v>17.8494623655914</v>
      </c>
      <c r="F88" s="72">
        <v>18.7096774193549</v>
      </c>
      <c r="G88" s="72">
        <v>21.1827956989247</v>
      </c>
      <c r="H88" s="72">
        <v>27.741935483871</v>
      </c>
      <c r="I88" s="72">
        <v>28.8844086021505</v>
      </c>
      <c r="J88" s="99"/>
      <c r="K88" s="71">
        <v>85</v>
      </c>
      <c r="L88" s="71">
        <v>38.55</v>
      </c>
      <c r="M88" s="72">
        <v>15</v>
      </c>
      <c r="N88" s="72">
        <v>16.505376344086</v>
      </c>
      <c r="O88" s="72">
        <v>17.8494623655914</v>
      </c>
      <c r="P88" s="72">
        <v>18.7096774193549</v>
      </c>
      <c r="Q88" s="72">
        <v>21.1827956989247</v>
      </c>
      <c r="R88" s="72">
        <v>27.741935483871</v>
      </c>
      <c r="S88" s="72">
        <v>28.8844086021505</v>
      </c>
      <c r="U88" s="54"/>
      <c r="V88" s="81">
        <f>'GOFO大件-GRO-报价'!V17</f>
        <v>0</v>
      </c>
      <c r="W88" s="129">
        <f t="shared" si="88"/>
        <v>0.45</v>
      </c>
      <c r="X88" s="129" t="e">
        <f>'GOFO大件-GRO-报价'!AO17</f>
        <v>#N/A</v>
      </c>
      <c r="Y88" s="129" t="e">
        <f>(X88+Z88+AA88+AB88+AC88)*'GOFO大件-GRO-报价'!W2</f>
        <v>#N/A</v>
      </c>
      <c r="Z88" s="129" t="e">
        <f>IF(OR('GOFO大件-GRO-报价'!AG17="是",'GOFO大件-GRO-报价'!AJ17="是"),'GOFO大件-GRO-报价'!$AL$4,IF(AND(OR('GOFO大件-GRO-报价'!AE17="是",'GOFO大件-GRO-报价'!AF17="是",'GOFO大件-GRO-报价'!AI17="是"),'GOFO大件-GRO-报价'!AK17="否"),'GOFO大件-GRO-报价'!$AD$4,0))</f>
        <v>#NUM!</v>
      </c>
      <c r="AA88" s="129">
        <f>IF(AND('GOFO大件-GRO-报价'!AK17="是",'GOFO大件-GRO-报价'!AJ17="否"),'GOFO大件-GRO-报价'!$AH$4,0)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0.45</v>
      </c>
      <c r="AI88" s="129" t="e">
        <f>'GOFO大件-GRO-报价'!AV17</f>
        <v>#N/A</v>
      </c>
      <c r="AJ88" s="129" t="e">
        <f>(AI88+AM88+AL88+AK88+AN88)*'GOFO大件-GRO-报价'!W2</f>
        <v>#N/A</v>
      </c>
      <c r="AK88" s="129" t="e">
        <f>IF(OR('GOFO大件-GRO-报价'!AG17="是",'GOFO大件-GRO-报价'!AJ17="是"),'GOFO大件-GRO-报价'!$AM$4,IF(AND(OR('GOFO大件-GRO-报价'!AE17="是",'GOFO大件-GRO-报价'!AF17="是",'GOFO大件-GRO-报价'!AI17="是"),'GOFO大件-GRO-报价'!AK17="否"),'GOFO大件-GRO-报价'!$AE$4,0))</f>
        <v>#NUM!</v>
      </c>
      <c r="AL88" s="129">
        <f>IF(AND('GOFO大件-GRO-报价'!$AK17="是",'GOFO大件-GRO-报价'!$AJ17="否"),'GOFO大件-GRO-报价'!$AI$4,0)</f>
        <v>0</v>
      </c>
      <c r="AM88" s="129">
        <f t="shared" si="95"/>
        <v>3.0510752688172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15.0672043010753</v>
      </c>
      <c r="D89" s="72">
        <v>17.1639784946236</v>
      </c>
      <c r="E89" s="72">
        <v>18.2123655913979</v>
      </c>
      <c r="F89" s="72">
        <v>19.0994623655914</v>
      </c>
      <c r="G89" s="72">
        <v>21.3844086021505</v>
      </c>
      <c r="H89" s="72">
        <v>28.3198924731182</v>
      </c>
      <c r="I89" s="72">
        <v>29.1801075268818</v>
      </c>
      <c r="J89" s="99"/>
      <c r="K89" s="71">
        <v>86</v>
      </c>
      <c r="L89" s="71">
        <v>39</v>
      </c>
      <c r="M89" s="72">
        <v>15.0672043010753</v>
      </c>
      <c r="N89" s="72">
        <v>17.1639784946236</v>
      </c>
      <c r="O89" s="72">
        <v>18.2123655913979</v>
      </c>
      <c r="P89" s="72">
        <v>19.0994623655914</v>
      </c>
      <c r="Q89" s="72">
        <v>21.3844086021505</v>
      </c>
      <c r="R89" s="72">
        <v>28.3198924731182</v>
      </c>
      <c r="S89" s="72">
        <v>29.1801075268818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15.3763440860215</v>
      </c>
      <c r="D90" s="72">
        <v>17.2983870967742</v>
      </c>
      <c r="E90" s="72">
        <v>18.3467741935484</v>
      </c>
      <c r="F90" s="72">
        <v>19.2338709677419</v>
      </c>
      <c r="G90" s="72">
        <v>21.6129032258065</v>
      </c>
      <c r="H90" s="72">
        <v>28.8978494623656</v>
      </c>
      <c r="I90" s="72">
        <v>29.4623655913979</v>
      </c>
      <c r="J90" s="99"/>
      <c r="K90" s="71">
        <v>87</v>
      </c>
      <c r="L90" s="71">
        <v>39.46</v>
      </c>
      <c r="M90" s="72">
        <v>15.3763440860215</v>
      </c>
      <c r="N90" s="72">
        <v>17.2983870967742</v>
      </c>
      <c r="O90" s="72">
        <v>18.3467741935484</v>
      </c>
      <c r="P90" s="72">
        <v>19.2338709677419</v>
      </c>
      <c r="Q90" s="72">
        <v>21.6129032258065</v>
      </c>
      <c r="R90" s="72">
        <v>28.8978494623656</v>
      </c>
      <c r="S90" s="72">
        <v>29.4623655913979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15.6989247311827</v>
      </c>
      <c r="D91" s="72">
        <v>17.4327956989247</v>
      </c>
      <c r="E91" s="72">
        <v>18.494623655914</v>
      </c>
      <c r="F91" s="72">
        <v>19.3817204301075</v>
      </c>
      <c r="G91" s="72">
        <v>21.8279569892472</v>
      </c>
      <c r="H91" s="72">
        <v>29.489247311828</v>
      </c>
      <c r="I91" s="72">
        <v>29.758064516129</v>
      </c>
      <c r="J91" s="99"/>
      <c r="K91" s="71">
        <v>88</v>
      </c>
      <c r="L91" s="71">
        <v>39.91</v>
      </c>
      <c r="M91" s="72">
        <v>15.6989247311827</v>
      </c>
      <c r="N91" s="72">
        <v>17.4327956989247</v>
      </c>
      <c r="O91" s="72">
        <v>18.494623655914</v>
      </c>
      <c r="P91" s="72">
        <v>19.3817204301075</v>
      </c>
      <c r="Q91" s="72">
        <v>21.8279569892472</v>
      </c>
      <c r="R91" s="72">
        <v>29.489247311828</v>
      </c>
      <c r="S91" s="72">
        <v>29.758064516129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16.008064516129</v>
      </c>
      <c r="D92" s="72">
        <v>17.5806451612904</v>
      </c>
      <c r="E92" s="72">
        <v>18.6290322580645</v>
      </c>
      <c r="F92" s="72">
        <v>19.5161290322581</v>
      </c>
      <c r="G92" s="72">
        <v>22.0564516129033</v>
      </c>
      <c r="H92" s="72">
        <v>30.0940860215054</v>
      </c>
      <c r="I92" s="72">
        <v>30.5645161290322</v>
      </c>
      <c r="J92" s="99"/>
      <c r="K92" s="71">
        <v>89</v>
      </c>
      <c r="L92" s="71">
        <v>40.36</v>
      </c>
      <c r="M92" s="72">
        <v>16.008064516129</v>
      </c>
      <c r="N92" s="72">
        <v>17.5806451612904</v>
      </c>
      <c r="O92" s="72">
        <v>18.6290322580645</v>
      </c>
      <c r="P92" s="72">
        <v>19.5161290322581</v>
      </c>
      <c r="Q92" s="72">
        <v>22.0564516129033</v>
      </c>
      <c r="R92" s="72">
        <v>30.0940860215054</v>
      </c>
      <c r="S92" s="72">
        <v>30.5645161290322</v>
      </c>
      <c r="U92" s="54"/>
      <c r="V92" s="81" t="str">
        <f>'GOFO大件-GRO-报价'!V8</f>
        <v>超最长边产品</v>
      </c>
      <c r="W92" s="129">
        <f t="shared" ref="W92:AC92" si="99">W79</f>
        <v>2.7</v>
      </c>
      <c r="X92" s="129">
        <f>'GOFO大件-GRO-报价'!AP8</f>
        <v>17.6612903225806</v>
      </c>
      <c r="Y92" s="129">
        <f>(X92+Z92+AA92+AB92+AC92)*'GOFO大件-GRO-报价'!W2</f>
        <v>3.58669354838709</v>
      </c>
      <c r="Z92" s="129">
        <f t="shared" si="99"/>
        <v>6.25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27.4979838709677</v>
      </c>
      <c r="AE92" s="131">
        <f t="shared" ref="AE92:AE101" si="101">(X92+Y92+Z92+AA92+AB92+W92+AC92)</f>
        <v>30.1979838709677</v>
      </c>
      <c r="AF92" s="54"/>
      <c r="AG92" s="81" t="str">
        <f t="shared" ref="AG92:AG101" si="102">V92</f>
        <v>超最长边产品</v>
      </c>
      <c r="AH92" s="129">
        <f t="shared" ref="AH92:AH101" si="103">W92</f>
        <v>2.7</v>
      </c>
      <c r="AI92" s="129">
        <f>'GOFO大件-GRO-报价'!AW8</f>
        <v>17.6612903225806</v>
      </c>
      <c r="AJ92" s="129">
        <f>(AI92+AM92+AL92+AK92+AN92)*'GOFO大件-GRO-报价'!W2</f>
        <v>4.04435483870967</v>
      </c>
      <c r="AK92" s="129">
        <f t="shared" ref="AK92:AM92" si="104">AK79</f>
        <v>6.25</v>
      </c>
      <c r="AL92" s="129">
        <f t="shared" si="104"/>
        <v>0</v>
      </c>
      <c r="AM92" s="129">
        <f t="shared" si="104"/>
        <v>3.0510752688172</v>
      </c>
      <c r="AN92" s="129">
        <f t="shared" ref="AN92:AN101" si="105">AN40</f>
        <v>0</v>
      </c>
      <c r="AO92" s="130">
        <f t="shared" ref="AO92:AO101" si="106">SUM(AI92:AN92)</f>
        <v>31.0067204301075</v>
      </c>
      <c r="AP92" s="131">
        <f t="shared" ref="AP92:AP101" si="107">(AI92+AJ92+AK92+AL92+AM92+AH92+AN92)</f>
        <v>33.7067204301075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16.3440860215054</v>
      </c>
      <c r="D93" s="72">
        <v>17.7150537634409</v>
      </c>
      <c r="E93" s="72">
        <v>18.763440860215</v>
      </c>
      <c r="F93" s="72">
        <v>19.6505376344086</v>
      </c>
      <c r="G93" s="72">
        <v>22.2715053763441</v>
      </c>
      <c r="H93" s="72">
        <v>30.6989247311827</v>
      </c>
      <c r="I93" s="72">
        <v>30.6989247311827</v>
      </c>
      <c r="J93" s="99"/>
      <c r="K93" s="71">
        <v>90</v>
      </c>
      <c r="L93" s="71">
        <v>40.82</v>
      </c>
      <c r="M93" s="72">
        <v>16.3440860215054</v>
      </c>
      <c r="N93" s="72">
        <v>17.7150537634409</v>
      </c>
      <c r="O93" s="72">
        <v>18.763440860215</v>
      </c>
      <c r="P93" s="72">
        <v>19.6505376344086</v>
      </c>
      <c r="Q93" s="72">
        <v>22.2715053763441</v>
      </c>
      <c r="R93" s="72">
        <v>30.6989247311827</v>
      </c>
      <c r="S93" s="72">
        <v>30.6989247311827</v>
      </c>
      <c r="U93" s="54"/>
      <c r="V93" s="81">
        <f>'GOFO大件-GRO-报价'!V9</f>
        <v>0</v>
      </c>
      <c r="W93" s="129">
        <f t="shared" ref="W93:AC93" si="108">W80</f>
        <v>0.45</v>
      </c>
      <c r="X93" s="129" t="e">
        <f>'GOFO大件-GRO-报价'!AP9</f>
        <v>#N/A</v>
      </c>
      <c r="Y93" s="129" t="e">
        <f>(X93+Z93+AA93+AB93+AC93)*'GOFO大件-GRO-报价'!W2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0.45</v>
      </c>
      <c r="AI93" s="129" t="e">
        <f>'GOFO大件-GRO-报价'!AW9</f>
        <v>#N/A</v>
      </c>
      <c r="AJ93" s="129" t="e">
        <f>(AI93+AM93+AL93+AK93+AN93)*'GOFO大件-GRO-报价'!W2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3.0510752688172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16.505376344086</v>
      </c>
      <c r="D94" s="72">
        <v>17.7150537634409</v>
      </c>
      <c r="E94" s="72">
        <v>18.763440860215</v>
      </c>
      <c r="F94" s="72">
        <v>19.6505376344086</v>
      </c>
      <c r="G94" s="72">
        <v>22.5</v>
      </c>
      <c r="H94" s="72">
        <v>30.6989247311827</v>
      </c>
      <c r="I94" s="72">
        <v>30.8333333333334</v>
      </c>
      <c r="J94" s="99"/>
      <c r="K94" s="71">
        <v>91</v>
      </c>
      <c r="L94" s="71">
        <v>41.27</v>
      </c>
      <c r="M94" s="72">
        <v>16.505376344086</v>
      </c>
      <c r="N94" s="72">
        <v>17.7150537634409</v>
      </c>
      <c r="O94" s="72">
        <v>18.763440860215</v>
      </c>
      <c r="P94" s="72">
        <v>19.6505376344086</v>
      </c>
      <c r="Q94" s="72">
        <v>22.5</v>
      </c>
      <c r="R94" s="72">
        <v>30.6989247311827</v>
      </c>
      <c r="S94" s="72">
        <v>30.8333333333334</v>
      </c>
      <c r="U94" s="54"/>
      <c r="V94" s="81">
        <f>'GOFO大件-GRO-报价'!V10</f>
        <v>0</v>
      </c>
      <c r="W94" s="129">
        <f t="shared" ref="W94:AC94" si="110">W81</f>
        <v>0.45</v>
      </c>
      <c r="X94" s="129" t="e">
        <f>'GOFO大件-GRO-报价'!AP10</f>
        <v>#N/A</v>
      </c>
      <c r="Y94" s="129" t="e">
        <f>(X94+Z94+AA94+AB94+AC94)*'GOFO大件-GRO-报价'!W2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0.45</v>
      </c>
      <c r="AI94" s="129" t="e">
        <f>'GOFO大件-GRO-报价'!AW10</f>
        <v>#N/A</v>
      </c>
      <c r="AJ94" s="129" t="e">
        <f>(AI94+AM94+AL94+AK94+AN94)*'GOFO大件-GRO-报价'!W2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3.0510752688172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16.6801075268817</v>
      </c>
      <c r="D95" s="72">
        <v>17.7150537634409</v>
      </c>
      <c r="E95" s="72">
        <v>18.763440860215</v>
      </c>
      <c r="F95" s="72">
        <v>19.6505376344086</v>
      </c>
      <c r="G95" s="72">
        <v>22.7150537634409</v>
      </c>
      <c r="H95" s="72">
        <v>30.6989247311827</v>
      </c>
      <c r="I95" s="72">
        <v>30.9811827956989</v>
      </c>
      <c r="J95" s="99"/>
      <c r="K95" s="71">
        <v>92</v>
      </c>
      <c r="L95" s="71">
        <v>41.73</v>
      </c>
      <c r="M95" s="72">
        <v>16.6801075268817</v>
      </c>
      <c r="N95" s="72">
        <v>17.7150537634409</v>
      </c>
      <c r="O95" s="72">
        <v>18.763440860215</v>
      </c>
      <c r="P95" s="72">
        <v>19.6505376344086</v>
      </c>
      <c r="Q95" s="72">
        <v>22.7150537634409</v>
      </c>
      <c r="R95" s="72">
        <v>30.6989247311827</v>
      </c>
      <c r="S95" s="72">
        <v>30.9811827956989</v>
      </c>
      <c r="U95" s="54"/>
      <c r="V95" s="81">
        <f>'GOFO大件-GRO-报价'!V11</f>
        <v>0</v>
      </c>
      <c r="W95" s="129">
        <f t="shared" ref="W95:AC95" si="112">W82</f>
        <v>0.45</v>
      </c>
      <c r="X95" s="129" t="e">
        <f>'GOFO大件-GRO-报价'!AP11</f>
        <v>#N/A</v>
      </c>
      <c r="Y95" s="129" t="e">
        <f>(X95+Z95+AA95+AB95+AC95)*'GOFO大件-GRO-报价'!W2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0.45</v>
      </c>
      <c r="AI95" s="129" t="e">
        <f>'GOFO大件-GRO-报价'!AW11</f>
        <v>#N/A</v>
      </c>
      <c r="AJ95" s="129" t="e">
        <f>(AI95+AM95+AL95+AK95+AN95)*'GOFO大件-GRO-报价'!W2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3.0510752688172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16.8413978494624</v>
      </c>
      <c r="D96" s="72">
        <v>17.7150537634409</v>
      </c>
      <c r="E96" s="72">
        <v>18.763440860215</v>
      </c>
      <c r="F96" s="72">
        <v>19.6505376344086</v>
      </c>
      <c r="G96" s="72">
        <v>22.9569892473119</v>
      </c>
      <c r="H96" s="72">
        <v>30.6989247311827</v>
      </c>
      <c r="I96" s="72">
        <v>31.2903225806451</v>
      </c>
      <c r="J96" s="99"/>
      <c r="K96" s="71">
        <v>93</v>
      </c>
      <c r="L96" s="71">
        <v>42.18</v>
      </c>
      <c r="M96" s="72">
        <v>16.8413978494624</v>
      </c>
      <c r="N96" s="72">
        <v>17.7150537634409</v>
      </c>
      <c r="O96" s="72">
        <v>18.763440860215</v>
      </c>
      <c r="P96" s="72">
        <v>19.6505376344086</v>
      </c>
      <c r="Q96" s="72">
        <v>22.9569892473119</v>
      </c>
      <c r="R96" s="72">
        <v>30.6989247311827</v>
      </c>
      <c r="S96" s="72">
        <v>31.2903225806451</v>
      </c>
      <c r="U96" s="54"/>
      <c r="V96" s="81">
        <f>'GOFO大件-GRO-报价'!V12</f>
        <v>0</v>
      </c>
      <c r="W96" s="129">
        <f t="shared" ref="W96:AC96" si="114">W83</f>
        <v>0.45</v>
      </c>
      <c r="X96" s="129" t="e">
        <f>'GOFO大件-GRO-报价'!AP12</f>
        <v>#N/A</v>
      </c>
      <c r="Y96" s="129" t="e">
        <f>(X96+Z96+AA96+AB96+AC96)*'GOFO大件-GRO-报价'!W2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0.45</v>
      </c>
      <c r="AI96" s="129" t="e">
        <f>'GOFO大件-GRO-报价'!AW12</f>
        <v>#N/A</v>
      </c>
      <c r="AJ96" s="129" t="e">
        <f>(AI96+AM96+AL96+AK96+AN96)*'GOFO大件-GRO-报价'!W2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3.0510752688172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17.002688172043</v>
      </c>
      <c r="D97" s="72">
        <v>17.7150537634409</v>
      </c>
      <c r="E97" s="72">
        <v>18.763440860215</v>
      </c>
      <c r="F97" s="72">
        <v>19.8655913978495</v>
      </c>
      <c r="G97" s="72">
        <v>23.1854838709678</v>
      </c>
      <c r="H97" s="72">
        <v>30.6989247311827</v>
      </c>
      <c r="I97" s="72">
        <v>31.6129032258065</v>
      </c>
      <c r="J97" s="99"/>
      <c r="K97" s="71">
        <v>94</v>
      </c>
      <c r="L97" s="71">
        <v>42.63</v>
      </c>
      <c r="M97" s="72">
        <v>17.002688172043</v>
      </c>
      <c r="N97" s="72">
        <v>17.7150537634409</v>
      </c>
      <c r="O97" s="72">
        <v>18.763440860215</v>
      </c>
      <c r="P97" s="72">
        <v>19.8655913978495</v>
      </c>
      <c r="Q97" s="72">
        <v>23.1854838709678</v>
      </c>
      <c r="R97" s="72">
        <v>30.6989247311827</v>
      </c>
      <c r="S97" s="72">
        <v>31.6129032258065</v>
      </c>
      <c r="U97" s="54"/>
      <c r="V97" s="81">
        <f>'GOFO大件-GRO-报价'!V13</f>
        <v>0</v>
      </c>
      <c r="W97" s="129">
        <f t="shared" ref="W97:AC97" si="116">W84</f>
        <v>0.45</v>
      </c>
      <c r="X97" s="129" t="e">
        <f>'GOFO大件-GRO-报价'!AP13</f>
        <v>#N/A</v>
      </c>
      <c r="Y97" s="129" t="e">
        <f>(X97+Z97+AA97+AB97+AC97)*'GOFO大件-GRO-报价'!W2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0.45</v>
      </c>
      <c r="AI97" s="129" t="e">
        <f>'GOFO大件-GRO-报价'!AW13</f>
        <v>#N/A</v>
      </c>
      <c r="AJ97" s="129" t="e">
        <f>(AI97+AM97+AL97+AK97+AN97)*'GOFO大件-GRO-报价'!W2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3.0510752688172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17.1774193548388</v>
      </c>
      <c r="D98" s="72">
        <v>17.7150537634409</v>
      </c>
      <c r="E98" s="72">
        <v>18.763440860215</v>
      </c>
      <c r="F98" s="72">
        <v>20.2688172043011</v>
      </c>
      <c r="G98" s="72">
        <v>23.4274193548388</v>
      </c>
      <c r="H98" s="72">
        <v>30.6989247311827</v>
      </c>
      <c r="I98" s="72">
        <v>31.9354838709678</v>
      </c>
      <c r="J98" s="99"/>
      <c r="K98" s="71">
        <v>95</v>
      </c>
      <c r="L98" s="71">
        <v>43.09</v>
      </c>
      <c r="M98" s="72">
        <v>17.1774193548388</v>
      </c>
      <c r="N98" s="72">
        <v>17.7150537634409</v>
      </c>
      <c r="O98" s="72">
        <v>18.763440860215</v>
      </c>
      <c r="P98" s="72">
        <v>20.2688172043011</v>
      </c>
      <c r="Q98" s="72">
        <v>23.4274193548388</v>
      </c>
      <c r="R98" s="72">
        <v>30.6989247311827</v>
      </c>
      <c r="S98" s="72">
        <v>31.9354838709678</v>
      </c>
      <c r="U98" s="54"/>
      <c r="V98" s="81">
        <f>'GOFO大件-GRO-报价'!V14</f>
        <v>0</v>
      </c>
      <c r="W98" s="129">
        <f t="shared" ref="W98:AC98" si="118">W85</f>
        <v>0.45</v>
      </c>
      <c r="X98" s="129" t="e">
        <f>'GOFO大件-GRO-报价'!AP14</f>
        <v>#N/A</v>
      </c>
      <c r="Y98" s="129" t="e">
        <f>(X98+Z98+AA98+AB98+AC98)*'GOFO大件-GRO-报价'!W2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0.45</v>
      </c>
      <c r="AI98" s="129" t="e">
        <f>'GOFO大件-GRO-报价'!AW14</f>
        <v>#N/A</v>
      </c>
      <c r="AJ98" s="129" t="e">
        <f>(AI98+AM98+AL98+AK98+AN98)*'GOFO大件-GRO-报价'!W2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3.0510752688172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17.3521505376344</v>
      </c>
      <c r="D99" s="72">
        <v>17.8494623655914</v>
      </c>
      <c r="E99" s="72">
        <v>18.9247311827957</v>
      </c>
      <c r="F99" s="72">
        <v>20.6854838709678</v>
      </c>
      <c r="G99" s="72">
        <v>23.6559139784946</v>
      </c>
      <c r="H99" s="72">
        <v>30.6989247311827</v>
      </c>
      <c r="I99" s="72">
        <v>32.244623655914</v>
      </c>
      <c r="J99" s="99"/>
      <c r="K99" s="71">
        <v>96</v>
      </c>
      <c r="L99" s="71">
        <v>43.54</v>
      </c>
      <c r="M99" s="72">
        <v>17.3521505376344</v>
      </c>
      <c r="N99" s="72">
        <v>17.8494623655914</v>
      </c>
      <c r="O99" s="72">
        <v>18.9247311827957</v>
      </c>
      <c r="P99" s="72">
        <v>20.6854838709678</v>
      </c>
      <c r="Q99" s="72">
        <v>23.6559139784946</v>
      </c>
      <c r="R99" s="72">
        <v>30.6989247311827</v>
      </c>
      <c r="S99" s="72">
        <v>32.244623655914</v>
      </c>
      <c r="U99" s="54"/>
      <c r="V99" s="81">
        <f>'GOFO大件-GRO-报价'!V15</f>
        <v>0</v>
      </c>
      <c r="W99" s="129">
        <f t="shared" ref="W99:AC99" si="120">W86</f>
        <v>0.45</v>
      </c>
      <c r="X99" s="129" t="e">
        <f>'GOFO大件-GRO-报价'!AP15</f>
        <v>#N/A</v>
      </c>
      <c r="Y99" s="129" t="e">
        <f>(X99+Z99+AA99+AB99+AC99)*'GOFO大件-GRO-报价'!W2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0.45</v>
      </c>
      <c r="AI99" s="129" t="e">
        <f>'GOFO大件-GRO-报价'!AW15</f>
        <v>#N/A</v>
      </c>
      <c r="AJ99" s="129" t="e">
        <f>(AI99+AM99+AL99+AK99+AN99)*'GOFO大件-GRO-报价'!W2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3.0510752688172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17.5403225806451</v>
      </c>
      <c r="D100" s="72">
        <v>17.997311827957</v>
      </c>
      <c r="E100" s="72">
        <v>19.0591397849463</v>
      </c>
      <c r="F100" s="72">
        <v>20.6854838709678</v>
      </c>
      <c r="G100" s="72">
        <v>23.8978494623656</v>
      </c>
      <c r="H100" s="72">
        <v>30.6989247311827</v>
      </c>
      <c r="I100" s="72">
        <v>32.5672043010753</v>
      </c>
      <c r="J100" s="99"/>
      <c r="K100" s="71">
        <v>97</v>
      </c>
      <c r="L100" s="71">
        <v>43.99</v>
      </c>
      <c r="M100" s="72">
        <v>17.5403225806451</v>
      </c>
      <c r="N100" s="72">
        <v>17.997311827957</v>
      </c>
      <c r="O100" s="72">
        <v>19.0591397849463</v>
      </c>
      <c r="P100" s="72">
        <v>20.6854838709678</v>
      </c>
      <c r="Q100" s="72">
        <v>23.8978494623656</v>
      </c>
      <c r="R100" s="72">
        <v>30.6989247311827</v>
      </c>
      <c r="S100" s="72">
        <v>32.5672043010753</v>
      </c>
      <c r="U100" s="54"/>
      <c r="V100" s="81">
        <f>'GOFO大件-GRO-报价'!V16</f>
        <v>0</v>
      </c>
      <c r="W100" s="129">
        <f t="shared" ref="W100:AC100" si="122">W87</f>
        <v>0.45</v>
      </c>
      <c r="X100" s="129" t="e">
        <f>'GOFO大件-GRO-报价'!AP16</f>
        <v>#N/A</v>
      </c>
      <c r="Y100" s="129" t="e">
        <f>(X100+Z100+AA100+AB100+AC100)*'GOFO大件-GRO-报价'!W2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0.45</v>
      </c>
      <c r="AI100" s="129" t="e">
        <f>'GOFO大件-GRO-报价'!AW16</f>
        <v>#N/A</v>
      </c>
      <c r="AJ100" s="129" t="e">
        <f>(AI100+AM100+AL100+AK100+AN100)*'GOFO大件-GRO-报价'!W2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3.0510752688172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17.7150537634409</v>
      </c>
      <c r="D101" s="72">
        <v>18.1317204301075</v>
      </c>
      <c r="E101" s="72">
        <v>19.1935483870968</v>
      </c>
      <c r="F101" s="72">
        <v>20.6854838709678</v>
      </c>
      <c r="G101" s="72">
        <v>24.1263440860215</v>
      </c>
      <c r="H101" s="72">
        <v>30.6989247311827</v>
      </c>
      <c r="I101" s="72">
        <v>32.9032258064516</v>
      </c>
      <c r="J101" s="99"/>
      <c r="K101" s="71">
        <v>98</v>
      </c>
      <c r="L101" s="71">
        <v>44.45</v>
      </c>
      <c r="M101" s="72">
        <v>17.7150537634409</v>
      </c>
      <c r="N101" s="72">
        <v>18.1317204301075</v>
      </c>
      <c r="O101" s="72">
        <v>19.1935483870968</v>
      </c>
      <c r="P101" s="72">
        <v>20.6854838709678</v>
      </c>
      <c r="Q101" s="72">
        <v>24.1263440860215</v>
      </c>
      <c r="R101" s="72">
        <v>30.6989247311827</v>
      </c>
      <c r="S101" s="72">
        <v>32.9032258064516</v>
      </c>
      <c r="U101" s="54"/>
      <c r="V101" s="81">
        <f>'GOFO大件-GRO-报价'!V17</f>
        <v>0</v>
      </c>
      <c r="W101" s="129">
        <f t="shared" ref="W101:AC101" si="124">W88</f>
        <v>0.45</v>
      </c>
      <c r="X101" s="129" t="e">
        <f>'GOFO大件-GRO-报价'!AP17</f>
        <v>#N/A</v>
      </c>
      <c r="Y101" s="129" t="e">
        <f>(X101+Z101+AA101+AB101+AC101)*'GOFO大件-GRO-报价'!W2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0.45</v>
      </c>
      <c r="AI101" s="129" t="e">
        <f>'GOFO大件-GRO-报价'!AW17</f>
        <v>#N/A</v>
      </c>
      <c r="AJ101" s="129" t="e">
        <f>(AI101+AM101+AL101+AK101+AN101)*'GOFO大件-GRO-报价'!W2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3.0510752688172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17.8897849462365</v>
      </c>
      <c r="D102" s="72">
        <v>18.3870967741935</v>
      </c>
      <c r="E102" s="72">
        <v>19.3413978494624</v>
      </c>
      <c r="F102" s="72">
        <v>20.6854838709678</v>
      </c>
      <c r="G102" s="72">
        <v>24.3817204301075</v>
      </c>
      <c r="H102" s="72">
        <v>30.6989247311827</v>
      </c>
      <c r="I102" s="72">
        <v>33.239247311828</v>
      </c>
      <c r="J102" s="99"/>
      <c r="K102" s="71">
        <v>99</v>
      </c>
      <c r="L102" s="71">
        <v>44.9</v>
      </c>
      <c r="M102" s="72">
        <v>17.8897849462365</v>
      </c>
      <c r="N102" s="72">
        <v>18.3870967741935</v>
      </c>
      <c r="O102" s="72">
        <v>19.3413978494624</v>
      </c>
      <c r="P102" s="72">
        <v>20.6854838709678</v>
      </c>
      <c r="Q102" s="72">
        <v>24.3817204301075</v>
      </c>
      <c r="R102" s="72">
        <v>30.6989247311827</v>
      </c>
      <c r="S102" s="72">
        <v>33.239247311828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18.0779569892473</v>
      </c>
      <c r="D103" s="72">
        <v>18.75</v>
      </c>
      <c r="E103" s="72">
        <v>19.6370967741935</v>
      </c>
      <c r="F103" s="72">
        <v>20.6854838709678</v>
      </c>
      <c r="G103" s="72">
        <v>24.6236559139785</v>
      </c>
      <c r="H103" s="72">
        <v>30.6989247311827</v>
      </c>
      <c r="I103" s="72">
        <v>33.5618279569892</v>
      </c>
      <c r="J103" s="99"/>
      <c r="K103" s="71">
        <v>100</v>
      </c>
      <c r="L103" s="71">
        <v>45.35</v>
      </c>
      <c r="M103" s="72">
        <v>18.0779569892473</v>
      </c>
      <c r="N103" s="72">
        <v>18.75</v>
      </c>
      <c r="O103" s="72">
        <v>19.6370967741935</v>
      </c>
      <c r="P103" s="72">
        <v>20.6854838709678</v>
      </c>
      <c r="Q103" s="72">
        <v>24.6236559139785</v>
      </c>
      <c r="R103" s="72">
        <v>30.6989247311827</v>
      </c>
      <c r="S103" s="72">
        <v>33.5618279569892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18.252688172043</v>
      </c>
      <c r="D104" s="72">
        <v>19.1397849462365</v>
      </c>
      <c r="E104" s="72">
        <v>20.0403225806451</v>
      </c>
      <c r="F104" s="72">
        <v>21.1021505376344</v>
      </c>
      <c r="G104" s="72">
        <v>24.6236559139785</v>
      </c>
      <c r="H104" s="72">
        <v>30.7123655913979</v>
      </c>
      <c r="I104" s="72">
        <v>33.8978494623656</v>
      </c>
      <c r="J104" s="99"/>
      <c r="K104" s="71">
        <v>101</v>
      </c>
      <c r="L104" s="71">
        <v>45.81</v>
      </c>
      <c r="M104" s="72">
        <v>18.252688172043</v>
      </c>
      <c r="N104" s="72">
        <v>19.1397849462365</v>
      </c>
      <c r="O104" s="72">
        <v>20.0403225806451</v>
      </c>
      <c r="P104" s="72">
        <v>21.1021505376344</v>
      </c>
      <c r="Q104" s="72">
        <v>24.6236559139785</v>
      </c>
      <c r="R104" s="72">
        <v>30.7123655913979</v>
      </c>
      <c r="S104" s="72">
        <v>33.8978494623656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18.4408602150537</v>
      </c>
      <c r="D105" s="72">
        <v>19.2876344086021</v>
      </c>
      <c r="E105" s="72">
        <v>20.1881720430108</v>
      </c>
      <c r="F105" s="72">
        <v>21.236559139785</v>
      </c>
      <c r="G105" s="72">
        <v>24.6236559139785</v>
      </c>
      <c r="H105" s="72">
        <v>30.7258064516129</v>
      </c>
      <c r="I105" s="72">
        <v>34.247311827957</v>
      </c>
      <c r="J105" s="99"/>
      <c r="K105" s="71">
        <v>102</v>
      </c>
      <c r="L105" s="71">
        <v>46.26</v>
      </c>
      <c r="M105" s="72">
        <v>18.4408602150537</v>
      </c>
      <c r="N105" s="72">
        <v>19.2876344086021</v>
      </c>
      <c r="O105" s="72">
        <v>20.1881720430108</v>
      </c>
      <c r="P105" s="72">
        <v>21.236559139785</v>
      </c>
      <c r="Q105" s="72">
        <v>24.6236559139785</v>
      </c>
      <c r="R105" s="72">
        <v>30.7258064516129</v>
      </c>
      <c r="S105" s="72">
        <v>34.247311827957</v>
      </c>
      <c r="U105" s="54"/>
      <c r="V105" s="81" t="str">
        <f>'GOFO大件-GRO-报价'!V8</f>
        <v>超最长边产品</v>
      </c>
      <c r="W105" s="129">
        <f t="shared" ref="W105:W114" si="126">W92</f>
        <v>2.7</v>
      </c>
      <c r="X105" s="129">
        <f>'GOFO大件-GRO-报价'!AQ8</f>
        <v>20.9811827956989</v>
      </c>
      <c r="Y105" s="129">
        <f>(X105+Z105+AA105+AB105+AC105)*'GOFO大件-GRO-报价'!W2</f>
        <v>4.13155241935483</v>
      </c>
      <c r="Z105" s="129">
        <f>IF(OR('GOFO大件-GRO-报价'!AG8="是",'GOFO大件-GRO-报价'!AJ8="是"),'GOFO大件-GRO-报价'!$AL$5,IF(AND(OR('GOFO大件-GRO-报价'!AE8="是",'GOFO大件-GRO-报价'!AF8="是",'GOFO大件-GRO-报价'!AI8="是"),'GOFO大件-GRO-报价'!AK8="否"),'GOFO大件-GRO-报价'!$AD$5,0))</f>
        <v>6.5625</v>
      </c>
      <c r="AA105" s="129">
        <f>IF(AND('GOFO大件-GRO-报价'!AK8="是",'GOFO大件-GRO-报价'!AJ8="否"),'GOFO大件-GRO-报价'!$AH$5,0)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31.6752352150537</v>
      </c>
      <c r="AE105" s="131">
        <f t="shared" ref="AE105:AE114" si="130">(X105+Y105+Z105+AA105+AB105+W105+AC105)</f>
        <v>34.3752352150537</v>
      </c>
      <c r="AF105" s="54"/>
      <c r="AG105" s="81" t="str">
        <f t="shared" ref="AG105:AG114" si="131">V105</f>
        <v>超最长边产品</v>
      </c>
      <c r="AH105" s="129">
        <f t="shared" ref="AH105:AH114" si="132">W105</f>
        <v>2.7</v>
      </c>
      <c r="AI105" s="129">
        <f>'GOFO大件-GRO-报价'!AX8</f>
        <v>20.9811827956989</v>
      </c>
      <c r="AJ105" s="129">
        <f>(AI105+AM105+AL105+AK105+AN105)*'GOFO大件-GRO-报价'!W2</f>
        <v>4.58921370967741</v>
      </c>
      <c r="AK105" s="129">
        <f>IF(OR('GOFO大件-GRO-报价'!AG8="是",'GOFO大件-GRO-报价'!AJ8="是"),'GOFO大件-GRO-报价'!$AM$5,IF(AND(OR('GOFO大件-GRO-报价'!AE8="是",'GOFO大件-GRO-报价'!AF8="是",'GOFO大件-GRO-报价'!AI8="是"),'GOFO大件-GRO-报价'!AK8="否"),'GOFO大件-GRO-报价'!$AE$5,0))</f>
        <v>6.5625</v>
      </c>
      <c r="AL105" s="129">
        <f>IF(AND('GOFO大件-GRO-报价'!$AK8="是",'GOFO大件-GRO-报价'!$AJ8="否"),'GOFO大件-GRO-报价'!$AI$5,0)</f>
        <v>0</v>
      </c>
      <c r="AM105" s="129">
        <f t="shared" ref="AM105:AM114" si="133">AM92</f>
        <v>3.0510752688172</v>
      </c>
      <c r="AN105" s="129">
        <f t="shared" ref="AN105:AN114" si="134">AN40</f>
        <v>0</v>
      </c>
      <c r="AO105" s="130">
        <f t="shared" ref="AO105:AO114" si="135">SUM(AI105:AN105)</f>
        <v>35.1839717741935</v>
      </c>
      <c r="AP105" s="131">
        <f t="shared" ref="AP105:AP114" si="136">(AI105+AJ105+AK105+AL105+AM105+AH105+AN105)</f>
        <v>37.8839717741935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18.6155913978495</v>
      </c>
      <c r="D106" s="72">
        <v>19.4220430107526</v>
      </c>
      <c r="E106" s="72">
        <v>20.3225806451612</v>
      </c>
      <c r="F106" s="72">
        <v>21.3709677419355</v>
      </c>
      <c r="G106" s="72">
        <v>24.8790322580645</v>
      </c>
      <c r="H106" s="72">
        <v>30.739247311828</v>
      </c>
      <c r="I106" s="72">
        <v>34.5967741935484</v>
      </c>
      <c r="J106" s="99"/>
      <c r="K106" s="71">
        <v>103</v>
      </c>
      <c r="L106" s="71">
        <v>46.72</v>
      </c>
      <c r="M106" s="72">
        <v>18.6155913978495</v>
      </c>
      <c r="N106" s="72">
        <v>19.4220430107526</v>
      </c>
      <c r="O106" s="72">
        <v>20.3225806451612</v>
      </c>
      <c r="P106" s="72">
        <v>21.3709677419355</v>
      </c>
      <c r="Q106" s="72">
        <v>24.8790322580645</v>
      </c>
      <c r="R106" s="72">
        <v>30.739247311828</v>
      </c>
      <c r="S106" s="72">
        <v>34.5967741935484</v>
      </c>
      <c r="U106" s="54"/>
      <c r="V106" s="81">
        <f>'GOFO大件-GRO-报价'!V9</f>
        <v>0</v>
      </c>
      <c r="W106" s="129">
        <f t="shared" si="126"/>
        <v>0.45</v>
      </c>
      <c r="X106" s="129" t="e">
        <f>'GOFO大件-GRO-报价'!AQ9</f>
        <v>#N/A</v>
      </c>
      <c r="Y106" s="129" t="e">
        <f>(X106+Z106+AA106+AB106+AC106)*'GOFO大件-GRO-报价'!W2</f>
        <v>#N/A</v>
      </c>
      <c r="Z106" s="129" t="e">
        <f>IF(OR('GOFO大件-GRO-报价'!AG9="是",'GOFO大件-GRO-报价'!AJ9="是"),'GOFO大件-GRO-报价'!$AL$5,IF(AND(OR('GOFO大件-GRO-报价'!AE9="是",'GOFO大件-GRO-报价'!AF9="是",'GOFO大件-GRO-报价'!AI9="是"),'GOFO大件-GRO-报价'!AK9="否"),'GOFO大件-GRO-报价'!$AD$5,0))</f>
        <v>#NUM!</v>
      </c>
      <c r="AA106" s="129">
        <f>IF(AND('GOFO大件-GRO-报价'!AK9="是",'GOFO大件-GRO-报价'!AJ9="否"),'GOFO大件-GRO-报价'!$AH$5,0)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0.45</v>
      </c>
      <c r="AI106" s="129" t="e">
        <f>'GOFO大件-GRO-报价'!AX9</f>
        <v>#N/A</v>
      </c>
      <c r="AJ106" s="129" t="e">
        <f>(AI106+AM106+AL106+AK106+AN106)*'GOFO大件-GRO-报价'!W2</f>
        <v>#N/A</v>
      </c>
      <c r="AK106" s="129" t="e">
        <f>IF(OR('GOFO大件-GRO-报价'!AG9="是",'GOFO大件-GRO-报价'!AJ9="是"),'GOFO大件-GRO-报价'!$AM$5,IF(AND(OR('GOFO大件-GRO-报价'!AE9="是",'GOFO大件-GRO-报价'!AF9="是",'GOFO大件-GRO-报价'!AI9="是"),'GOFO大件-GRO-报价'!AK9="否"),'GOFO大件-GRO-报价'!$AE$5,0))</f>
        <v>#NUM!</v>
      </c>
      <c r="AL106" s="129">
        <f>IF(AND('GOFO大件-GRO-报价'!$AK9="是",'GOFO大件-GRO-报价'!$AJ9="否"),'GOFO大件-GRO-报价'!$AI$5,0)</f>
        <v>0</v>
      </c>
      <c r="AM106" s="129">
        <f t="shared" si="133"/>
        <v>3.0510752688172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18.8037634408603</v>
      </c>
      <c r="D107" s="72">
        <v>19.5564516129032</v>
      </c>
      <c r="E107" s="72">
        <v>20.4569892473119</v>
      </c>
      <c r="F107" s="72">
        <v>21.505376344086</v>
      </c>
      <c r="G107" s="72">
        <v>25.1344086021505</v>
      </c>
      <c r="H107" s="72">
        <v>30.752688172043</v>
      </c>
      <c r="I107" s="72">
        <v>34.9327956989247</v>
      </c>
      <c r="J107" s="99"/>
      <c r="K107" s="71">
        <v>104</v>
      </c>
      <c r="L107" s="71">
        <v>47.17</v>
      </c>
      <c r="M107" s="72">
        <v>18.8037634408603</v>
      </c>
      <c r="N107" s="72">
        <v>19.5564516129032</v>
      </c>
      <c r="O107" s="72">
        <v>20.4569892473119</v>
      </c>
      <c r="P107" s="72">
        <v>21.505376344086</v>
      </c>
      <c r="Q107" s="72">
        <v>25.1344086021505</v>
      </c>
      <c r="R107" s="72">
        <v>30.752688172043</v>
      </c>
      <c r="S107" s="72">
        <v>34.9327956989247</v>
      </c>
      <c r="U107" s="54"/>
      <c r="V107" s="81">
        <f>'GOFO大件-GRO-报价'!V10</f>
        <v>0</v>
      </c>
      <c r="W107" s="129">
        <f t="shared" si="126"/>
        <v>0.45</v>
      </c>
      <c r="X107" s="129" t="e">
        <f>'GOFO大件-GRO-报价'!AQ10</f>
        <v>#N/A</v>
      </c>
      <c r="Y107" s="129" t="e">
        <f>(X107+Z107+AA107+AB107+AC107)*'GOFO大件-GRO-报价'!W2</f>
        <v>#N/A</v>
      </c>
      <c r="Z107" s="129" t="e">
        <f>IF(OR('GOFO大件-GRO-报价'!AG10="是",'GOFO大件-GRO-报价'!AJ10="是"),'GOFO大件-GRO-报价'!$AL$5,IF(AND(OR('GOFO大件-GRO-报价'!AE10="是",'GOFO大件-GRO-报价'!AF10="是",'GOFO大件-GRO-报价'!AI10="是"),'GOFO大件-GRO-报价'!AK10="否"),'GOFO大件-GRO-报价'!$AD$5,0))</f>
        <v>#NUM!</v>
      </c>
      <c r="AA107" s="129">
        <f>IF(AND('GOFO大件-GRO-报价'!AK10="是",'GOFO大件-GRO-报价'!AJ10="否"),'GOFO大件-GRO-报价'!$AH$5,0)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0.45</v>
      </c>
      <c r="AI107" s="129" t="e">
        <f>'GOFO大件-GRO-报价'!AX10</f>
        <v>#N/A</v>
      </c>
      <c r="AJ107" s="129" t="e">
        <f>(AI107+AM107+AL107+AK107+AN107)*'GOFO大件-GRO-报价'!W2</f>
        <v>#N/A</v>
      </c>
      <c r="AK107" s="129" t="e">
        <f>IF(OR('GOFO大件-GRO-报价'!AG10="是",'GOFO大件-GRO-报价'!AJ10="是"),'GOFO大件-GRO-报价'!$AM$5,IF(AND(OR('GOFO大件-GRO-报价'!AE10="是",'GOFO大件-GRO-报价'!AF10="是",'GOFO大件-GRO-报价'!AI10="是"),'GOFO大件-GRO-报价'!AK10="否"),'GOFO大件-GRO-报价'!$AE$5,0))</f>
        <v>#NUM!</v>
      </c>
      <c r="AL107" s="129">
        <f>IF(AND('GOFO大件-GRO-报价'!$AK10="是",'GOFO大件-GRO-报价'!$AJ10="否"),'GOFO大件-GRO-报价'!$AI$5,0)</f>
        <v>0</v>
      </c>
      <c r="AM107" s="129">
        <f t="shared" si="133"/>
        <v>3.0510752688172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19.005376344086</v>
      </c>
      <c r="D108" s="72">
        <v>19.7043010752689</v>
      </c>
      <c r="E108" s="72">
        <v>20.5913978494624</v>
      </c>
      <c r="F108" s="72">
        <v>21.6532258064516</v>
      </c>
      <c r="G108" s="72">
        <v>25.3763440860215</v>
      </c>
      <c r="H108" s="72">
        <v>30.7661290322581</v>
      </c>
      <c r="I108" s="72">
        <v>35.6451612903226</v>
      </c>
      <c r="J108" s="99"/>
      <c r="K108" s="71">
        <v>105</v>
      </c>
      <c r="L108" s="71">
        <v>47.62</v>
      </c>
      <c r="M108" s="72">
        <v>19.005376344086</v>
      </c>
      <c r="N108" s="72">
        <v>19.7043010752689</v>
      </c>
      <c r="O108" s="72">
        <v>20.5913978494624</v>
      </c>
      <c r="P108" s="72">
        <v>21.6532258064516</v>
      </c>
      <c r="Q108" s="72">
        <v>25.3763440860215</v>
      </c>
      <c r="R108" s="72">
        <v>30.7661290322581</v>
      </c>
      <c r="S108" s="72">
        <v>35.6451612903226</v>
      </c>
      <c r="U108" s="54"/>
      <c r="V108" s="81">
        <f>'GOFO大件-GRO-报价'!V11</f>
        <v>0</v>
      </c>
      <c r="W108" s="129">
        <f t="shared" si="126"/>
        <v>0.45</v>
      </c>
      <c r="X108" s="129" t="e">
        <f>'GOFO大件-GRO-报价'!AQ11</f>
        <v>#N/A</v>
      </c>
      <c r="Y108" s="129" t="e">
        <f>(X108+Z108+AA108+AB108+AC108)*'GOFO大件-GRO-报价'!W2</f>
        <v>#N/A</v>
      </c>
      <c r="Z108" s="129" t="e">
        <f>IF(OR('GOFO大件-GRO-报价'!AG11="是",'GOFO大件-GRO-报价'!AJ11="是"),'GOFO大件-GRO-报价'!$AL$5,IF(AND(OR('GOFO大件-GRO-报价'!AE11="是",'GOFO大件-GRO-报价'!AF11="是",'GOFO大件-GRO-报价'!AI11="是"),'GOFO大件-GRO-报价'!AK11="否"),'GOFO大件-GRO-报价'!$AD$5,0))</f>
        <v>#NUM!</v>
      </c>
      <c r="AA108" s="129">
        <f>IF(AND('GOFO大件-GRO-报价'!AK11="是",'GOFO大件-GRO-报价'!AJ11="否"),'GOFO大件-GRO-报价'!$AH$5,0)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0.45</v>
      </c>
      <c r="AI108" s="129" t="e">
        <f>'GOFO大件-GRO-报价'!AX11</f>
        <v>#N/A</v>
      </c>
      <c r="AJ108" s="129" t="e">
        <f>(AI108+AM108+AL108+AK108+AN108)*'GOFO大件-GRO-报价'!W2</f>
        <v>#N/A</v>
      </c>
      <c r="AK108" s="129" t="e">
        <f>IF(OR('GOFO大件-GRO-报价'!AG11="是",'GOFO大件-GRO-报价'!AJ11="是"),'GOFO大件-GRO-报价'!$AM$5,IF(AND(OR('GOFO大件-GRO-报价'!AE11="是",'GOFO大件-GRO-报价'!AF11="是",'GOFO大件-GRO-报价'!AI11="是"),'GOFO大件-GRO-报价'!AK11="否"),'GOFO大件-GRO-报价'!$AE$5,0))</f>
        <v>#NUM!</v>
      </c>
      <c r="AL108" s="129">
        <f>IF(AND('GOFO大件-GRO-报价'!$AK11="是",'GOFO大件-GRO-报价'!$AJ11="否"),'GOFO大件-GRO-报价'!$AI$5,0)</f>
        <v>0</v>
      </c>
      <c r="AM108" s="129">
        <f t="shared" si="133"/>
        <v>3.0510752688172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19.1935483870968</v>
      </c>
      <c r="D109" s="72">
        <v>20.1075268817204</v>
      </c>
      <c r="E109" s="72">
        <v>21.008064516129</v>
      </c>
      <c r="F109" s="72">
        <v>22.0698924731182</v>
      </c>
      <c r="G109" s="72">
        <v>25.6317204301075</v>
      </c>
      <c r="H109" s="72">
        <v>30.7795698924731</v>
      </c>
      <c r="I109" s="72">
        <v>36.3709677419355</v>
      </c>
      <c r="J109" s="99"/>
      <c r="K109" s="71">
        <v>106</v>
      </c>
      <c r="L109" s="71">
        <v>48.08</v>
      </c>
      <c r="M109" s="72">
        <v>19.1935483870968</v>
      </c>
      <c r="N109" s="72">
        <v>20.1075268817204</v>
      </c>
      <c r="O109" s="72">
        <v>21.008064516129</v>
      </c>
      <c r="P109" s="72">
        <v>22.0698924731182</v>
      </c>
      <c r="Q109" s="72">
        <v>25.6317204301075</v>
      </c>
      <c r="R109" s="72">
        <v>30.7795698924731</v>
      </c>
      <c r="S109" s="72">
        <v>36.3709677419355</v>
      </c>
      <c r="U109" s="54"/>
      <c r="V109" s="81">
        <f>'GOFO大件-GRO-报价'!V12</f>
        <v>0</v>
      </c>
      <c r="W109" s="129">
        <f t="shared" si="126"/>
        <v>0.45</v>
      </c>
      <c r="X109" s="129" t="e">
        <f>'GOFO大件-GRO-报价'!AQ12</f>
        <v>#N/A</v>
      </c>
      <c r="Y109" s="129" t="e">
        <f>(X109+Z109+AA109+AB109+AC109)*'GOFO大件-GRO-报价'!W2</f>
        <v>#N/A</v>
      </c>
      <c r="Z109" s="129" t="e">
        <f>IF(OR('GOFO大件-GRO-报价'!AG12="是",'GOFO大件-GRO-报价'!AJ12="是"),'GOFO大件-GRO-报价'!$AL$5,IF(AND(OR('GOFO大件-GRO-报价'!AE12="是",'GOFO大件-GRO-报价'!AF12="是",'GOFO大件-GRO-报价'!AI12="是"),'GOFO大件-GRO-报价'!AK12="否"),'GOFO大件-GRO-报价'!$AD$5,0))</f>
        <v>#NUM!</v>
      </c>
      <c r="AA109" s="129">
        <f>IF(AND('GOFO大件-GRO-报价'!AK12="是",'GOFO大件-GRO-报价'!AJ12="否"),'GOFO大件-GRO-报价'!$AH$5,0)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0.45</v>
      </c>
      <c r="AI109" s="129" t="e">
        <f>'GOFO大件-GRO-报价'!AX12</f>
        <v>#N/A</v>
      </c>
      <c r="AJ109" s="129" t="e">
        <f>(AI109+AM109+AL109+AK109+AN109)*'GOFO大件-GRO-报价'!W2</f>
        <v>#N/A</v>
      </c>
      <c r="AK109" s="129" t="e">
        <f>IF(OR('GOFO大件-GRO-报价'!AG12="是",'GOFO大件-GRO-报价'!AJ12="是"),'GOFO大件-GRO-报价'!$AM$5,IF(AND(OR('GOFO大件-GRO-报价'!AE12="是",'GOFO大件-GRO-报价'!AF12="是",'GOFO大件-GRO-报价'!AI12="是"),'GOFO大件-GRO-报价'!AK12="否"),'GOFO大件-GRO-报价'!$AE$5,0))</f>
        <v>#NUM!</v>
      </c>
      <c r="AL109" s="129">
        <f>IF(AND('GOFO大件-GRO-报价'!$AK12="是",'GOFO大件-GRO-报价'!$AJ12="否"),'GOFO大件-GRO-报价'!$AI$5,0)</f>
        <v>0</v>
      </c>
      <c r="AM109" s="129">
        <f t="shared" si="133"/>
        <v>3.0510752688172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19.3951612903226</v>
      </c>
      <c r="D110" s="72">
        <v>20.255376344086</v>
      </c>
      <c r="E110" s="72">
        <v>21.1559139784946</v>
      </c>
      <c r="F110" s="72">
        <v>22.2043010752689</v>
      </c>
      <c r="G110" s="72">
        <v>25.8870967741935</v>
      </c>
      <c r="H110" s="72">
        <v>30.7930107526881</v>
      </c>
      <c r="I110" s="72">
        <v>37.1102150537635</v>
      </c>
      <c r="J110" s="99"/>
      <c r="K110" s="71">
        <v>107</v>
      </c>
      <c r="L110" s="71">
        <v>48.53</v>
      </c>
      <c r="M110" s="72">
        <v>19.3951612903226</v>
      </c>
      <c r="N110" s="72">
        <v>20.255376344086</v>
      </c>
      <c r="O110" s="72">
        <v>21.1559139784946</v>
      </c>
      <c r="P110" s="72">
        <v>22.2043010752689</v>
      </c>
      <c r="Q110" s="72">
        <v>25.8870967741935</v>
      </c>
      <c r="R110" s="72">
        <v>30.7930107526881</v>
      </c>
      <c r="S110" s="72">
        <v>37.1102150537635</v>
      </c>
      <c r="U110" s="54"/>
      <c r="V110" s="81">
        <f>'GOFO大件-GRO-报价'!V13</f>
        <v>0</v>
      </c>
      <c r="W110" s="129">
        <f t="shared" si="126"/>
        <v>0.45</v>
      </c>
      <c r="X110" s="129" t="e">
        <f>'GOFO大件-GRO-报价'!AQ13</f>
        <v>#N/A</v>
      </c>
      <c r="Y110" s="129" t="e">
        <f>(X110+Z110+AA110+AB110+AC110)*'GOFO大件-GRO-报价'!W2</f>
        <v>#N/A</v>
      </c>
      <c r="Z110" s="129" t="e">
        <f>IF(OR('GOFO大件-GRO-报价'!AG13="是",'GOFO大件-GRO-报价'!AJ13="是"),'GOFO大件-GRO-报价'!$AL$5,IF(AND(OR('GOFO大件-GRO-报价'!AE13="是",'GOFO大件-GRO-报价'!AF13="是",'GOFO大件-GRO-报价'!AI13="是"),'GOFO大件-GRO-报价'!AK13="否"),'GOFO大件-GRO-报价'!$AD$5,0))</f>
        <v>#NUM!</v>
      </c>
      <c r="AA110" s="129">
        <f>IF(AND('GOFO大件-GRO-报价'!AK13="是",'GOFO大件-GRO-报价'!AJ13="否"),'GOFO大件-GRO-报价'!$AH$5,0)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0.45</v>
      </c>
      <c r="AI110" s="129" t="e">
        <f>'GOFO大件-GRO-报价'!AX13</f>
        <v>#N/A</v>
      </c>
      <c r="AJ110" s="129" t="e">
        <f>(AI110+AM110+AL110+AK110+AN110)*'GOFO大件-GRO-报价'!W2</f>
        <v>#N/A</v>
      </c>
      <c r="AK110" s="129" t="e">
        <f>IF(OR('GOFO大件-GRO-报价'!AG13="是",'GOFO大件-GRO-报价'!AJ13="是"),'GOFO大件-GRO-报价'!$AM$5,IF(AND(OR('GOFO大件-GRO-报价'!AE13="是",'GOFO大件-GRO-报价'!AF13="是",'GOFO大件-GRO-报价'!AI13="是"),'GOFO大件-GRO-报价'!AK13="否"),'GOFO大件-GRO-报价'!$AE$5,0))</f>
        <v>#NUM!</v>
      </c>
      <c r="AL110" s="129">
        <f>IF(AND('GOFO大件-GRO-报价'!$AK13="是",'GOFO大件-GRO-报价'!$AJ13="否"),'GOFO大件-GRO-报价'!$AI$5,0)</f>
        <v>0</v>
      </c>
      <c r="AM110" s="129">
        <f t="shared" si="133"/>
        <v>3.0510752688172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19.5833333333334</v>
      </c>
      <c r="D111" s="72">
        <v>20.3897849462365</v>
      </c>
      <c r="E111" s="72">
        <v>21.2903225806451</v>
      </c>
      <c r="F111" s="72">
        <v>22.3387096774194</v>
      </c>
      <c r="G111" s="72">
        <v>26.1559139784946</v>
      </c>
      <c r="H111" s="72">
        <v>30.8064516129033</v>
      </c>
      <c r="I111" s="72">
        <v>37.8763440860215</v>
      </c>
      <c r="J111" s="99"/>
      <c r="K111" s="71">
        <v>108</v>
      </c>
      <c r="L111" s="71">
        <v>48.98</v>
      </c>
      <c r="M111" s="72">
        <v>19.5833333333334</v>
      </c>
      <c r="N111" s="72">
        <v>20.3897849462365</v>
      </c>
      <c r="O111" s="72">
        <v>21.2903225806451</v>
      </c>
      <c r="P111" s="72">
        <v>22.3387096774194</v>
      </c>
      <c r="Q111" s="72">
        <v>26.1559139784946</v>
      </c>
      <c r="R111" s="72">
        <v>30.8064516129033</v>
      </c>
      <c r="S111" s="72">
        <v>37.8763440860215</v>
      </c>
      <c r="U111" s="54"/>
      <c r="V111" s="81">
        <f>'GOFO大件-GRO-报价'!V14</f>
        <v>0</v>
      </c>
      <c r="W111" s="129">
        <f t="shared" si="126"/>
        <v>0.45</v>
      </c>
      <c r="X111" s="129" t="e">
        <f>'GOFO大件-GRO-报价'!AQ14</f>
        <v>#N/A</v>
      </c>
      <c r="Y111" s="129" t="e">
        <f>(X111+Z111+AA111+AB111+AC111)*'GOFO大件-GRO-报价'!W2</f>
        <v>#N/A</v>
      </c>
      <c r="Z111" s="129" t="e">
        <f>IF(OR('GOFO大件-GRO-报价'!AG14="是",'GOFO大件-GRO-报价'!AJ14="是"),'GOFO大件-GRO-报价'!$AL$5,IF(AND(OR('GOFO大件-GRO-报价'!AE14="是",'GOFO大件-GRO-报价'!AF14="是",'GOFO大件-GRO-报价'!AI14="是"),'GOFO大件-GRO-报价'!AK14="否"),'GOFO大件-GRO-报价'!$AD$5,0))</f>
        <v>#NUM!</v>
      </c>
      <c r="AA111" s="129">
        <f>IF(AND('GOFO大件-GRO-报价'!AK14="是",'GOFO大件-GRO-报价'!AJ14="否"),'GOFO大件-GRO-报价'!$AH$5,0)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0.45</v>
      </c>
      <c r="AI111" s="129" t="e">
        <f>'GOFO大件-GRO-报价'!AX14</f>
        <v>#N/A</v>
      </c>
      <c r="AJ111" s="129" t="e">
        <f>(AI111+AM111+AL111+AK111+AN111)*'GOFO大件-GRO-报价'!W2</f>
        <v>#N/A</v>
      </c>
      <c r="AK111" s="129" t="e">
        <f>IF(OR('GOFO大件-GRO-报价'!AG14="是",'GOFO大件-GRO-报价'!AJ14="是"),'GOFO大件-GRO-报价'!$AM$5,IF(AND(OR('GOFO大件-GRO-报价'!AE14="是",'GOFO大件-GRO-报价'!AF14="是",'GOFO大件-GRO-报价'!AI14="是"),'GOFO大件-GRO-报价'!AK14="否"),'GOFO大件-GRO-报价'!$AE$5,0))</f>
        <v>#NUM!</v>
      </c>
      <c r="AL111" s="129">
        <f>IF(AND('GOFO大件-GRO-报价'!$AK14="是",'GOFO大件-GRO-报价'!$AJ14="否"),'GOFO大件-GRO-报价'!$AI$5,0)</f>
        <v>0</v>
      </c>
      <c r="AM111" s="129">
        <f t="shared" si="133"/>
        <v>3.0510752688172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19.7849462365591</v>
      </c>
      <c r="D112" s="72">
        <v>20.5241935483871</v>
      </c>
      <c r="E112" s="72">
        <v>21.4247311827957</v>
      </c>
      <c r="F112" s="72">
        <v>22.6075268817204</v>
      </c>
      <c r="G112" s="72">
        <v>26.4112903225806</v>
      </c>
      <c r="H112" s="72">
        <v>30.8198924731182</v>
      </c>
      <c r="I112" s="72">
        <v>38.6559139784946</v>
      </c>
      <c r="J112" s="99"/>
      <c r="K112" s="71">
        <v>109</v>
      </c>
      <c r="L112" s="71">
        <v>49.44</v>
      </c>
      <c r="M112" s="72">
        <v>19.7849462365591</v>
      </c>
      <c r="N112" s="72">
        <v>20.5241935483871</v>
      </c>
      <c r="O112" s="72">
        <v>21.4247311827957</v>
      </c>
      <c r="P112" s="72">
        <v>22.6075268817204</v>
      </c>
      <c r="Q112" s="72">
        <v>26.4112903225806</v>
      </c>
      <c r="R112" s="72">
        <v>30.8198924731182</v>
      </c>
      <c r="S112" s="72">
        <v>38.6559139784946</v>
      </c>
      <c r="U112" s="54"/>
      <c r="V112" s="81">
        <f>'GOFO大件-GRO-报价'!V15</f>
        <v>0</v>
      </c>
      <c r="W112" s="129">
        <f t="shared" si="126"/>
        <v>0.45</v>
      </c>
      <c r="X112" s="129" t="e">
        <f>'GOFO大件-GRO-报价'!AQ15</f>
        <v>#N/A</v>
      </c>
      <c r="Y112" s="129" t="e">
        <f>(X112+Z112+AA112+AB112+AC112)*'GOFO大件-GRO-报价'!W2</f>
        <v>#N/A</v>
      </c>
      <c r="Z112" s="129" t="e">
        <f>IF(OR('GOFO大件-GRO-报价'!AG15="是",'GOFO大件-GRO-报价'!AJ15="是"),'GOFO大件-GRO-报价'!$AL$5,IF(AND(OR('GOFO大件-GRO-报价'!AE15="是",'GOFO大件-GRO-报价'!AF15="是",'GOFO大件-GRO-报价'!AI15="是"),'GOFO大件-GRO-报价'!AK15="否"),'GOFO大件-GRO-报价'!$AD$5,0))</f>
        <v>#NUM!</v>
      </c>
      <c r="AA112" s="129">
        <f>IF(AND('GOFO大件-GRO-报价'!AK15="是",'GOFO大件-GRO-报价'!AJ15="否"),'GOFO大件-GRO-报价'!$AH$5,0)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0.45</v>
      </c>
      <c r="AI112" s="129" t="e">
        <f>'GOFO大件-GRO-报价'!AX15</f>
        <v>#N/A</v>
      </c>
      <c r="AJ112" s="129" t="e">
        <f>(AI112+AM112+AL112+AK112+AN112)*'GOFO大件-GRO-报价'!W2</f>
        <v>#N/A</v>
      </c>
      <c r="AK112" s="129" t="e">
        <f>IF(OR('GOFO大件-GRO-报价'!AG15="是",'GOFO大件-GRO-报价'!AJ15="是"),'GOFO大件-GRO-报价'!$AM$5,IF(AND(OR('GOFO大件-GRO-报价'!AE15="是",'GOFO大件-GRO-报价'!AF15="是",'GOFO大件-GRO-报价'!AI15="是"),'GOFO大件-GRO-报价'!AK15="否"),'GOFO大件-GRO-报价'!$AE$5,0))</f>
        <v>#NUM!</v>
      </c>
      <c r="AL112" s="129">
        <f>IF(AND('GOFO大件-GRO-报价'!$AK15="是",'GOFO大件-GRO-报价'!$AJ15="否"),'GOFO大件-GRO-报价'!$AI$5,0)</f>
        <v>0</v>
      </c>
      <c r="AM112" s="129">
        <f t="shared" si="133"/>
        <v>3.0510752688172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19.9731182795699</v>
      </c>
      <c r="D113" s="72">
        <v>20.6720430107528</v>
      </c>
      <c r="E113" s="72">
        <v>21.5725806451612</v>
      </c>
      <c r="F113" s="72">
        <v>22.8225806451612</v>
      </c>
      <c r="G113" s="72">
        <v>26.6801075268818</v>
      </c>
      <c r="H113" s="72">
        <v>30.8333333333334</v>
      </c>
      <c r="I113" s="72">
        <v>39.4489247311827</v>
      </c>
      <c r="J113" s="99"/>
      <c r="K113" s="71">
        <v>110</v>
      </c>
      <c r="L113" s="71">
        <v>49.89</v>
      </c>
      <c r="M113" s="72">
        <v>19.9731182795699</v>
      </c>
      <c r="N113" s="72">
        <v>20.6720430107528</v>
      </c>
      <c r="O113" s="72">
        <v>21.5725806451612</v>
      </c>
      <c r="P113" s="72">
        <v>22.8225806451612</v>
      </c>
      <c r="Q113" s="72">
        <v>26.6801075268818</v>
      </c>
      <c r="R113" s="72">
        <v>30.8333333333334</v>
      </c>
      <c r="S113" s="72">
        <v>39.4489247311827</v>
      </c>
      <c r="U113" s="54"/>
      <c r="V113" s="81">
        <f>'GOFO大件-GRO-报价'!V16</f>
        <v>0</v>
      </c>
      <c r="W113" s="129">
        <f t="shared" si="126"/>
        <v>0.45</v>
      </c>
      <c r="X113" s="129" t="e">
        <f>'GOFO大件-GRO-报价'!AQ16</f>
        <v>#N/A</v>
      </c>
      <c r="Y113" s="129" t="e">
        <f>(X113+Z113+AA113+AB113+AC113)*'GOFO大件-GRO-报价'!W2</f>
        <v>#N/A</v>
      </c>
      <c r="Z113" s="129" t="e">
        <f>IF(OR('GOFO大件-GRO-报价'!AG16="是",'GOFO大件-GRO-报价'!AJ16="是"),'GOFO大件-GRO-报价'!$AL$5,IF(AND(OR('GOFO大件-GRO-报价'!AE16="是",'GOFO大件-GRO-报价'!AF16="是",'GOFO大件-GRO-报价'!AI16="是"),'GOFO大件-GRO-报价'!AK16="否"),'GOFO大件-GRO-报价'!$AD$5,0))</f>
        <v>#NUM!</v>
      </c>
      <c r="AA113" s="129">
        <f>IF(AND('GOFO大件-GRO-报价'!AK16="是",'GOFO大件-GRO-报价'!AJ16="否"),'GOFO大件-GRO-报价'!$AH$5,0)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0.45</v>
      </c>
      <c r="AI113" s="129" t="e">
        <f>'GOFO大件-GRO-报价'!AX16</f>
        <v>#N/A</v>
      </c>
      <c r="AJ113" s="129" t="e">
        <f>(AI113+AM113+AL113+AK113+AN113)*'GOFO大件-GRO-报价'!W2</f>
        <v>#N/A</v>
      </c>
      <c r="AK113" s="129" t="e">
        <f>IF(OR('GOFO大件-GRO-报价'!AG16="是",'GOFO大件-GRO-报价'!AJ16="是"),'GOFO大件-GRO-报价'!$AM$5,IF(AND(OR('GOFO大件-GRO-报价'!AE16="是",'GOFO大件-GRO-报价'!AF16="是",'GOFO大件-GRO-报价'!AI16="是"),'GOFO大件-GRO-报价'!AK16="否"),'GOFO大件-GRO-报价'!$AE$5,0))</f>
        <v>#NUM!</v>
      </c>
      <c r="AL113" s="129">
        <f>IF(AND('GOFO大件-GRO-报价'!$AK16="是",'GOFO大件-GRO-报价'!$AJ16="否"),'GOFO大件-GRO-报价'!$AI$5,0)</f>
        <v>0</v>
      </c>
      <c r="AM113" s="129">
        <f t="shared" si="133"/>
        <v>3.0510752688172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19.9731182795699</v>
      </c>
      <c r="D114" s="72">
        <v>20.994623655914</v>
      </c>
      <c r="E114" s="72">
        <v>21.8682795698925</v>
      </c>
      <c r="F114" s="72">
        <v>23.0645161290322</v>
      </c>
      <c r="G114" s="72">
        <v>26.9489247311827</v>
      </c>
      <c r="H114" s="72">
        <v>30.8467741935484</v>
      </c>
      <c r="I114" s="72">
        <v>40.241935483871</v>
      </c>
      <c r="J114" s="99"/>
      <c r="K114" s="71">
        <v>111</v>
      </c>
      <c r="L114" s="71">
        <v>50.34</v>
      </c>
      <c r="M114" s="72">
        <v>19.9731182795699</v>
      </c>
      <c r="N114" s="72">
        <v>20.994623655914</v>
      </c>
      <c r="O114" s="72">
        <v>21.8682795698925</v>
      </c>
      <c r="P114" s="72">
        <v>23.0645161290322</v>
      </c>
      <c r="Q114" s="72">
        <v>26.9489247311827</v>
      </c>
      <c r="R114" s="72">
        <v>30.8467741935484</v>
      </c>
      <c r="S114" s="72">
        <v>40.241935483871</v>
      </c>
      <c r="U114" s="54"/>
      <c r="V114" s="81">
        <f>'GOFO大件-GRO-报价'!V17</f>
        <v>0</v>
      </c>
      <c r="W114" s="129">
        <f t="shared" si="126"/>
        <v>0.45</v>
      </c>
      <c r="X114" s="129" t="e">
        <f>'GOFO大件-GRO-报价'!AQ17</f>
        <v>#N/A</v>
      </c>
      <c r="Y114" s="129" t="e">
        <f>(X114+Z114+AA114+AB114+AC114)*'GOFO大件-GRO-报价'!W2</f>
        <v>#N/A</v>
      </c>
      <c r="Z114" s="129" t="e">
        <f>IF(OR('GOFO大件-GRO-报价'!AG17="是",'GOFO大件-GRO-报价'!AJ17="是"),'GOFO大件-GRO-报价'!$AL$5,IF(AND(OR('GOFO大件-GRO-报价'!AE17="是",'GOFO大件-GRO-报价'!AF17="是",'GOFO大件-GRO-报价'!AI17="是"),'GOFO大件-GRO-报价'!AK17="否"),'GOFO大件-GRO-报价'!$AD$5,0))</f>
        <v>#NUM!</v>
      </c>
      <c r="AA114" s="129">
        <f>IF(AND('GOFO大件-GRO-报价'!AK17="是",'GOFO大件-GRO-报价'!AJ17="否"),'GOFO大件-GRO-报价'!$AH$5,0)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0.45</v>
      </c>
      <c r="AI114" s="129" t="e">
        <f>'GOFO大件-GRO-报价'!AX17</f>
        <v>#N/A</v>
      </c>
      <c r="AJ114" s="129" t="e">
        <f>(AI114+AM114+AL114+AK114+AN114)*'GOFO大件-GRO-报价'!W2</f>
        <v>#N/A</v>
      </c>
      <c r="AK114" s="129" t="e">
        <f>IF(OR('GOFO大件-GRO-报价'!AG17="是",'GOFO大件-GRO-报价'!AJ17="是"),'GOFO大件-GRO-报价'!$AM$5,IF(AND(OR('GOFO大件-GRO-报价'!AE17="是",'GOFO大件-GRO-报价'!AF17="是",'GOFO大件-GRO-报价'!AI17="是"),'GOFO大件-GRO-报价'!AK17="否"),'GOFO大件-GRO-报价'!$AE$5,0))</f>
        <v>#NUM!</v>
      </c>
      <c r="AL114" s="129">
        <f>IF(AND('GOFO大件-GRO-报价'!$AK17="是",'GOFO大件-GRO-报价'!$AJ17="否"),'GOFO大件-GRO-报价'!$AI$5,0)</f>
        <v>0</v>
      </c>
      <c r="AM114" s="129">
        <f t="shared" si="133"/>
        <v>3.0510752688172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20.1881720430108</v>
      </c>
      <c r="D115" s="72">
        <v>21.1424731182796</v>
      </c>
      <c r="E115" s="72">
        <v>22.0967741935484</v>
      </c>
      <c r="F115" s="72">
        <v>23.2930107526881</v>
      </c>
      <c r="G115" s="72">
        <v>27.2177419354839</v>
      </c>
      <c r="H115" s="72">
        <v>30.8602150537635</v>
      </c>
      <c r="I115" s="72">
        <v>40.3225806451612</v>
      </c>
      <c r="J115" s="99"/>
      <c r="K115" s="71">
        <v>112</v>
      </c>
      <c r="L115" s="71">
        <v>50.8</v>
      </c>
      <c r="M115" s="72">
        <v>20.1881720430108</v>
      </c>
      <c r="N115" s="72">
        <v>21.1424731182796</v>
      </c>
      <c r="O115" s="72">
        <v>22.0967741935484</v>
      </c>
      <c r="P115" s="72">
        <v>23.2930107526881</v>
      </c>
      <c r="Q115" s="72">
        <v>27.2177419354839</v>
      </c>
      <c r="R115" s="72">
        <v>30.8602150537635</v>
      </c>
      <c r="S115" s="72">
        <v>40.3225806451612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20.3897849462365</v>
      </c>
      <c r="D116" s="72">
        <v>21.2768817204301</v>
      </c>
      <c r="E116" s="72">
        <v>22.3118279569892</v>
      </c>
      <c r="F116" s="72">
        <v>23.5349462365591</v>
      </c>
      <c r="G116" s="72">
        <v>27.5</v>
      </c>
      <c r="H116" s="72">
        <v>30.8736559139785</v>
      </c>
      <c r="I116" s="72">
        <v>40.4166666666666</v>
      </c>
      <c r="J116" s="99"/>
      <c r="K116" s="71">
        <v>113</v>
      </c>
      <c r="L116" s="71">
        <v>51.25</v>
      </c>
      <c r="M116" s="72">
        <v>20.3897849462365</v>
      </c>
      <c r="N116" s="72">
        <v>21.2768817204301</v>
      </c>
      <c r="O116" s="72">
        <v>22.3118279569892</v>
      </c>
      <c r="P116" s="72">
        <v>23.5349462365591</v>
      </c>
      <c r="Q116" s="72">
        <v>27.5</v>
      </c>
      <c r="R116" s="72">
        <v>30.8736559139785</v>
      </c>
      <c r="S116" s="72">
        <v>40.4166666666666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20.8064516129033</v>
      </c>
      <c r="D117" s="72">
        <v>21.3172043010753</v>
      </c>
      <c r="E117" s="72">
        <v>22.7688172043011</v>
      </c>
      <c r="F117" s="72">
        <v>23.7768817204301</v>
      </c>
      <c r="G117" s="72">
        <v>27.7688172043011</v>
      </c>
      <c r="H117" s="72">
        <v>30.8870967741935</v>
      </c>
      <c r="I117" s="72">
        <v>40.497311827957</v>
      </c>
      <c r="J117" s="99"/>
      <c r="K117" s="71">
        <v>114</v>
      </c>
      <c r="L117" s="71">
        <v>51.7</v>
      </c>
      <c r="M117" s="72">
        <v>20.8064516129033</v>
      </c>
      <c r="N117" s="72">
        <v>21.3172043010753</v>
      </c>
      <c r="O117" s="72">
        <v>22.7688172043011</v>
      </c>
      <c r="P117" s="72">
        <v>23.7768817204301</v>
      </c>
      <c r="Q117" s="72">
        <v>27.7688172043011</v>
      </c>
      <c r="R117" s="72">
        <v>30.8870967741935</v>
      </c>
      <c r="S117" s="72">
        <v>40.497311827957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21.236559139785</v>
      </c>
      <c r="D118" s="72">
        <v>21.747311827957</v>
      </c>
      <c r="E118" s="72">
        <v>23.239247311828</v>
      </c>
      <c r="F118" s="72">
        <v>24.260752688172</v>
      </c>
      <c r="G118" s="72">
        <v>27.7688172043011</v>
      </c>
      <c r="H118" s="72">
        <v>30.9005376344086</v>
      </c>
      <c r="I118" s="72">
        <v>40.5779569892472</v>
      </c>
      <c r="J118" s="99"/>
      <c r="K118" s="71">
        <v>115</v>
      </c>
      <c r="L118" s="71">
        <v>52.16</v>
      </c>
      <c r="M118" s="72">
        <v>21.236559139785</v>
      </c>
      <c r="N118" s="72">
        <v>21.747311827957</v>
      </c>
      <c r="O118" s="72">
        <v>23.239247311828</v>
      </c>
      <c r="P118" s="72">
        <v>24.260752688172</v>
      </c>
      <c r="Q118" s="72">
        <v>27.7688172043011</v>
      </c>
      <c r="R118" s="72">
        <v>30.9005376344086</v>
      </c>
      <c r="S118" s="72">
        <v>40.5779569892472</v>
      </c>
      <c r="U118" s="54"/>
      <c r="V118" s="81" t="str">
        <f>'GOFO大件-GRO-报价'!V8</f>
        <v>超最长边产品</v>
      </c>
      <c r="W118" s="129">
        <f t="shared" ref="W118:AC118" si="137">W105</f>
        <v>2.7</v>
      </c>
      <c r="X118" s="129">
        <f>'GOFO大件-GRO-报价'!AR8</f>
        <v>23.3736559139785</v>
      </c>
      <c r="Y118" s="129">
        <f>(X118+Z118+AA118+AB118+AC118)*'GOFO大件-GRO-报价'!W2</f>
        <v>4.49042338709677</v>
      </c>
      <c r="Z118" s="129">
        <f t="shared" si="137"/>
        <v>6.5625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34.4265793010753</v>
      </c>
      <c r="AE118" s="131">
        <f t="shared" ref="AE118:AE127" si="139">(X118+Y118+Z118+AA118+AB118+W118+AC118)</f>
        <v>37.1265793010753</v>
      </c>
      <c r="AF118" s="54"/>
      <c r="AG118" s="81" t="str">
        <f t="shared" ref="AG118:AG127" si="140">V118</f>
        <v>超最长边产品</v>
      </c>
      <c r="AH118" s="129">
        <f t="shared" ref="AH118:AH127" si="141">W118</f>
        <v>2.7</v>
      </c>
      <c r="AI118" s="129">
        <f>'GOFO大件-GRO-报价'!AY8</f>
        <v>23.3736559139785</v>
      </c>
      <c r="AJ118" s="129">
        <f>(AI118+AM118+AL118+AK118+AN118)*'GOFO大件-GRO-报价'!W2</f>
        <v>4.94808467741935</v>
      </c>
      <c r="AK118" s="129">
        <f t="shared" ref="AK118:AM118" si="142">AK105</f>
        <v>6.5625</v>
      </c>
      <c r="AL118" s="129">
        <f t="shared" si="142"/>
        <v>0</v>
      </c>
      <c r="AM118" s="129">
        <f t="shared" si="142"/>
        <v>3.0510752688172</v>
      </c>
      <c r="AN118" s="129">
        <f t="shared" ref="AN118:AN127" si="143">AN40</f>
        <v>0</v>
      </c>
      <c r="AO118" s="130">
        <f t="shared" ref="AO118:AO127" si="144">SUM(AI118:AN118)</f>
        <v>37.9353158602151</v>
      </c>
      <c r="AP118" s="131">
        <f t="shared" ref="AP118:AP127" si="145">(AI118+AJ118+AK118+AL118+AM118+AH118+AN118)</f>
        <v>40.6353158602151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21.6666666666666</v>
      </c>
      <c r="D119" s="72">
        <v>22.1908602150538</v>
      </c>
      <c r="E119" s="72">
        <v>23.7096774193549</v>
      </c>
      <c r="F119" s="72">
        <v>24.758064516129</v>
      </c>
      <c r="G119" s="72">
        <v>28.3467741935484</v>
      </c>
      <c r="H119" s="72">
        <v>30.9139784946236</v>
      </c>
      <c r="I119" s="72">
        <v>40.6586021505376</v>
      </c>
      <c r="J119" s="99"/>
      <c r="K119" s="71">
        <v>116</v>
      </c>
      <c r="L119" s="71">
        <v>52.61</v>
      </c>
      <c r="M119" s="72">
        <v>21.6666666666666</v>
      </c>
      <c r="N119" s="72">
        <v>22.1908602150538</v>
      </c>
      <c r="O119" s="72">
        <v>23.7096774193549</v>
      </c>
      <c r="P119" s="72">
        <v>24.758064516129</v>
      </c>
      <c r="Q119" s="72">
        <v>28.3467741935484</v>
      </c>
      <c r="R119" s="72">
        <v>30.9139784946236</v>
      </c>
      <c r="S119" s="72">
        <v>40.6586021505376</v>
      </c>
      <c r="U119" s="54"/>
      <c r="V119" s="81">
        <f>'GOFO大件-GRO-报价'!V9</f>
        <v>0</v>
      </c>
      <c r="W119" s="129">
        <f t="shared" ref="W119:AC119" si="146">W106</f>
        <v>0.45</v>
      </c>
      <c r="X119" s="129" t="e">
        <f>'GOFO大件-GRO-报价'!AR9</f>
        <v>#N/A</v>
      </c>
      <c r="Y119" s="129" t="e">
        <f>(X119+Z119+AA119+AB119+AC119)*'GOFO大件-GRO-报价'!W2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0.45</v>
      </c>
      <c r="AI119" s="129" t="e">
        <f>'GOFO大件-GRO-报价'!AY9</f>
        <v>#N/A</v>
      </c>
      <c r="AJ119" s="129" t="e">
        <f>(AI119+AM119+AL119+AK119+AN119)*'GOFO大件-GRO-报价'!W2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3.0510752688172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22.1102150537635</v>
      </c>
      <c r="D120" s="72">
        <v>22.6478494623656</v>
      </c>
      <c r="E120" s="72">
        <v>24.1935483870967</v>
      </c>
      <c r="F120" s="72">
        <v>25.255376344086</v>
      </c>
      <c r="G120" s="72">
        <v>28.9247311827957</v>
      </c>
      <c r="H120" s="72">
        <v>30.9408602150538</v>
      </c>
      <c r="I120" s="72">
        <v>40.739247311828</v>
      </c>
      <c r="J120" s="99"/>
      <c r="K120" s="71">
        <v>117</v>
      </c>
      <c r="L120" s="71">
        <v>53.07</v>
      </c>
      <c r="M120" s="72">
        <v>22.1102150537635</v>
      </c>
      <c r="N120" s="72">
        <v>22.6478494623656</v>
      </c>
      <c r="O120" s="72">
        <v>24.1935483870967</v>
      </c>
      <c r="P120" s="72">
        <v>25.255376344086</v>
      </c>
      <c r="Q120" s="72">
        <v>28.9247311827957</v>
      </c>
      <c r="R120" s="72">
        <v>30.9408602150538</v>
      </c>
      <c r="S120" s="72">
        <v>40.739247311828</v>
      </c>
      <c r="U120" s="54"/>
      <c r="V120" s="81">
        <f>'GOFO大件-GRO-报价'!V10</f>
        <v>0</v>
      </c>
      <c r="W120" s="129">
        <f t="shared" ref="W120:AC120" si="148">W107</f>
        <v>0.45</v>
      </c>
      <c r="X120" s="129" t="e">
        <f>'GOFO大件-GRO-报价'!AR10</f>
        <v>#N/A</v>
      </c>
      <c r="Y120" s="129" t="e">
        <f>(X120+Z120+AA120+AB120+AC120)*'GOFO大件-GRO-报价'!W2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0.45</v>
      </c>
      <c r="AI120" s="129" t="e">
        <f>'GOFO大件-GRO-报价'!AY10</f>
        <v>#N/A</v>
      </c>
      <c r="AJ120" s="129" t="e">
        <f>(AI120+AM120+AL120+AK120+AN120)*'GOFO大件-GRO-报价'!W2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3.0510752688172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22.5672043010753</v>
      </c>
      <c r="D121" s="72">
        <v>23.1048387096774</v>
      </c>
      <c r="E121" s="72">
        <v>24.7043010752689</v>
      </c>
      <c r="F121" s="72">
        <v>25.7661290322581</v>
      </c>
      <c r="G121" s="72">
        <v>29.5161290322581</v>
      </c>
      <c r="H121" s="72">
        <v>30.9543010752689</v>
      </c>
      <c r="I121" s="72">
        <v>40.8333333333334</v>
      </c>
      <c r="J121" s="99"/>
      <c r="K121" s="71">
        <v>118</v>
      </c>
      <c r="L121" s="71">
        <v>53.52</v>
      </c>
      <c r="M121" s="72">
        <v>22.5672043010753</v>
      </c>
      <c r="N121" s="72">
        <v>23.1048387096774</v>
      </c>
      <c r="O121" s="72">
        <v>24.7043010752689</v>
      </c>
      <c r="P121" s="72">
        <v>25.7661290322581</v>
      </c>
      <c r="Q121" s="72">
        <v>29.5161290322581</v>
      </c>
      <c r="R121" s="72">
        <v>30.9543010752689</v>
      </c>
      <c r="S121" s="72">
        <v>40.8333333333334</v>
      </c>
      <c r="U121" s="54"/>
      <c r="V121" s="81">
        <f>'GOFO大件-GRO-报价'!V11</f>
        <v>0</v>
      </c>
      <c r="W121" s="129">
        <f t="shared" ref="W121:AC121" si="150">W108</f>
        <v>0.45</v>
      </c>
      <c r="X121" s="129" t="e">
        <f>'GOFO大件-GRO-报价'!AR11</f>
        <v>#N/A</v>
      </c>
      <c r="Y121" s="129" t="e">
        <f>(X121+Z121+AA121+AB121+AC121)*'GOFO大件-GRO-报价'!W2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0.45</v>
      </c>
      <c r="AI121" s="129" t="e">
        <f>'GOFO大件-GRO-报价'!AY11</f>
        <v>#N/A</v>
      </c>
      <c r="AJ121" s="129" t="e">
        <f>(AI121+AM121+AL121+AK121+AN121)*'GOFO大件-GRO-报价'!W2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3.0510752688172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23.0241935483871</v>
      </c>
      <c r="D122" s="72">
        <v>23.5752688172043</v>
      </c>
      <c r="E122" s="72">
        <v>25.2016129032258</v>
      </c>
      <c r="F122" s="72">
        <v>26.2903225806451</v>
      </c>
      <c r="G122" s="72">
        <v>30.1209677419355</v>
      </c>
      <c r="H122" s="72">
        <v>31.5860215053764</v>
      </c>
      <c r="I122" s="72">
        <v>40.9139784946236</v>
      </c>
      <c r="J122" s="99"/>
      <c r="K122" s="71">
        <v>119</v>
      </c>
      <c r="L122" s="71">
        <v>53.97</v>
      </c>
      <c r="M122" s="72">
        <v>23.0241935483871</v>
      </c>
      <c r="N122" s="72">
        <v>23.5752688172043</v>
      </c>
      <c r="O122" s="72">
        <v>25.2016129032258</v>
      </c>
      <c r="P122" s="72">
        <v>26.2903225806451</v>
      </c>
      <c r="Q122" s="72">
        <v>30.1209677419355</v>
      </c>
      <c r="R122" s="72">
        <v>31.5860215053764</v>
      </c>
      <c r="S122" s="72">
        <v>40.9139784946236</v>
      </c>
      <c r="U122" s="54"/>
      <c r="V122" s="81">
        <f>'GOFO大件-GRO-报价'!V12</f>
        <v>0</v>
      </c>
      <c r="W122" s="129">
        <f t="shared" ref="W122:AC122" si="152">W109</f>
        <v>0.45</v>
      </c>
      <c r="X122" s="129" t="e">
        <f>'GOFO大件-GRO-报价'!AR12</f>
        <v>#N/A</v>
      </c>
      <c r="Y122" s="129" t="e">
        <f>(X122+Z122+AA122+AB122+AC122)*'GOFO大件-GRO-报价'!W2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0.45</v>
      </c>
      <c r="AI122" s="129" t="e">
        <f>'GOFO大件-GRO-报价'!AY12</f>
        <v>#N/A</v>
      </c>
      <c r="AJ122" s="129" t="e">
        <f>(AI122+AM122+AL122+AK122+AN122)*'GOFO大件-GRO-报价'!W2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3.0510752688172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23.494623655914</v>
      </c>
      <c r="D123" s="72">
        <v>24.0591397849462</v>
      </c>
      <c r="E123" s="72">
        <v>25.7123655913979</v>
      </c>
      <c r="F123" s="72">
        <v>26.8279569892472</v>
      </c>
      <c r="G123" s="72">
        <v>30.7258064516129</v>
      </c>
      <c r="H123" s="72">
        <v>32.2177419354839</v>
      </c>
      <c r="I123" s="72">
        <v>40.994623655914</v>
      </c>
      <c r="J123" s="99"/>
      <c r="K123" s="71">
        <v>120</v>
      </c>
      <c r="L123" s="71">
        <v>54.43</v>
      </c>
      <c r="M123" s="72">
        <v>23.494623655914</v>
      </c>
      <c r="N123" s="72">
        <v>24.0591397849462</v>
      </c>
      <c r="O123" s="72">
        <v>25.7123655913979</v>
      </c>
      <c r="P123" s="72">
        <v>26.8279569892472</v>
      </c>
      <c r="Q123" s="72">
        <v>30.7258064516129</v>
      </c>
      <c r="R123" s="72">
        <v>32.2177419354839</v>
      </c>
      <c r="S123" s="72">
        <v>40.994623655914</v>
      </c>
      <c r="U123" s="54"/>
      <c r="V123" s="81">
        <f>'GOFO大件-GRO-报价'!V13</f>
        <v>0</v>
      </c>
      <c r="W123" s="129">
        <f t="shared" ref="W123:AC123" si="154">W110</f>
        <v>0.45</v>
      </c>
      <c r="X123" s="129" t="e">
        <f>'GOFO大件-GRO-报价'!AR13</f>
        <v>#N/A</v>
      </c>
      <c r="Y123" s="129" t="e">
        <f>(X123+Z123+AA123+AB123+AC123)*'GOFO大件-GRO-报价'!W2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0.45</v>
      </c>
      <c r="AI123" s="129" t="e">
        <f>'GOFO大件-GRO-报价'!AY13</f>
        <v>#N/A</v>
      </c>
      <c r="AJ123" s="129" t="e">
        <f>(AI123+AM123+AL123+AK123+AN123)*'GOFO大件-GRO-报价'!W2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3.0510752688172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23.9784946236559</v>
      </c>
      <c r="D124" s="72">
        <v>24.5430107526881</v>
      </c>
      <c r="E124" s="72">
        <v>26.236559139785</v>
      </c>
      <c r="F124" s="72">
        <v>27.3790322580645</v>
      </c>
      <c r="G124" s="72">
        <v>31.3440860215054</v>
      </c>
      <c r="H124" s="72">
        <v>32.8763440860215</v>
      </c>
      <c r="I124" s="72">
        <v>41.0752688172042</v>
      </c>
      <c r="J124" s="99"/>
      <c r="K124" s="71">
        <v>121</v>
      </c>
      <c r="L124" s="71">
        <v>54.88</v>
      </c>
      <c r="M124" s="72">
        <v>23.9784946236559</v>
      </c>
      <c r="N124" s="72">
        <v>24.5430107526881</v>
      </c>
      <c r="O124" s="72">
        <v>26.236559139785</v>
      </c>
      <c r="P124" s="72">
        <v>27.3790322580645</v>
      </c>
      <c r="Q124" s="72">
        <v>31.3440860215054</v>
      </c>
      <c r="R124" s="72">
        <v>32.8763440860215</v>
      </c>
      <c r="S124" s="72">
        <v>41.0752688172042</v>
      </c>
      <c r="U124" s="54"/>
      <c r="V124" s="81">
        <f>'GOFO大件-GRO-报价'!V14</f>
        <v>0</v>
      </c>
      <c r="W124" s="129">
        <f t="shared" ref="W124:AC124" si="156">W111</f>
        <v>0.45</v>
      </c>
      <c r="X124" s="129" t="e">
        <f>'GOFO大件-GRO-报价'!AR14</f>
        <v>#N/A</v>
      </c>
      <c r="Y124" s="129" t="e">
        <f>(X124+Z124+AA124+AB124+AC124)*'GOFO大件-GRO-报价'!W2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0.45</v>
      </c>
      <c r="AI124" s="129" t="e">
        <f>'GOFO大件-GRO-报价'!AY14</f>
        <v>#N/A</v>
      </c>
      <c r="AJ124" s="129" t="e">
        <f>(AI124+AM124+AL124+AK124+AN124)*'GOFO大件-GRO-报价'!W2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3.0510752688172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24.4623655913979</v>
      </c>
      <c r="D125" s="72">
        <v>25.0403225806451</v>
      </c>
      <c r="E125" s="72">
        <v>26.7741935483871</v>
      </c>
      <c r="F125" s="72">
        <v>27.9301075268818</v>
      </c>
      <c r="G125" s="72">
        <v>31.989247311828</v>
      </c>
      <c r="H125" s="72">
        <v>33.5349462365591</v>
      </c>
      <c r="I125" s="72">
        <v>41.1559139784946</v>
      </c>
      <c r="J125" s="99"/>
      <c r="K125" s="71">
        <v>122</v>
      </c>
      <c r="L125" s="71">
        <v>55.33</v>
      </c>
      <c r="M125" s="72">
        <v>24.4623655913979</v>
      </c>
      <c r="N125" s="72">
        <v>25.0403225806451</v>
      </c>
      <c r="O125" s="72">
        <v>26.7741935483871</v>
      </c>
      <c r="P125" s="72">
        <v>27.9301075268818</v>
      </c>
      <c r="Q125" s="72">
        <v>31.989247311828</v>
      </c>
      <c r="R125" s="72">
        <v>33.5349462365591</v>
      </c>
      <c r="S125" s="72">
        <v>41.1559139784946</v>
      </c>
      <c r="U125" s="54"/>
      <c r="V125" s="81">
        <f>'GOFO大件-GRO-报价'!V15</f>
        <v>0</v>
      </c>
      <c r="W125" s="129">
        <f t="shared" ref="W125:AC125" si="158">W112</f>
        <v>0.45</v>
      </c>
      <c r="X125" s="129" t="e">
        <f>'GOFO大件-GRO-报价'!AR15</f>
        <v>#N/A</v>
      </c>
      <c r="Y125" s="129" t="e">
        <f>(X125+Z125+AA125+AB125+AC125)*'GOFO大件-GRO-报价'!W2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0.45</v>
      </c>
      <c r="AI125" s="129" t="e">
        <f>'GOFO大件-GRO-报价'!AY15</f>
        <v>#N/A</v>
      </c>
      <c r="AJ125" s="129" t="e">
        <f>(AI125+AM125+AL125+AK125+AN125)*'GOFO大件-GRO-报价'!W2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3.0510752688172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24.9596774193549</v>
      </c>
      <c r="D126" s="72">
        <v>25.5645161290322</v>
      </c>
      <c r="E126" s="72">
        <v>27.3118279569892</v>
      </c>
      <c r="F126" s="72">
        <v>28.494623655914</v>
      </c>
      <c r="G126" s="72">
        <v>32.6344086021505</v>
      </c>
      <c r="H126" s="72">
        <v>34.2204301075269</v>
      </c>
      <c r="I126" s="72">
        <v>41.25</v>
      </c>
      <c r="J126" s="99"/>
      <c r="K126" s="71">
        <v>123</v>
      </c>
      <c r="L126" s="71">
        <v>55.79</v>
      </c>
      <c r="M126" s="72">
        <v>24.9596774193549</v>
      </c>
      <c r="N126" s="72">
        <v>25.5645161290322</v>
      </c>
      <c r="O126" s="72">
        <v>27.3118279569892</v>
      </c>
      <c r="P126" s="72">
        <v>28.494623655914</v>
      </c>
      <c r="Q126" s="72">
        <v>32.6344086021505</v>
      </c>
      <c r="R126" s="72">
        <v>34.2204301075269</v>
      </c>
      <c r="S126" s="72">
        <v>41.25</v>
      </c>
      <c r="U126" s="54"/>
      <c r="V126" s="81">
        <f>'GOFO大件-GRO-报价'!V16</f>
        <v>0</v>
      </c>
      <c r="W126" s="129">
        <f t="shared" ref="W126:AC126" si="160">W113</f>
        <v>0.45</v>
      </c>
      <c r="X126" s="129" t="e">
        <f>'GOFO大件-GRO-报价'!AR16</f>
        <v>#N/A</v>
      </c>
      <c r="Y126" s="129" t="e">
        <f>(X126+Z126+AA126+AB126+AC126)*'GOFO大件-GRO-报价'!W2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0.45</v>
      </c>
      <c r="AI126" s="129" t="e">
        <f>'GOFO大件-GRO-报价'!AY16</f>
        <v>#N/A</v>
      </c>
      <c r="AJ126" s="129" t="e">
        <f>(AI126+AM126+AL126+AK126+AN126)*'GOFO大件-GRO-报价'!W2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3.0510752688172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25.4704301075269</v>
      </c>
      <c r="D127" s="72">
        <v>26.0887096774194</v>
      </c>
      <c r="E127" s="72">
        <v>27.8763440860215</v>
      </c>
      <c r="F127" s="72">
        <v>29.0725806451612</v>
      </c>
      <c r="G127" s="72">
        <v>33.3064516129033</v>
      </c>
      <c r="H127" s="72">
        <v>34.9059139784946</v>
      </c>
      <c r="I127" s="72">
        <v>41.3306451612904</v>
      </c>
      <c r="J127" s="99"/>
      <c r="K127" s="71">
        <v>124</v>
      </c>
      <c r="L127" s="71">
        <v>56.24</v>
      </c>
      <c r="M127" s="72">
        <v>25.4704301075269</v>
      </c>
      <c r="N127" s="72">
        <v>26.0887096774194</v>
      </c>
      <c r="O127" s="72">
        <v>27.8763440860215</v>
      </c>
      <c r="P127" s="72">
        <v>29.0725806451612</v>
      </c>
      <c r="Q127" s="72">
        <v>33.3064516129033</v>
      </c>
      <c r="R127" s="72">
        <v>34.9059139784946</v>
      </c>
      <c r="S127" s="72">
        <v>41.3306451612904</v>
      </c>
      <c r="U127" s="54"/>
      <c r="V127" s="81">
        <f>'GOFO大件-GRO-报价'!V17</f>
        <v>0</v>
      </c>
      <c r="W127" s="129">
        <f t="shared" ref="W127:AC127" si="162">W114</f>
        <v>0.45</v>
      </c>
      <c r="X127" s="129" t="e">
        <f>'GOFO大件-GRO-报价'!AR17</f>
        <v>#N/A</v>
      </c>
      <c r="Y127" s="129" t="e">
        <f>(X127+Z127+AA127+AB127+AC127)*'GOFO大件-GRO-报价'!W2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0.45</v>
      </c>
      <c r="AI127" s="129" t="e">
        <f>'GOFO大件-GRO-报价'!AY17</f>
        <v>#N/A</v>
      </c>
      <c r="AJ127" s="129" t="e">
        <f>(AI127+AM127+AL127+AK127+AN127)*'GOFO大件-GRO-报价'!W2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3.0510752688172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26.008064516129</v>
      </c>
      <c r="D128" s="72">
        <v>26.6129032258065</v>
      </c>
      <c r="E128" s="72">
        <v>28.4408602150538</v>
      </c>
      <c r="F128" s="72">
        <v>29.6774193548388</v>
      </c>
      <c r="G128" s="72">
        <v>33.9784946236559</v>
      </c>
      <c r="H128" s="72">
        <v>35.6182795698925</v>
      </c>
      <c r="I128" s="72">
        <v>41.4112903225806</v>
      </c>
      <c r="J128" s="99"/>
      <c r="K128" s="71">
        <v>125</v>
      </c>
      <c r="L128" s="71">
        <v>56.69</v>
      </c>
      <c r="M128" s="72">
        <v>26.008064516129</v>
      </c>
      <c r="N128" s="72">
        <v>26.6129032258065</v>
      </c>
      <c r="O128" s="72">
        <v>28.4408602150538</v>
      </c>
      <c r="P128" s="72">
        <v>29.6774193548388</v>
      </c>
      <c r="Q128" s="72">
        <v>33.9784946236559</v>
      </c>
      <c r="R128" s="72">
        <v>35.6182795698925</v>
      </c>
      <c r="S128" s="72">
        <v>41.4112903225806</v>
      </c>
    </row>
    <row r="129" s="51" customFormat="1" ht="15" spans="1:19">
      <c r="A129" s="71">
        <v>126</v>
      </c>
      <c r="B129" s="71">
        <v>57.15</v>
      </c>
      <c r="C129" s="72">
        <v>26.5322580645161</v>
      </c>
      <c r="D129" s="72">
        <v>27.1505376344086</v>
      </c>
      <c r="E129" s="72">
        <v>29.0188172043011</v>
      </c>
      <c r="F129" s="72">
        <v>30.2822580645161</v>
      </c>
      <c r="G129" s="72">
        <v>34.6774193548387</v>
      </c>
      <c r="H129" s="72">
        <v>36.3440860215054</v>
      </c>
      <c r="I129" s="72">
        <v>41.491935483871</v>
      </c>
      <c r="J129" s="99"/>
      <c r="K129" s="71">
        <v>126</v>
      </c>
      <c r="L129" s="71">
        <v>57.15</v>
      </c>
      <c r="M129" s="72">
        <v>26.5322580645161</v>
      </c>
      <c r="N129" s="72">
        <v>27.1505376344086</v>
      </c>
      <c r="O129" s="72">
        <v>29.0188172043011</v>
      </c>
      <c r="P129" s="72">
        <v>30.2822580645161</v>
      </c>
      <c r="Q129" s="72">
        <v>34.6774193548387</v>
      </c>
      <c r="R129" s="72">
        <v>36.3440860215054</v>
      </c>
      <c r="S129" s="72">
        <v>41.491935483871</v>
      </c>
    </row>
    <row r="130" s="51" customFormat="1" ht="15" spans="1:19">
      <c r="A130" s="71">
        <v>127</v>
      </c>
      <c r="B130" s="71">
        <v>57.6</v>
      </c>
      <c r="C130" s="72">
        <v>27.0698924731182</v>
      </c>
      <c r="D130" s="72">
        <v>27.7016129032258</v>
      </c>
      <c r="E130" s="72">
        <v>29.6236559139785</v>
      </c>
      <c r="F130" s="72">
        <v>30.9005376344086</v>
      </c>
      <c r="G130" s="72">
        <v>35.3763440860215</v>
      </c>
      <c r="H130" s="72">
        <v>37.0698924731183</v>
      </c>
      <c r="I130" s="72">
        <v>41.5725806451612</v>
      </c>
      <c r="J130" s="99"/>
      <c r="K130" s="71">
        <v>127</v>
      </c>
      <c r="L130" s="71">
        <v>57.6</v>
      </c>
      <c r="M130" s="72">
        <v>27.0698924731182</v>
      </c>
      <c r="N130" s="72">
        <v>27.7016129032258</v>
      </c>
      <c r="O130" s="72">
        <v>29.6236559139785</v>
      </c>
      <c r="P130" s="72">
        <v>30.9005376344086</v>
      </c>
      <c r="Q130" s="72">
        <v>35.3763440860215</v>
      </c>
      <c r="R130" s="72">
        <v>37.0698924731183</v>
      </c>
      <c r="S130" s="72">
        <v>41.5725806451612</v>
      </c>
    </row>
    <row r="131" s="51" customFormat="1" ht="15" spans="1:19">
      <c r="A131" s="71">
        <v>128</v>
      </c>
      <c r="B131" s="71">
        <v>58.05</v>
      </c>
      <c r="C131" s="72">
        <v>27.6209677419355</v>
      </c>
      <c r="D131" s="72">
        <v>28.2795698924731</v>
      </c>
      <c r="E131" s="72">
        <v>30.2284946236559</v>
      </c>
      <c r="F131" s="72">
        <v>31.5456989247311</v>
      </c>
      <c r="G131" s="72">
        <v>36.1021505376344</v>
      </c>
      <c r="H131" s="72">
        <v>37.8360215053764</v>
      </c>
      <c r="I131" s="72">
        <v>41.6532258064516</v>
      </c>
      <c r="J131" s="99"/>
      <c r="K131" s="71">
        <v>128</v>
      </c>
      <c r="L131" s="71">
        <v>58.05</v>
      </c>
      <c r="M131" s="72">
        <v>27.6209677419355</v>
      </c>
      <c r="N131" s="72">
        <v>28.2795698924731</v>
      </c>
      <c r="O131" s="72">
        <v>30.2284946236559</v>
      </c>
      <c r="P131" s="72">
        <v>31.5456989247311</v>
      </c>
      <c r="Q131" s="72">
        <v>36.1021505376344</v>
      </c>
      <c r="R131" s="72">
        <v>37.8360215053764</v>
      </c>
      <c r="S131" s="72">
        <v>41.6532258064516</v>
      </c>
    </row>
    <row r="132" s="51" customFormat="1" ht="15" spans="1:19">
      <c r="A132" s="71">
        <v>129</v>
      </c>
      <c r="B132" s="71">
        <v>58.51</v>
      </c>
      <c r="C132" s="72">
        <v>28.1854838709678</v>
      </c>
      <c r="D132" s="72">
        <v>28.8575268817204</v>
      </c>
      <c r="E132" s="72">
        <v>30.8467741935484</v>
      </c>
      <c r="F132" s="72">
        <v>32.1774193548387</v>
      </c>
      <c r="G132" s="72">
        <v>36.8413978494624</v>
      </c>
      <c r="H132" s="72">
        <v>38.6155913978495</v>
      </c>
      <c r="I132" s="72">
        <v>41.747311827957</v>
      </c>
      <c r="J132" s="99"/>
      <c r="K132" s="71">
        <v>129</v>
      </c>
      <c r="L132" s="71">
        <v>58.51</v>
      </c>
      <c r="M132" s="72">
        <v>28.1854838709678</v>
      </c>
      <c r="N132" s="72">
        <v>28.8575268817204</v>
      </c>
      <c r="O132" s="72">
        <v>30.8467741935484</v>
      </c>
      <c r="P132" s="72">
        <v>32.1774193548387</v>
      </c>
      <c r="Q132" s="72">
        <v>36.8413978494624</v>
      </c>
      <c r="R132" s="72">
        <v>38.6155913978495</v>
      </c>
      <c r="S132" s="72">
        <v>41.747311827957</v>
      </c>
    </row>
    <row r="133" s="51" customFormat="1" ht="15" spans="1:19">
      <c r="A133" s="71">
        <v>130</v>
      </c>
      <c r="B133" s="71">
        <v>58.96</v>
      </c>
      <c r="C133" s="72">
        <v>28.763440860215</v>
      </c>
      <c r="D133" s="72">
        <v>29.4354838709678</v>
      </c>
      <c r="E133" s="72">
        <v>31.4784946236559</v>
      </c>
      <c r="F133" s="72">
        <v>32.8360215053764</v>
      </c>
      <c r="G133" s="72">
        <v>37.5806451612904</v>
      </c>
      <c r="H133" s="72">
        <v>39.3951612903226</v>
      </c>
      <c r="I133" s="72">
        <v>41.8279569892472</v>
      </c>
      <c r="J133" s="99"/>
      <c r="K133" s="71">
        <v>130</v>
      </c>
      <c r="L133" s="71">
        <v>58.96</v>
      </c>
      <c r="M133" s="72">
        <v>28.763440860215</v>
      </c>
      <c r="N133" s="72">
        <v>29.4354838709678</v>
      </c>
      <c r="O133" s="72">
        <v>31.4784946236559</v>
      </c>
      <c r="P133" s="72">
        <v>32.8360215053764</v>
      </c>
      <c r="Q133" s="72">
        <v>37.5806451612904</v>
      </c>
      <c r="R133" s="72">
        <v>39.3951612903226</v>
      </c>
      <c r="S133" s="72">
        <v>41.8279569892472</v>
      </c>
    </row>
    <row r="134" s="51" customFormat="1" ht="15" spans="1:19">
      <c r="A134" s="71">
        <v>131</v>
      </c>
      <c r="B134" s="71">
        <v>59.42</v>
      </c>
      <c r="C134" s="72">
        <v>29.3413978494624</v>
      </c>
      <c r="D134" s="72">
        <v>30.0403225806451</v>
      </c>
      <c r="E134" s="72">
        <v>32.1102150537635</v>
      </c>
      <c r="F134" s="72">
        <v>33.494623655914</v>
      </c>
      <c r="G134" s="72">
        <v>38.3467741935484</v>
      </c>
      <c r="H134" s="72">
        <v>40.2016129032258</v>
      </c>
      <c r="I134" s="72">
        <v>41.9086021505376</v>
      </c>
      <c r="J134" s="99"/>
      <c r="K134" s="71">
        <v>131</v>
      </c>
      <c r="L134" s="71">
        <v>59.42</v>
      </c>
      <c r="M134" s="72">
        <v>29.3413978494624</v>
      </c>
      <c r="N134" s="72">
        <v>30.0403225806451</v>
      </c>
      <c r="O134" s="72">
        <v>32.1102150537635</v>
      </c>
      <c r="P134" s="72">
        <v>33.494623655914</v>
      </c>
      <c r="Q134" s="72">
        <v>38.3467741935484</v>
      </c>
      <c r="R134" s="72">
        <v>40.2016129032258</v>
      </c>
      <c r="S134" s="72">
        <v>41.9086021505376</v>
      </c>
    </row>
    <row r="135" s="51" customFormat="1" ht="15" spans="1:19">
      <c r="A135" s="71">
        <v>132</v>
      </c>
      <c r="B135" s="71">
        <v>59.87</v>
      </c>
      <c r="C135" s="72">
        <v>29.4623655913979</v>
      </c>
      <c r="D135" s="72">
        <v>30.1612903225806</v>
      </c>
      <c r="E135" s="72">
        <v>32.2311827956989</v>
      </c>
      <c r="F135" s="72">
        <v>33.6290322580645</v>
      </c>
      <c r="G135" s="72">
        <v>38.4005376344086</v>
      </c>
      <c r="H135" s="72">
        <v>40.3494623655914</v>
      </c>
      <c r="I135" s="72">
        <v>42.0430107526881</v>
      </c>
      <c r="J135" s="99"/>
      <c r="K135" s="71">
        <v>132</v>
      </c>
      <c r="L135" s="71">
        <v>59.87</v>
      </c>
      <c r="M135" s="72">
        <v>29.4623655913979</v>
      </c>
      <c r="N135" s="72">
        <v>30.1612903225806</v>
      </c>
      <c r="O135" s="72">
        <v>32.2311827956989</v>
      </c>
      <c r="P135" s="72">
        <v>33.6290322580645</v>
      </c>
      <c r="Q135" s="72">
        <v>38.4005376344086</v>
      </c>
      <c r="R135" s="72">
        <v>40.3494623655914</v>
      </c>
      <c r="S135" s="72">
        <v>42.0430107526881</v>
      </c>
    </row>
    <row r="136" s="51" customFormat="1" ht="15" spans="1:19">
      <c r="A136" s="71">
        <v>133</v>
      </c>
      <c r="B136" s="71">
        <v>60.32</v>
      </c>
      <c r="C136" s="72">
        <v>29.5967741935484</v>
      </c>
      <c r="D136" s="72">
        <v>30.2822580645161</v>
      </c>
      <c r="E136" s="72">
        <v>32.3655913978495</v>
      </c>
      <c r="F136" s="72">
        <v>33.75</v>
      </c>
      <c r="G136" s="72">
        <v>38.6021505376344</v>
      </c>
      <c r="H136" s="72">
        <v>40.4838709677419</v>
      </c>
      <c r="I136" s="72">
        <v>42.1908602150538</v>
      </c>
      <c r="J136" s="99"/>
      <c r="K136" s="71">
        <v>133</v>
      </c>
      <c r="L136" s="71">
        <v>60.32</v>
      </c>
      <c r="M136" s="72">
        <v>29.5967741935484</v>
      </c>
      <c r="N136" s="72">
        <v>30.2822580645161</v>
      </c>
      <c r="O136" s="72">
        <v>32.3655913978495</v>
      </c>
      <c r="P136" s="72">
        <v>33.75</v>
      </c>
      <c r="Q136" s="72">
        <v>38.6021505376344</v>
      </c>
      <c r="R136" s="72">
        <v>40.4838709677419</v>
      </c>
      <c r="S136" s="72">
        <v>42.1908602150538</v>
      </c>
    </row>
    <row r="137" s="51" customFormat="1" ht="15" spans="1:19">
      <c r="A137" s="71">
        <v>134</v>
      </c>
      <c r="B137" s="71">
        <v>60.78</v>
      </c>
      <c r="C137" s="72">
        <v>29.5967741935484</v>
      </c>
      <c r="D137" s="72">
        <v>30.2822580645161</v>
      </c>
      <c r="E137" s="72">
        <v>32.3655913978495</v>
      </c>
      <c r="F137" s="72">
        <v>33.75</v>
      </c>
      <c r="G137" s="72">
        <v>39.0725806451613</v>
      </c>
      <c r="H137" s="72">
        <v>40.4838709677419</v>
      </c>
      <c r="I137" s="72">
        <v>42.1908602150538</v>
      </c>
      <c r="J137" s="99"/>
      <c r="K137" s="71">
        <v>134</v>
      </c>
      <c r="L137" s="71">
        <v>60.78</v>
      </c>
      <c r="M137" s="72">
        <v>29.5967741935484</v>
      </c>
      <c r="N137" s="72">
        <v>30.2822580645161</v>
      </c>
      <c r="O137" s="72">
        <v>32.3655913978495</v>
      </c>
      <c r="P137" s="72">
        <v>33.75</v>
      </c>
      <c r="Q137" s="72">
        <v>39.0725806451613</v>
      </c>
      <c r="R137" s="72">
        <v>40.4838709677419</v>
      </c>
      <c r="S137" s="72">
        <v>42.1908602150538</v>
      </c>
    </row>
    <row r="138" s="51" customFormat="1" ht="15" spans="1:19">
      <c r="A138" s="71">
        <v>135</v>
      </c>
      <c r="B138" s="71">
        <v>61.23</v>
      </c>
      <c r="C138" s="72">
        <v>29.7311827956989</v>
      </c>
      <c r="D138" s="72">
        <v>30.4166666666666</v>
      </c>
      <c r="E138" s="72">
        <v>32.5</v>
      </c>
      <c r="F138" s="72">
        <v>33.8844086021505</v>
      </c>
      <c r="G138" s="72">
        <v>39.2069892473119</v>
      </c>
      <c r="H138" s="72">
        <v>40.6182795698925</v>
      </c>
      <c r="I138" s="72">
        <v>42.3252688172042</v>
      </c>
      <c r="J138" s="99"/>
      <c r="K138" s="71">
        <v>135</v>
      </c>
      <c r="L138" s="71">
        <v>61.23</v>
      </c>
      <c r="M138" s="72">
        <v>29.7311827956989</v>
      </c>
      <c r="N138" s="72">
        <v>30.4166666666666</v>
      </c>
      <c r="O138" s="72">
        <v>32.5</v>
      </c>
      <c r="P138" s="72">
        <v>33.8844086021505</v>
      </c>
      <c r="Q138" s="72">
        <v>39.2069892473119</v>
      </c>
      <c r="R138" s="72">
        <v>40.6182795698925</v>
      </c>
      <c r="S138" s="72">
        <v>42.3252688172042</v>
      </c>
    </row>
    <row r="139" s="51" customFormat="1" ht="15" spans="1:19">
      <c r="A139" s="71">
        <v>136</v>
      </c>
      <c r="B139" s="71">
        <v>61.68</v>
      </c>
      <c r="C139" s="72">
        <v>29.7311827956989</v>
      </c>
      <c r="D139" s="72">
        <v>30.4166666666666</v>
      </c>
      <c r="E139" s="72">
        <v>32.5</v>
      </c>
      <c r="F139" s="72">
        <v>33.8844086021505</v>
      </c>
      <c r="G139" s="72">
        <v>39.2069892473119</v>
      </c>
      <c r="H139" s="72">
        <v>40.6182795698925</v>
      </c>
      <c r="I139" s="72">
        <v>42.3252688172042</v>
      </c>
      <c r="J139" s="99"/>
      <c r="K139" s="71">
        <v>136</v>
      </c>
      <c r="L139" s="71">
        <v>61.68</v>
      </c>
      <c r="M139" s="72">
        <v>29.7311827956989</v>
      </c>
      <c r="N139" s="72">
        <v>30.4166666666666</v>
      </c>
      <c r="O139" s="72">
        <v>32.5</v>
      </c>
      <c r="P139" s="72">
        <v>33.8844086021505</v>
      </c>
      <c r="Q139" s="72">
        <v>39.2069892473119</v>
      </c>
      <c r="R139" s="72">
        <v>40.6182795698925</v>
      </c>
      <c r="S139" s="72">
        <v>42.3252688172042</v>
      </c>
    </row>
    <row r="140" s="51" customFormat="1" ht="15" spans="1:19">
      <c r="A140" s="71">
        <v>137</v>
      </c>
      <c r="B140" s="71">
        <v>62.14</v>
      </c>
      <c r="C140" s="72">
        <v>29.8521505376344</v>
      </c>
      <c r="D140" s="72">
        <v>30.5510752688173</v>
      </c>
      <c r="E140" s="72">
        <v>32.6209677419355</v>
      </c>
      <c r="F140" s="72">
        <v>34.005376344086</v>
      </c>
      <c r="G140" s="72">
        <v>39.3413978494624</v>
      </c>
      <c r="H140" s="72">
        <v>40.752688172043</v>
      </c>
      <c r="I140" s="72">
        <v>42.4596774193549</v>
      </c>
      <c r="J140" s="99"/>
      <c r="K140" s="71">
        <v>137</v>
      </c>
      <c r="L140" s="71">
        <v>62.14</v>
      </c>
      <c r="M140" s="72">
        <v>29.8521505376344</v>
      </c>
      <c r="N140" s="72">
        <v>30.5510752688173</v>
      </c>
      <c r="O140" s="72">
        <v>32.6209677419355</v>
      </c>
      <c r="P140" s="72">
        <v>34.005376344086</v>
      </c>
      <c r="Q140" s="72">
        <v>39.3413978494624</v>
      </c>
      <c r="R140" s="72">
        <v>40.752688172043</v>
      </c>
      <c r="S140" s="72">
        <v>42.4596774193549</v>
      </c>
    </row>
    <row r="141" s="51" customFormat="1" ht="15" spans="1:19">
      <c r="A141" s="71">
        <v>138</v>
      </c>
      <c r="B141" s="71">
        <v>62.59</v>
      </c>
      <c r="C141" s="72">
        <v>29.8521505376344</v>
      </c>
      <c r="D141" s="72">
        <v>30.5510752688173</v>
      </c>
      <c r="E141" s="72">
        <v>32.6209677419355</v>
      </c>
      <c r="F141" s="72">
        <v>34.005376344086</v>
      </c>
      <c r="G141" s="72">
        <v>39.3413978494624</v>
      </c>
      <c r="H141" s="72">
        <v>40.752688172043</v>
      </c>
      <c r="I141" s="72">
        <v>42.4596774193549</v>
      </c>
      <c r="J141" s="99"/>
      <c r="K141" s="71">
        <v>138</v>
      </c>
      <c r="L141" s="71">
        <v>62.59</v>
      </c>
      <c r="M141" s="72">
        <v>29.8521505376344</v>
      </c>
      <c r="N141" s="72">
        <v>30.5510752688173</v>
      </c>
      <c r="O141" s="72">
        <v>32.6209677419355</v>
      </c>
      <c r="P141" s="72">
        <v>34.005376344086</v>
      </c>
      <c r="Q141" s="72">
        <v>39.3413978494624</v>
      </c>
      <c r="R141" s="72">
        <v>40.752688172043</v>
      </c>
      <c r="S141" s="72">
        <v>42.4596774193549</v>
      </c>
    </row>
    <row r="142" s="51" customFormat="1" ht="15" spans="1:19">
      <c r="A142" s="71">
        <v>139</v>
      </c>
      <c r="B142" s="71">
        <v>63.04</v>
      </c>
      <c r="C142" s="72">
        <v>30.241935483871</v>
      </c>
      <c r="D142" s="72">
        <v>30.9408602150538</v>
      </c>
      <c r="E142" s="72">
        <v>33.010752688172</v>
      </c>
      <c r="F142" s="72">
        <v>34.3951612903226</v>
      </c>
      <c r="G142" s="72">
        <v>39.758064516129</v>
      </c>
      <c r="H142" s="72">
        <v>41.1693548387096</v>
      </c>
      <c r="I142" s="72">
        <v>42.8763440860215</v>
      </c>
      <c r="J142" s="99"/>
      <c r="K142" s="71">
        <v>139</v>
      </c>
      <c r="L142" s="71">
        <v>63.04</v>
      </c>
      <c r="M142" s="72">
        <v>30.241935483871</v>
      </c>
      <c r="N142" s="72">
        <v>30.9408602150538</v>
      </c>
      <c r="O142" s="72">
        <v>33.010752688172</v>
      </c>
      <c r="P142" s="72">
        <v>34.3951612903226</v>
      </c>
      <c r="Q142" s="72">
        <v>39.758064516129</v>
      </c>
      <c r="R142" s="72">
        <v>41.1693548387096</v>
      </c>
      <c r="S142" s="72">
        <v>42.8763440860215</v>
      </c>
    </row>
    <row r="143" s="51" customFormat="1" ht="15" spans="1:19">
      <c r="A143" s="71">
        <v>140</v>
      </c>
      <c r="B143" s="71">
        <v>63.5</v>
      </c>
      <c r="C143" s="72">
        <v>30.241935483871</v>
      </c>
      <c r="D143" s="72">
        <v>30.9408602150538</v>
      </c>
      <c r="E143" s="72">
        <v>33.010752688172</v>
      </c>
      <c r="F143" s="72">
        <v>34.3951612903226</v>
      </c>
      <c r="G143" s="72">
        <v>39.758064516129</v>
      </c>
      <c r="H143" s="72">
        <v>41.1693548387096</v>
      </c>
      <c r="I143" s="72">
        <v>42.8763440860215</v>
      </c>
      <c r="J143" s="99"/>
      <c r="K143" s="71">
        <v>140</v>
      </c>
      <c r="L143" s="71">
        <v>63.5</v>
      </c>
      <c r="M143" s="72">
        <v>30.241935483871</v>
      </c>
      <c r="N143" s="72">
        <v>30.9408602150538</v>
      </c>
      <c r="O143" s="72">
        <v>33.010752688172</v>
      </c>
      <c r="P143" s="72">
        <v>34.3951612903226</v>
      </c>
      <c r="Q143" s="72">
        <v>39.758064516129</v>
      </c>
      <c r="R143" s="72">
        <v>41.1693548387096</v>
      </c>
      <c r="S143" s="72">
        <v>42.8763440860215</v>
      </c>
    </row>
    <row r="144" s="51" customFormat="1" ht="15" spans="1:19">
      <c r="A144" s="71">
        <v>141</v>
      </c>
      <c r="B144" s="71">
        <v>63.95</v>
      </c>
      <c r="C144" s="72">
        <v>30.2956989247311</v>
      </c>
      <c r="D144" s="72">
        <v>30.994623655914</v>
      </c>
      <c r="E144" s="72">
        <v>33.0645161290322</v>
      </c>
      <c r="F144" s="72">
        <v>34.4489247311827</v>
      </c>
      <c r="G144" s="72">
        <v>39.8252688172043</v>
      </c>
      <c r="H144" s="72">
        <v>41.25</v>
      </c>
      <c r="I144" s="72">
        <v>42.9435483870968</v>
      </c>
      <c r="J144" s="99"/>
      <c r="K144" s="71">
        <v>141</v>
      </c>
      <c r="L144" s="71">
        <v>63.95</v>
      </c>
      <c r="M144" s="72">
        <v>30.2956989247311</v>
      </c>
      <c r="N144" s="72">
        <v>30.994623655914</v>
      </c>
      <c r="O144" s="72">
        <v>33.0645161290322</v>
      </c>
      <c r="P144" s="72">
        <v>34.4489247311827</v>
      </c>
      <c r="Q144" s="72">
        <v>39.8252688172043</v>
      </c>
      <c r="R144" s="72">
        <v>41.25</v>
      </c>
      <c r="S144" s="72">
        <v>42.9435483870968</v>
      </c>
    </row>
    <row r="145" s="51" customFormat="1" ht="15" spans="1:19">
      <c r="A145" s="71">
        <v>142</v>
      </c>
      <c r="B145" s="71">
        <v>64.41</v>
      </c>
      <c r="C145" s="72">
        <v>30.4301075268818</v>
      </c>
      <c r="D145" s="72">
        <v>31.1290322580645</v>
      </c>
      <c r="E145" s="72">
        <v>33.2123655913979</v>
      </c>
      <c r="F145" s="72">
        <v>34.5967741935484</v>
      </c>
      <c r="G145" s="72">
        <v>39.9731182795699</v>
      </c>
      <c r="H145" s="72">
        <v>41.3844086021505</v>
      </c>
      <c r="I145" s="72">
        <v>43.0913978494624</v>
      </c>
      <c r="J145" s="99"/>
      <c r="K145" s="71">
        <v>142</v>
      </c>
      <c r="L145" s="71">
        <v>64.41</v>
      </c>
      <c r="M145" s="72">
        <v>30.4301075268818</v>
      </c>
      <c r="N145" s="72">
        <v>31.1290322580645</v>
      </c>
      <c r="O145" s="72">
        <v>33.2123655913979</v>
      </c>
      <c r="P145" s="72">
        <v>34.5967741935484</v>
      </c>
      <c r="Q145" s="72">
        <v>39.9731182795699</v>
      </c>
      <c r="R145" s="72">
        <v>41.3844086021505</v>
      </c>
      <c r="S145" s="72">
        <v>43.0913978494624</v>
      </c>
    </row>
    <row r="146" s="51" customFormat="1" ht="15" spans="1:19">
      <c r="A146" s="71">
        <v>143</v>
      </c>
      <c r="B146" s="71">
        <v>64.86</v>
      </c>
      <c r="C146" s="72">
        <v>30.5645161290322</v>
      </c>
      <c r="D146" s="72">
        <v>31.25</v>
      </c>
      <c r="E146" s="72">
        <v>33.3333333333334</v>
      </c>
      <c r="F146" s="72">
        <v>34.7177419354839</v>
      </c>
      <c r="G146" s="72">
        <v>40.1075268817204</v>
      </c>
      <c r="H146" s="72">
        <v>41.5188172043011</v>
      </c>
      <c r="I146" s="72">
        <v>43.2258064516129</v>
      </c>
      <c r="J146" s="99"/>
      <c r="K146" s="71">
        <v>143</v>
      </c>
      <c r="L146" s="71">
        <v>64.86</v>
      </c>
      <c r="M146" s="72">
        <v>30.5645161290322</v>
      </c>
      <c r="N146" s="72">
        <v>31.25</v>
      </c>
      <c r="O146" s="72">
        <v>33.3333333333334</v>
      </c>
      <c r="P146" s="72">
        <v>34.7177419354839</v>
      </c>
      <c r="Q146" s="72">
        <v>40.1075268817204</v>
      </c>
      <c r="R146" s="72">
        <v>41.5188172043011</v>
      </c>
      <c r="S146" s="72">
        <v>43.2258064516129</v>
      </c>
    </row>
    <row r="147" s="51" customFormat="1" ht="15" spans="1:19">
      <c r="A147" s="71">
        <v>144</v>
      </c>
      <c r="B147" s="71">
        <v>65.31</v>
      </c>
      <c r="C147" s="72">
        <v>30.5645161290322</v>
      </c>
      <c r="D147" s="72">
        <v>31.25</v>
      </c>
      <c r="E147" s="72">
        <v>33.3333333333334</v>
      </c>
      <c r="F147" s="72">
        <v>34.7177419354839</v>
      </c>
      <c r="G147" s="72">
        <v>40.1075268817204</v>
      </c>
      <c r="H147" s="72">
        <v>41.5188172043011</v>
      </c>
      <c r="I147" s="72">
        <v>43.2258064516129</v>
      </c>
      <c r="J147" s="99"/>
      <c r="K147" s="71">
        <v>144</v>
      </c>
      <c r="L147" s="71">
        <v>65.31</v>
      </c>
      <c r="M147" s="72">
        <v>30.5645161290322</v>
      </c>
      <c r="N147" s="72">
        <v>31.25</v>
      </c>
      <c r="O147" s="72">
        <v>33.3333333333334</v>
      </c>
      <c r="P147" s="72">
        <v>34.7177419354839</v>
      </c>
      <c r="Q147" s="72">
        <v>40.1075268817204</v>
      </c>
      <c r="R147" s="72">
        <v>41.5188172043011</v>
      </c>
      <c r="S147" s="72">
        <v>43.2258064516129</v>
      </c>
    </row>
    <row r="148" s="51" customFormat="1" ht="15" spans="1:19">
      <c r="A148" s="71">
        <v>145</v>
      </c>
      <c r="B148" s="71">
        <v>65.77</v>
      </c>
      <c r="C148" s="72">
        <v>30.6854838709678</v>
      </c>
      <c r="D148" s="72">
        <v>31.3844086021505</v>
      </c>
      <c r="E148" s="72">
        <v>33.4543010752689</v>
      </c>
      <c r="F148" s="72">
        <v>34.8387096774194</v>
      </c>
      <c r="G148" s="72">
        <v>40.241935483871</v>
      </c>
      <c r="H148" s="72">
        <v>41.6532258064516</v>
      </c>
      <c r="I148" s="72">
        <v>43.3602150537635</v>
      </c>
      <c r="J148" s="99"/>
      <c r="K148" s="71">
        <v>145</v>
      </c>
      <c r="L148" s="71">
        <v>65.77</v>
      </c>
      <c r="M148" s="72">
        <v>30.6854838709678</v>
      </c>
      <c r="N148" s="72">
        <v>31.3844086021505</v>
      </c>
      <c r="O148" s="72">
        <v>33.4543010752689</v>
      </c>
      <c r="P148" s="72">
        <v>34.8387096774194</v>
      </c>
      <c r="Q148" s="72">
        <v>40.241935483871</v>
      </c>
      <c r="R148" s="72">
        <v>41.6532258064516</v>
      </c>
      <c r="S148" s="72">
        <v>43.3602150537635</v>
      </c>
    </row>
    <row r="149" s="51" customFormat="1" ht="15" spans="1:19">
      <c r="A149" s="71">
        <v>146</v>
      </c>
      <c r="B149" s="71">
        <v>66.22</v>
      </c>
      <c r="C149" s="72">
        <v>30.6854838709678</v>
      </c>
      <c r="D149" s="72">
        <v>31.3844086021505</v>
      </c>
      <c r="E149" s="72">
        <v>33.4543010752689</v>
      </c>
      <c r="F149" s="72">
        <v>34.8387096774194</v>
      </c>
      <c r="G149" s="72">
        <v>40.241935483871</v>
      </c>
      <c r="H149" s="72">
        <v>41.6532258064516</v>
      </c>
      <c r="I149" s="72">
        <v>43.3602150537635</v>
      </c>
      <c r="J149" s="99"/>
      <c r="K149" s="71">
        <v>146</v>
      </c>
      <c r="L149" s="71">
        <v>66.22</v>
      </c>
      <c r="M149" s="72">
        <v>30.6854838709678</v>
      </c>
      <c r="N149" s="72">
        <v>31.3844086021505</v>
      </c>
      <c r="O149" s="72">
        <v>33.4543010752689</v>
      </c>
      <c r="P149" s="72">
        <v>34.8387096774194</v>
      </c>
      <c r="Q149" s="72">
        <v>40.241935483871</v>
      </c>
      <c r="R149" s="72">
        <v>41.6532258064516</v>
      </c>
      <c r="S149" s="72">
        <v>43.3602150537635</v>
      </c>
    </row>
    <row r="150" s="51" customFormat="1" ht="15" spans="1:19">
      <c r="A150" s="71">
        <v>147</v>
      </c>
      <c r="B150" s="71">
        <v>66.67</v>
      </c>
      <c r="C150" s="72">
        <v>30.8198924731182</v>
      </c>
      <c r="D150" s="72">
        <v>31.5188172043011</v>
      </c>
      <c r="E150" s="72">
        <v>33.5887096774194</v>
      </c>
      <c r="F150" s="72">
        <v>34.986559139785</v>
      </c>
      <c r="G150" s="72">
        <v>40.3897849462365</v>
      </c>
      <c r="H150" s="72">
        <v>41.8010752688173</v>
      </c>
      <c r="I150" s="72">
        <v>43.508064516129</v>
      </c>
      <c r="J150" s="99"/>
      <c r="K150" s="71">
        <v>147</v>
      </c>
      <c r="L150" s="71">
        <v>66.67</v>
      </c>
      <c r="M150" s="72">
        <v>30.8198924731182</v>
      </c>
      <c r="N150" s="72">
        <v>31.5188172043011</v>
      </c>
      <c r="O150" s="72">
        <v>33.5887096774194</v>
      </c>
      <c r="P150" s="72">
        <v>34.986559139785</v>
      </c>
      <c r="Q150" s="72">
        <v>40.3897849462365</v>
      </c>
      <c r="R150" s="72">
        <v>41.8010752688173</v>
      </c>
      <c r="S150" s="72">
        <v>43.508064516129</v>
      </c>
    </row>
    <row r="151" s="51" customFormat="1" ht="15" spans="1:19">
      <c r="A151" s="71">
        <v>148</v>
      </c>
      <c r="B151" s="71">
        <v>67.13</v>
      </c>
      <c r="C151" s="72">
        <v>30.8198924731182</v>
      </c>
      <c r="D151" s="72">
        <v>31.5188172043011</v>
      </c>
      <c r="E151" s="72">
        <v>33.5887096774194</v>
      </c>
      <c r="F151" s="72">
        <v>34.986559139785</v>
      </c>
      <c r="G151" s="72">
        <v>40.3897849462365</v>
      </c>
      <c r="H151" s="72">
        <v>41.8010752688173</v>
      </c>
      <c r="I151" s="72">
        <v>43.508064516129</v>
      </c>
      <c r="J151" s="99"/>
      <c r="K151" s="71">
        <v>148</v>
      </c>
      <c r="L151" s="71">
        <v>67.13</v>
      </c>
      <c r="M151" s="72">
        <v>30.8198924731182</v>
      </c>
      <c r="N151" s="72">
        <v>31.5188172043011</v>
      </c>
      <c r="O151" s="72">
        <v>33.5887096774194</v>
      </c>
      <c r="P151" s="72">
        <v>34.986559139785</v>
      </c>
      <c r="Q151" s="72">
        <v>40.3897849462365</v>
      </c>
      <c r="R151" s="72">
        <v>41.8010752688173</v>
      </c>
      <c r="S151" s="72">
        <v>43.508064516129</v>
      </c>
    </row>
    <row r="152" s="51" customFormat="1" ht="15" spans="1:19">
      <c r="A152" s="71">
        <v>149</v>
      </c>
      <c r="B152" s="71">
        <v>67.58</v>
      </c>
      <c r="C152" s="72">
        <v>31.2096774193549</v>
      </c>
      <c r="D152" s="72">
        <v>31.9086021505376</v>
      </c>
      <c r="E152" s="72">
        <v>33.9784946236559</v>
      </c>
      <c r="F152" s="72">
        <v>35.3629032258065</v>
      </c>
      <c r="G152" s="72">
        <v>40.8064516129032</v>
      </c>
      <c r="H152" s="72">
        <v>42.2177419354839</v>
      </c>
      <c r="I152" s="72">
        <v>43.9247311827958</v>
      </c>
      <c r="J152" s="99"/>
      <c r="K152" s="71">
        <v>149</v>
      </c>
      <c r="L152" s="71">
        <v>67.58</v>
      </c>
      <c r="M152" s="72">
        <v>31.2096774193549</v>
      </c>
      <c r="N152" s="72">
        <v>31.9086021505376</v>
      </c>
      <c r="O152" s="72">
        <v>33.9784946236559</v>
      </c>
      <c r="P152" s="72">
        <v>35.3629032258065</v>
      </c>
      <c r="Q152" s="72">
        <v>40.8064516129032</v>
      </c>
      <c r="R152" s="72">
        <v>42.2177419354839</v>
      </c>
      <c r="S152" s="72">
        <v>43.9247311827958</v>
      </c>
    </row>
    <row r="153" s="51" customFormat="1" ht="15" spans="1:19">
      <c r="A153" s="71">
        <v>150</v>
      </c>
      <c r="B153" s="71">
        <v>68.03</v>
      </c>
      <c r="C153" s="72">
        <v>31.2096774193549</v>
      </c>
      <c r="D153" s="72">
        <v>31.9086021505376</v>
      </c>
      <c r="E153" s="72">
        <v>33.9784946236559</v>
      </c>
      <c r="F153" s="72">
        <v>35.3629032258065</v>
      </c>
      <c r="G153" s="72">
        <v>40.8064516129032</v>
      </c>
      <c r="H153" s="72">
        <v>42.2177419354839</v>
      </c>
      <c r="I153" s="72">
        <v>43.9247311827958</v>
      </c>
      <c r="J153" s="99"/>
      <c r="K153" s="71">
        <v>150</v>
      </c>
      <c r="L153" s="71">
        <v>68.03</v>
      </c>
      <c r="M153" s="72">
        <v>31.2096774193549</v>
      </c>
      <c r="N153" s="72">
        <v>31.9086021505376</v>
      </c>
      <c r="O153" s="72">
        <v>33.9784946236559</v>
      </c>
      <c r="P153" s="72">
        <v>35.3629032258065</v>
      </c>
      <c r="Q153" s="72">
        <v>40.8064516129032</v>
      </c>
      <c r="R153" s="72">
        <v>42.2177419354839</v>
      </c>
      <c r="S153" s="72">
        <v>43.9247311827958</v>
      </c>
    </row>
    <row r="154" s="51" customFormat="1" ht="15.6" spans="1:19">
      <c r="A154" s="137" t="s">
        <v>3516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3516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44" t="s">
        <v>3517</v>
      </c>
      <c r="F156" s="145"/>
      <c r="G156" s="145"/>
      <c r="H156" s="145"/>
      <c r="I156" s="146"/>
      <c r="J156" s="53"/>
      <c r="K156" s="142" t="s">
        <v>3476</v>
      </c>
      <c r="L156" s="143"/>
      <c r="M156" s="143"/>
      <c r="N156" s="143"/>
      <c r="O156" s="144" t="s">
        <v>3517</v>
      </c>
      <c r="P156" s="145"/>
      <c r="Q156" s="145"/>
      <c r="R156" s="145"/>
      <c r="S156" s="14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5.625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5.625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6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6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6.25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6.25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6.5625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6.5625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6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6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6.25</v>
      </c>
      <c r="J162" s="166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6.25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6.875</v>
      </c>
      <c r="J163" s="166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6.875</v>
      </c>
    </row>
    <row r="164" s="51" customFormat="1" ht="15.6" spans="1:19">
      <c r="A164" s="167"/>
      <c r="B164" s="168"/>
      <c r="C164" s="168"/>
      <c r="D164" s="168"/>
      <c r="E164" s="168"/>
      <c r="F164" s="169"/>
      <c r="G164" s="150" t="s">
        <v>3400</v>
      </c>
      <c r="H164" s="150"/>
      <c r="I164" s="151">
        <v>7.1875</v>
      </c>
      <c r="J164" s="53"/>
      <c r="K164" s="167"/>
      <c r="L164" s="168"/>
      <c r="M164" s="168"/>
      <c r="N164" s="168"/>
      <c r="O164" s="168"/>
      <c r="P164" s="169"/>
      <c r="Q164" s="150" t="s">
        <v>3400</v>
      </c>
      <c r="R164" s="150"/>
      <c r="S164" s="151">
        <v>7.1875</v>
      </c>
    </row>
    <row r="165" s="51" customFormat="1" ht="22" customHeight="1" spans="1:19">
      <c r="A165" s="159" t="s">
        <v>3518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25</v>
      </c>
      <c r="J165" s="53"/>
      <c r="K165" s="159" t="s">
        <v>3518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25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26.25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26.25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27.5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27.5</v>
      </c>
    </row>
    <row r="168" s="51" customFormat="1" ht="22" customHeight="1" spans="1:19">
      <c r="A168" s="167"/>
      <c r="B168" s="168"/>
      <c r="C168" s="168"/>
      <c r="D168" s="168"/>
      <c r="E168" s="168"/>
      <c r="F168" s="169"/>
      <c r="G168" s="150" t="s">
        <v>3400</v>
      </c>
      <c r="H168" s="150"/>
      <c r="I168" s="151">
        <v>28.75</v>
      </c>
      <c r="J168" s="53"/>
      <c r="K168" s="167"/>
      <c r="L168" s="168"/>
      <c r="M168" s="168"/>
      <c r="N168" s="168"/>
      <c r="O168" s="168"/>
      <c r="P168" s="169"/>
      <c r="Q168" s="150" t="s">
        <v>3400</v>
      </c>
      <c r="R168" s="150"/>
      <c r="S168" s="151">
        <v>28.75</v>
      </c>
    </row>
    <row r="169" s="51" customFormat="1" spans="1:19">
      <c r="A169" s="170" t="s">
        <v>3403</v>
      </c>
      <c r="B169" s="171"/>
      <c r="C169" s="171"/>
      <c r="D169" s="171"/>
      <c r="E169" s="171"/>
      <c r="F169" s="171"/>
      <c r="G169" s="171"/>
      <c r="H169" s="171"/>
      <c r="I169" s="172"/>
      <c r="J169" s="53"/>
      <c r="K169" s="170" t="s">
        <v>3403</v>
      </c>
      <c r="L169" s="171"/>
      <c r="M169" s="171"/>
      <c r="N169" s="171"/>
      <c r="O169" s="171"/>
      <c r="P169" s="171"/>
      <c r="Q169" s="171"/>
      <c r="R169" s="171"/>
      <c r="S169" s="172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5.625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5.625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6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6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6.25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6.25</v>
      </c>
    </row>
    <row r="173" s="51" customFormat="1" ht="50" customHeight="1" spans="1:19">
      <c r="A173" s="167"/>
      <c r="B173" s="168"/>
      <c r="C173" s="168"/>
      <c r="D173" s="168"/>
      <c r="E173" s="168"/>
      <c r="F173" s="169"/>
      <c r="G173" s="150" t="s">
        <v>3400</v>
      </c>
      <c r="H173" s="150"/>
      <c r="I173" s="165">
        <v>6.5625</v>
      </c>
      <c r="J173" s="53"/>
      <c r="K173" s="167"/>
      <c r="L173" s="168"/>
      <c r="M173" s="168"/>
      <c r="N173" s="168"/>
      <c r="O173" s="168"/>
      <c r="P173" s="169"/>
      <c r="Q173" s="150" t="s">
        <v>3400</v>
      </c>
      <c r="R173" s="150"/>
      <c r="S173" s="165">
        <v>6.5625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3" t="s">
        <v>3481</v>
      </c>
      <c r="H174" s="174"/>
      <c r="I174" s="151">
        <v>0</v>
      </c>
      <c r="J174" s="53"/>
      <c r="K174" s="159" t="s">
        <v>3480</v>
      </c>
      <c r="L174" s="160"/>
      <c r="M174" s="160"/>
      <c r="N174" s="160"/>
      <c r="O174" s="160"/>
      <c r="P174" s="161"/>
      <c r="Q174" s="173" t="s">
        <v>3481</v>
      </c>
      <c r="R174" s="174"/>
      <c r="S174" s="151">
        <v>0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3" t="s">
        <v>3481</v>
      </c>
      <c r="H175" s="174"/>
      <c r="I175" s="151">
        <v>0</v>
      </c>
      <c r="J175" s="53"/>
      <c r="K175" s="159" t="s">
        <v>3482</v>
      </c>
      <c r="L175" s="160"/>
      <c r="M175" s="160"/>
      <c r="N175" s="160"/>
      <c r="O175" s="160"/>
      <c r="P175" s="161"/>
      <c r="Q175" s="173" t="s">
        <v>3481</v>
      </c>
      <c r="R175" s="174"/>
      <c r="S175" s="151">
        <v>0</v>
      </c>
    </row>
    <row r="176" s="51" customFormat="1" ht="33" customHeight="1" spans="1:19">
      <c r="A176" s="175" t="s">
        <v>3483</v>
      </c>
      <c r="B176" s="176"/>
      <c r="C176" s="176"/>
      <c r="D176" s="176"/>
      <c r="E176" s="176"/>
      <c r="F176" s="177"/>
      <c r="G176" s="178" t="s">
        <v>3519</v>
      </c>
      <c r="H176" s="151"/>
      <c r="I176" s="151"/>
      <c r="J176" s="53"/>
      <c r="K176" s="175" t="s">
        <v>3483</v>
      </c>
      <c r="L176" s="176"/>
      <c r="M176" s="176"/>
      <c r="N176" s="176"/>
      <c r="O176" s="176"/>
      <c r="P176" s="177"/>
      <c r="Q176" s="178" t="s">
        <v>3519</v>
      </c>
      <c r="R176" s="151"/>
      <c r="S176" s="151"/>
    </row>
    <row r="177" s="51" customFormat="1" ht="49" customHeight="1" spans="1:19">
      <c r="A177" s="175" t="s">
        <v>3394</v>
      </c>
      <c r="B177" s="176"/>
      <c r="C177" s="176"/>
      <c r="D177" s="176"/>
      <c r="E177" s="176"/>
      <c r="F177" s="177"/>
      <c r="G177" s="179" t="s">
        <v>3485</v>
      </c>
      <c r="H177" s="180"/>
      <c r="I177" s="151" t="s">
        <v>3520</v>
      </c>
      <c r="J177" s="53"/>
      <c r="K177" s="175" t="s">
        <v>3394</v>
      </c>
      <c r="L177" s="176"/>
      <c r="M177" s="176"/>
      <c r="N177" s="176"/>
      <c r="O177" s="176"/>
      <c r="P177" s="177"/>
      <c r="Q177" s="179" t="s">
        <v>3485</v>
      </c>
      <c r="R177" s="180"/>
      <c r="S177" s="151" t="s">
        <v>3520</v>
      </c>
    </row>
    <row r="178" s="51" customFormat="1" ht="15" spans="1:19">
      <c r="A178" s="175" t="s">
        <v>3486</v>
      </c>
      <c r="B178" s="176"/>
      <c r="C178" s="176"/>
      <c r="D178" s="176"/>
      <c r="E178" s="176"/>
      <c r="F178" s="177"/>
      <c r="G178" s="181" t="s">
        <v>3520</v>
      </c>
      <c r="H178" s="182"/>
      <c r="I178" s="183"/>
      <c r="J178" s="53"/>
      <c r="K178" s="175" t="s">
        <v>3486</v>
      </c>
      <c r="L178" s="176"/>
      <c r="M178" s="176"/>
      <c r="N178" s="176"/>
      <c r="O178" s="176"/>
      <c r="P178" s="177"/>
      <c r="Q178" s="181" t="s">
        <v>3520</v>
      </c>
      <c r="R178" s="182"/>
      <c r="S178" s="183"/>
    </row>
    <row r="179" s="51" customFormat="1" ht="15" spans="1:19">
      <c r="A179" s="175" t="s">
        <v>3487</v>
      </c>
      <c r="B179" s="176"/>
      <c r="C179" s="176"/>
      <c r="D179" s="176"/>
      <c r="E179" s="176"/>
      <c r="F179" s="177"/>
      <c r="G179" s="181" t="s">
        <v>3520</v>
      </c>
      <c r="H179" s="182"/>
      <c r="I179" s="183"/>
      <c r="J179" s="53"/>
      <c r="K179" s="175" t="s">
        <v>3487</v>
      </c>
      <c r="L179" s="176"/>
      <c r="M179" s="176"/>
      <c r="N179" s="176"/>
      <c r="O179" s="176"/>
      <c r="P179" s="177"/>
      <c r="Q179" s="181" t="s">
        <v>3520</v>
      </c>
      <c r="R179" s="182"/>
      <c r="S179" s="183"/>
    </row>
    <row r="180" s="51" customFormat="1" ht="15" spans="1:19">
      <c r="A180" s="175" t="s">
        <v>3488</v>
      </c>
      <c r="B180" s="176"/>
      <c r="C180" s="176"/>
      <c r="D180" s="176"/>
      <c r="E180" s="176"/>
      <c r="F180" s="177"/>
      <c r="G180" s="181">
        <v>3.0510752688172</v>
      </c>
      <c r="H180" s="182"/>
      <c r="I180" s="183"/>
      <c r="J180" s="53"/>
      <c r="K180" s="175" t="s">
        <v>3521</v>
      </c>
      <c r="L180" s="176"/>
      <c r="M180" s="176"/>
      <c r="N180" s="176"/>
      <c r="O180" s="176"/>
      <c r="P180" s="177"/>
      <c r="Q180" s="181">
        <v>3.0510752688172</v>
      </c>
      <c r="R180" s="182"/>
      <c r="S180" s="183"/>
    </row>
    <row r="181" s="51" customFormat="1" ht="15" spans="1:19">
      <c r="A181" s="175" t="s">
        <v>3490</v>
      </c>
      <c r="B181" s="176"/>
      <c r="C181" s="176"/>
      <c r="D181" s="176"/>
      <c r="E181" s="176"/>
      <c r="F181" s="177"/>
      <c r="G181" s="181">
        <v>5.16129032258065</v>
      </c>
      <c r="H181" s="182"/>
      <c r="I181" s="183"/>
      <c r="J181" s="53"/>
      <c r="K181" s="175" t="s">
        <v>3490</v>
      </c>
      <c r="L181" s="176"/>
      <c r="M181" s="176"/>
      <c r="N181" s="176"/>
      <c r="O181" s="176"/>
      <c r="P181" s="177"/>
      <c r="Q181" s="181">
        <v>5.16129032258065</v>
      </c>
      <c r="R181" s="182"/>
      <c r="S181" s="183"/>
    </row>
    <row r="182" s="51" customFormat="1" ht="15" spans="1:19">
      <c r="A182" s="175" t="s">
        <v>3491</v>
      </c>
      <c r="B182" s="176"/>
      <c r="C182" s="176"/>
      <c r="D182" s="176"/>
      <c r="E182" s="176"/>
      <c r="F182" s="177"/>
      <c r="G182" s="181">
        <v>3.49462365591397</v>
      </c>
      <c r="H182" s="182"/>
      <c r="I182" s="183"/>
      <c r="J182" s="53"/>
      <c r="K182" s="175" t="s">
        <v>3491</v>
      </c>
      <c r="L182" s="176"/>
      <c r="M182" s="176"/>
      <c r="N182" s="176"/>
      <c r="O182" s="176"/>
      <c r="P182" s="177"/>
      <c r="Q182" s="181">
        <v>3.49462365591397</v>
      </c>
      <c r="R182" s="182"/>
      <c r="S182" s="183"/>
    </row>
    <row r="183" s="51" customFormat="1" ht="15" spans="1:19">
      <c r="A183" s="175" t="s">
        <v>3492</v>
      </c>
      <c r="B183" s="176"/>
      <c r="C183" s="176"/>
      <c r="D183" s="176"/>
      <c r="E183" s="176"/>
      <c r="F183" s="177"/>
      <c r="G183" s="181">
        <v>6.90860215053763</v>
      </c>
      <c r="H183" s="182"/>
      <c r="I183" s="183"/>
      <c r="J183" s="53"/>
      <c r="K183" s="175" t="s">
        <v>3492</v>
      </c>
      <c r="L183" s="176"/>
      <c r="M183" s="176"/>
      <c r="N183" s="176"/>
      <c r="O183" s="176"/>
      <c r="P183" s="177"/>
      <c r="Q183" s="181">
        <v>6.90860215053763</v>
      </c>
      <c r="R183" s="182"/>
      <c r="S183" s="183"/>
    </row>
    <row r="184" s="51" customFormat="1" ht="15" spans="1:19">
      <c r="A184" s="175" t="s">
        <v>3493</v>
      </c>
      <c r="B184" s="176"/>
      <c r="C184" s="176"/>
      <c r="D184" s="176"/>
      <c r="E184" s="176"/>
      <c r="F184" s="177"/>
      <c r="G184" s="181">
        <v>4.36827956989247</v>
      </c>
      <c r="H184" s="182"/>
      <c r="I184" s="183"/>
      <c r="J184" s="53"/>
      <c r="K184" s="175" t="s">
        <v>3493</v>
      </c>
      <c r="L184" s="176"/>
      <c r="M184" s="176"/>
      <c r="N184" s="176"/>
      <c r="O184" s="176"/>
      <c r="P184" s="177"/>
      <c r="Q184" s="181">
        <v>4.36827956989247</v>
      </c>
      <c r="R184" s="182"/>
      <c r="S184" s="183"/>
    </row>
    <row r="185" s="51" customFormat="1" ht="15" spans="1:19">
      <c r="A185" s="175" t="s">
        <v>3494</v>
      </c>
      <c r="B185" s="176"/>
      <c r="C185" s="176"/>
      <c r="D185" s="176"/>
      <c r="E185" s="176"/>
      <c r="F185" s="177"/>
      <c r="G185" s="181" t="s">
        <v>3520</v>
      </c>
      <c r="H185" s="182"/>
      <c r="I185" s="183"/>
      <c r="J185" s="53"/>
      <c r="K185" s="175" t="s">
        <v>3494</v>
      </c>
      <c r="L185" s="176"/>
      <c r="M185" s="176"/>
      <c r="N185" s="176"/>
      <c r="O185" s="176"/>
      <c r="P185" s="177"/>
      <c r="Q185" s="181" t="s">
        <v>3520</v>
      </c>
      <c r="R185" s="182"/>
      <c r="S185" s="183"/>
    </row>
    <row r="186" s="51" customFormat="1" ht="15" spans="1:19">
      <c r="A186" s="175" t="s">
        <v>3495</v>
      </c>
      <c r="B186" s="176"/>
      <c r="C186" s="176"/>
      <c r="D186" s="176"/>
      <c r="E186" s="176"/>
      <c r="F186" s="177"/>
      <c r="G186" s="181" t="s">
        <v>3520</v>
      </c>
      <c r="H186" s="182"/>
      <c r="I186" s="183"/>
      <c r="J186" s="53"/>
      <c r="K186" s="175" t="s">
        <v>3495</v>
      </c>
      <c r="L186" s="176"/>
      <c r="M186" s="176"/>
      <c r="N186" s="176"/>
      <c r="O186" s="176"/>
      <c r="P186" s="177"/>
      <c r="Q186" s="181" t="s">
        <v>3520</v>
      </c>
      <c r="R186" s="182"/>
      <c r="S186" s="183"/>
    </row>
    <row r="187" s="51" customFormat="1" spans="1:19">
      <c r="A187" s="170" t="s">
        <v>3522</v>
      </c>
      <c r="B187" s="171"/>
      <c r="C187" s="171"/>
      <c r="D187" s="171"/>
      <c r="E187" s="171"/>
      <c r="F187" s="171"/>
      <c r="G187" s="171"/>
      <c r="H187" s="171"/>
      <c r="I187" s="172"/>
      <c r="J187" s="53"/>
      <c r="K187" s="170" t="s">
        <v>3522</v>
      </c>
      <c r="L187" s="171"/>
      <c r="M187" s="171"/>
      <c r="N187" s="171"/>
      <c r="O187" s="171"/>
      <c r="P187" s="171"/>
      <c r="Q187" s="171"/>
      <c r="R187" s="171"/>
      <c r="S187" s="172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3" t="s">
        <v>3498</v>
      </c>
      <c r="H188" s="174"/>
      <c r="I188" s="151" t="s">
        <v>3520</v>
      </c>
      <c r="J188" s="53"/>
      <c r="K188" s="159" t="s">
        <v>3497</v>
      </c>
      <c r="L188" s="160"/>
      <c r="M188" s="160"/>
      <c r="N188" s="160"/>
      <c r="O188" s="160"/>
      <c r="P188" s="161"/>
      <c r="Q188" s="173" t="s">
        <v>3498</v>
      </c>
      <c r="R188" s="174"/>
      <c r="S188" s="151" t="s">
        <v>3520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3" t="s">
        <v>3499</v>
      </c>
      <c r="H189" s="174"/>
      <c r="I189" s="151" t="s">
        <v>3520</v>
      </c>
      <c r="J189" s="53"/>
      <c r="K189" s="162"/>
      <c r="L189" s="163"/>
      <c r="M189" s="163"/>
      <c r="N189" s="163"/>
      <c r="O189" s="163"/>
      <c r="P189" s="164"/>
      <c r="Q189" s="173" t="s">
        <v>3499</v>
      </c>
      <c r="R189" s="174"/>
      <c r="S189" s="151" t="s">
        <v>3520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3" t="s">
        <v>3500</v>
      </c>
      <c r="H190" s="174"/>
      <c r="I190" s="151" t="s">
        <v>3520</v>
      </c>
      <c r="J190" s="53"/>
      <c r="K190" s="162"/>
      <c r="L190" s="163"/>
      <c r="M190" s="163"/>
      <c r="N190" s="163"/>
      <c r="O190" s="163"/>
      <c r="P190" s="164"/>
      <c r="Q190" s="173" t="s">
        <v>3500</v>
      </c>
      <c r="R190" s="174"/>
      <c r="S190" s="151" t="s">
        <v>3520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3" t="s">
        <v>3498</v>
      </c>
      <c r="H191" s="174"/>
      <c r="I191" s="151" t="s">
        <v>3520</v>
      </c>
      <c r="J191" s="53"/>
      <c r="K191" s="159" t="s">
        <v>3501</v>
      </c>
      <c r="L191" s="160"/>
      <c r="M191" s="160"/>
      <c r="N191" s="160"/>
      <c r="O191" s="160"/>
      <c r="P191" s="161"/>
      <c r="Q191" s="173" t="s">
        <v>3498</v>
      </c>
      <c r="R191" s="174"/>
      <c r="S191" s="151" t="s">
        <v>3520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3" t="s">
        <v>3499</v>
      </c>
      <c r="H192" s="174"/>
      <c r="I192" s="151" t="s">
        <v>3520</v>
      </c>
      <c r="J192" s="53"/>
      <c r="K192" s="162"/>
      <c r="L192" s="163"/>
      <c r="M192" s="163"/>
      <c r="N192" s="163"/>
      <c r="O192" s="163"/>
      <c r="P192" s="164"/>
      <c r="Q192" s="173" t="s">
        <v>3499</v>
      </c>
      <c r="R192" s="174"/>
      <c r="S192" s="151" t="s">
        <v>3520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3" t="s">
        <v>3500</v>
      </c>
      <c r="H193" s="174"/>
      <c r="I193" s="151" t="s">
        <v>3520</v>
      </c>
      <c r="J193" s="53"/>
      <c r="K193" s="162"/>
      <c r="L193" s="163"/>
      <c r="M193" s="163"/>
      <c r="N193" s="163"/>
      <c r="O193" s="163"/>
      <c r="P193" s="164"/>
      <c r="Q193" s="173" t="s">
        <v>3500</v>
      </c>
      <c r="R193" s="174"/>
      <c r="S193" s="151" t="s">
        <v>3520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3" t="s">
        <v>3498</v>
      </c>
      <c r="H194" s="174"/>
      <c r="I194" s="151" t="s">
        <v>3520</v>
      </c>
      <c r="J194" s="53"/>
      <c r="K194" s="159" t="s">
        <v>3502</v>
      </c>
      <c r="L194" s="160"/>
      <c r="M194" s="160"/>
      <c r="N194" s="160"/>
      <c r="O194" s="160"/>
      <c r="P194" s="161"/>
      <c r="Q194" s="173" t="s">
        <v>3498</v>
      </c>
      <c r="R194" s="174"/>
      <c r="S194" s="151" t="s">
        <v>3520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3" t="s">
        <v>3499</v>
      </c>
      <c r="H195" s="174"/>
      <c r="I195" s="151" t="s">
        <v>3520</v>
      </c>
      <c r="J195" s="53"/>
      <c r="K195" s="162"/>
      <c r="L195" s="163"/>
      <c r="M195" s="163"/>
      <c r="N195" s="163"/>
      <c r="O195" s="163"/>
      <c r="P195" s="164"/>
      <c r="Q195" s="173" t="s">
        <v>3499</v>
      </c>
      <c r="R195" s="174"/>
      <c r="S195" s="151" t="s">
        <v>3520</v>
      </c>
    </row>
    <row r="196" s="51" customFormat="1" ht="15" spans="1:19">
      <c r="A196" s="167"/>
      <c r="B196" s="168"/>
      <c r="C196" s="168"/>
      <c r="D196" s="168"/>
      <c r="E196" s="168"/>
      <c r="F196" s="169"/>
      <c r="G196" s="173" t="s">
        <v>3500</v>
      </c>
      <c r="H196" s="174"/>
      <c r="I196" s="151" t="s">
        <v>3520</v>
      </c>
      <c r="J196" s="53"/>
      <c r="K196" s="167"/>
      <c r="L196" s="168"/>
      <c r="M196" s="168"/>
      <c r="N196" s="168"/>
      <c r="O196" s="168"/>
      <c r="P196" s="169"/>
      <c r="Q196" s="173" t="s">
        <v>3500</v>
      </c>
      <c r="R196" s="174"/>
      <c r="S196" s="151" t="s">
        <v>3520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3" t="s">
        <v>3504</v>
      </c>
      <c r="H197" s="174"/>
      <c r="I197" s="151" t="s">
        <v>3520</v>
      </c>
      <c r="J197" s="53"/>
      <c r="K197" s="159" t="s">
        <v>3503</v>
      </c>
      <c r="L197" s="160"/>
      <c r="M197" s="160"/>
      <c r="N197" s="160"/>
      <c r="O197" s="160"/>
      <c r="P197" s="161"/>
      <c r="Q197" s="173" t="s">
        <v>3504</v>
      </c>
      <c r="R197" s="174"/>
      <c r="S197" s="151" t="s">
        <v>3520</v>
      </c>
    </row>
    <row r="198" s="51" customFormat="1" ht="15" spans="1:19">
      <c r="A198" s="162"/>
      <c r="B198" s="163"/>
      <c r="C198" s="163"/>
      <c r="D198" s="163"/>
      <c r="E198" s="163"/>
      <c r="F198" s="164"/>
      <c r="G198" s="173" t="s">
        <v>3505</v>
      </c>
      <c r="H198" s="174"/>
      <c r="I198" s="151" t="s">
        <v>3520</v>
      </c>
      <c r="J198" s="53"/>
      <c r="K198" s="162"/>
      <c r="L198" s="163"/>
      <c r="M198" s="163"/>
      <c r="N198" s="163"/>
      <c r="O198" s="163"/>
      <c r="P198" s="164"/>
      <c r="Q198" s="173" t="s">
        <v>3505</v>
      </c>
      <c r="R198" s="174"/>
      <c r="S198" s="151" t="s">
        <v>3520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3" t="s">
        <v>3498</v>
      </c>
      <c r="H199" s="174"/>
      <c r="I199" s="151" t="s">
        <v>3520</v>
      </c>
      <c r="J199" s="53"/>
      <c r="K199" s="159" t="s">
        <v>3507</v>
      </c>
      <c r="L199" s="160"/>
      <c r="M199" s="160"/>
      <c r="N199" s="160"/>
      <c r="O199" s="160"/>
      <c r="P199" s="161"/>
      <c r="Q199" s="173" t="s">
        <v>3498</v>
      </c>
      <c r="R199" s="174"/>
      <c r="S199" s="151" t="s">
        <v>3520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3" t="s">
        <v>3499</v>
      </c>
      <c r="H200" s="174"/>
      <c r="I200" s="151" t="s">
        <v>3520</v>
      </c>
      <c r="J200" s="53"/>
      <c r="K200" s="162"/>
      <c r="L200" s="163"/>
      <c r="M200" s="163"/>
      <c r="N200" s="163"/>
      <c r="O200" s="163"/>
      <c r="P200" s="164"/>
      <c r="Q200" s="173" t="s">
        <v>3499</v>
      </c>
      <c r="R200" s="174"/>
      <c r="S200" s="151" t="s">
        <v>3520</v>
      </c>
    </row>
    <row r="201" s="51" customFormat="1" ht="15" spans="1:19">
      <c r="A201" s="167"/>
      <c r="B201" s="168"/>
      <c r="C201" s="168"/>
      <c r="D201" s="168"/>
      <c r="E201" s="168"/>
      <c r="F201" s="169"/>
      <c r="G201" s="173" t="s">
        <v>3500</v>
      </c>
      <c r="H201" s="174"/>
      <c r="I201" s="151" t="s">
        <v>3520</v>
      </c>
      <c r="J201" s="53"/>
      <c r="K201" s="167"/>
      <c r="L201" s="168"/>
      <c r="M201" s="168"/>
      <c r="N201" s="168"/>
      <c r="O201" s="168"/>
      <c r="P201" s="169"/>
      <c r="Q201" s="173" t="s">
        <v>3500</v>
      </c>
      <c r="R201" s="174"/>
      <c r="S201" s="184" t="s">
        <v>3520</v>
      </c>
    </row>
    <row r="202" s="51" customFormat="1" ht="15" spans="1:19">
      <c r="A202" s="175" t="s">
        <v>3508</v>
      </c>
      <c r="B202" s="176"/>
      <c r="C202" s="176"/>
      <c r="D202" s="176"/>
      <c r="E202" s="176"/>
      <c r="F202" s="177"/>
      <c r="G202" s="185" t="s">
        <v>3523</v>
      </c>
      <c r="H202" s="186"/>
      <c r="I202" s="187"/>
      <c r="J202" s="53"/>
      <c r="K202" s="175" t="s">
        <v>3508</v>
      </c>
      <c r="L202" s="176"/>
      <c r="M202" s="176"/>
      <c r="N202" s="176"/>
      <c r="O202" s="176"/>
      <c r="P202" s="177"/>
      <c r="Q202" s="185" t="s">
        <v>3523</v>
      </c>
      <c r="R202" s="186"/>
      <c r="S202" s="187"/>
    </row>
    <row r="203" s="51" customFormat="1" ht="15" spans="1:19">
      <c r="A203" s="175" t="s">
        <v>3524</v>
      </c>
      <c r="B203" s="176"/>
      <c r="C203" s="176"/>
      <c r="D203" s="176"/>
      <c r="E203" s="176"/>
      <c r="F203" s="177"/>
      <c r="G203" s="185" t="s">
        <v>3523</v>
      </c>
      <c r="H203" s="186"/>
      <c r="I203" s="187"/>
      <c r="J203" s="53"/>
      <c r="K203" s="175" t="s">
        <v>3524</v>
      </c>
      <c r="L203" s="176"/>
      <c r="M203" s="176"/>
      <c r="N203" s="176"/>
      <c r="O203" s="176"/>
      <c r="P203" s="177"/>
      <c r="Q203" s="185" t="s">
        <v>3523</v>
      </c>
      <c r="R203" s="186"/>
      <c r="S203" s="187"/>
    </row>
    <row r="204" s="51" customFormat="1" ht="15" spans="1:19">
      <c r="A204" s="175" t="s">
        <v>3525</v>
      </c>
      <c r="B204" s="176"/>
      <c r="C204" s="176"/>
      <c r="D204" s="176"/>
      <c r="E204" s="176"/>
      <c r="F204" s="177"/>
      <c r="G204" s="181">
        <v>954.717741935484</v>
      </c>
      <c r="H204" s="182"/>
      <c r="I204" s="183"/>
      <c r="J204" s="53"/>
      <c r="K204" s="175" t="s">
        <v>3525</v>
      </c>
      <c r="L204" s="176"/>
      <c r="M204" s="176"/>
      <c r="N204" s="176"/>
      <c r="O204" s="176"/>
      <c r="P204" s="177"/>
      <c r="Q204" s="181">
        <v>954.717741935484</v>
      </c>
      <c r="R204" s="182"/>
      <c r="S204" s="183"/>
    </row>
    <row r="205" spans="1:19">
      <c r="A205" s="188" t="s">
        <v>3526</v>
      </c>
      <c r="B205" s="189"/>
      <c r="C205" s="189"/>
      <c r="D205" s="189"/>
      <c r="E205" s="189"/>
      <c r="F205" s="189"/>
      <c r="G205" s="189"/>
      <c r="H205" s="189"/>
      <c r="I205" s="190"/>
      <c r="J205" s="53"/>
      <c r="K205" s="188" t="s">
        <v>3526</v>
      </c>
      <c r="L205" s="189"/>
      <c r="M205" s="189"/>
      <c r="N205" s="189"/>
      <c r="O205" s="189"/>
      <c r="P205" s="189"/>
      <c r="Q205" s="189"/>
      <c r="R205" s="189"/>
      <c r="S205" s="190"/>
    </row>
    <row r="206" spans="1:19">
      <c r="A206" s="175" t="s">
        <v>3527</v>
      </c>
      <c r="B206" s="176"/>
      <c r="C206" s="191" t="s">
        <v>3528</v>
      </c>
      <c r="D206" s="145"/>
      <c r="E206" s="145"/>
      <c r="F206" s="145"/>
      <c r="G206" s="145"/>
      <c r="H206" s="145"/>
      <c r="I206" s="146"/>
      <c r="J206" s="53"/>
      <c r="K206" s="175" t="s">
        <v>3527</v>
      </c>
      <c r="L206" s="176"/>
      <c r="M206" s="191" t="s">
        <v>3528</v>
      </c>
      <c r="N206" s="145"/>
      <c r="O206" s="145"/>
      <c r="P206" s="145"/>
      <c r="Q206" s="145"/>
      <c r="R206" s="145"/>
      <c r="S206" s="146"/>
    </row>
    <row r="207" spans="1:19">
      <c r="A207" s="175" t="s">
        <v>3529</v>
      </c>
      <c r="B207" s="176"/>
      <c r="C207" s="189" t="s">
        <v>3530</v>
      </c>
      <c r="D207" s="189"/>
      <c r="E207" s="189"/>
      <c r="F207" s="189"/>
      <c r="G207" s="189"/>
      <c r="H207" s="189"/>
      <c r="I207" s="190"/>
      <c r="J207" s="53"/>
      <c r="K207" s="175" t="s">
        <v>3529</v>
      </c>
      <c r="L207" s="176"/>
      <c r="M207" s="189" t="s">
        <v>3530</v>
      </c>
      <c r="N207" s="189"/>
      <c r="O207" s="189"/>
      <c r="P207" s="189"/>
      <c r="Q207" s="189"/>
      <c r="R207" s="189"/>
      <c r="S207" s="190"/>
    </row>
    <row r="208" spans="1:19">
      <c r="A208" s="170" t="s">
        <v>3531</v>
      </c>
      <c r="B208" s="171"/>
      <c r="C208" s="192"/>
      <c r="D208" s="192"/>
      <c r="E208" s="192"/>
      <c r="F208" s="192"/>
      <c r="G208" s="192"/>
      <c r="H208" s="192"/>
      <c r="I208" s="193"/>
      <c r="J208" s="53"/>
      <c r="K208" s="170" t="s">
        <v>3531</v>
      </c>
      <c r="L208" s="171"/>
      <c r="M208" s="171"/>
      <c r="N208" s="171"/>
      <c r="O208" s="171"/>
      <c r="P208" s="171"/>
      <c r="Q208" s="171"/>
      <c r="R208" s="171"/>
      <c r="S208" s="172"/>
    </row>
  </sheetData>
  <mergeCells count="365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I202"/>
    <mergeCell ref="K202:P202"/>
    <mergeCell ref="Q202:S202"/>
    <mergeCell ref="A203:F203"/>
    <mergeCell ref="G203:I203"/>
    <mergeCell ref="K203:P203"/>
    <mergeCell ref="Q203:S203"/>
    <mergeCell ref="A204:F204"/>
    <mergeCell ref="G204:I204"/>
    <mergeCell ref="K204:P204"/>
    <mergeCell ref="Q204:S204"/>
    <mergeCell ref="A205:I205"/>
    <mergeCell ref="K205:S205"/>
    <mergeCell ref="A206:B206"/>
    <mergeCell ref="C206:I206"/>
    <mergeCell ref="K206:L206"/>
    <mergeCell ref="M206:S206"/>
    <mergeCell ref="A207:B207"/>
    <mergeCell ref="C207:I207"/>
    <mergeCell ref="K207:L207"/>
    <mergeCell ref="M207:S207"/>
    <mergeCell ref="A208:I208"/>
    <mergeCell ref="K208:S208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20"/>
  <sheetViews>
    <sheetView showGridLines="0" workbookViewId="0">
      <selection activeCell="G14" sqref="G14"/>
    </sheetView>
  </sheetViews>
  <sheetFormatPr defaultColWidth="14" defaultRowHeight="14.4" outlineLevelCol="6"/>
  <cols>
    <col min="1" max="1" width="31.2685185185185" customWidth="1"/>
    <col min="2" max="2" width="31.1851851851852" customWidth="1"/>
    <col min="3" max="5" width="19.2685185185185" customWidth="1"/>
    <col min="6" max="6" width="75.5740740740741" customWidth="1"/>
    <col min="7" max="7" width="22.1111111111111" customWidth="1"/>
    <col min="8" max="21" width="10" customWidth="1"/>
  </cols>
  <sheetData>
    <row r="1" ht="64" customHeight="1" spans="1:7">
      <c r="A1" s="1" t="str">
        <f>_xlfn.DISPIMG("ID_DA8E5CB59DF348E0879E7F26A0DF99C8",1)</f>
        <v>=DISPIMG("ID_DA8E5CB59DF348E0879E7F26A0DF99C8",1)</v>
      </c>
      <c r="B1" s="2" t="s">
        <v>3532</v>
      </c>
      <c r="C1" s="2"/>
      <c r="D1" s="2"/>
      <c r="E1" s="2"/>
      <c r="F1" s="3" t="s">
        <v>3533</v>
      </c>
    </row>
    <row r="2" ht="32" customHeight="1" spans="1:7">
      <c r="A2" s="4" t="s">
        <v>3534</v>
      </c>
      <c r="B2" s="5" t="s">
        <v>3535</v>
      </c>
      <c r="C2" s="5" t="s">
        <v>3536</v>
      </c>
      <c r="D2" s="6" t="s">
        <v>3537</v>
      </c>
      <c r="E2" s="7"/>
      <c r="F2" s="8" t="s">
        <v>3538</v>
      </c>
      <c r="G2" s="9" t="s">
        <v>305</v>
      </c>
    </row>
    <row r="3" ht="29" customHeight="1" spans="1:7">
      <c r="A3" s="10"/>
      <c r="B3" s="11"/>
      <c r="C3" s="11"/>
      <c r="D3" s="5" t="s">
        <v>3539</v>
      </c>
      <c r="E3" s="5" t="s">
        <v>3540</v>
      </c>
      <c r="F3" s="12"/>
      <c r="G3" s="13" t="s">
        <v>2</v>
      </c>
    </row>
    <row r="4" ht="47" customHeight="1" spans="1:7">
      <c r="A4" s="14" t="s">
        <v>3541</v>
      </c>
      <c r="B4" s="15" t="s">
        <v>3542</v>
      </c>
      <c r="C4" s="16" t="s">
        <v>3543</v>
      </c>
      <c r="D4" s="17">
        <v>31.25</v>
      </c>
      <c r="E4" s="17">
        <v>35</v>
      </c>
      <c r="F4" s="18" t="s">
        <v>3544</v>
      </c>
      <c r="G4" s="13" t="s">
        <v>3</v>
      </c>
    </row>
    <row r="5" ht="47" customHeight="1" spans="1:7">
      <c r="A5" s="19"/>
      <c r="B5" s="20"/>
      <c r="C5" s="16" t="s">
        <v>3545</v>
      </c>
      <c r="D5" s="17">
        <v>50</v>
      </c>
      <c r="E5" s="17">
        <v>53.75</v>
      </c>
      <c r="F5" s="21"/>
      <c r="G5" s="13" t="s">
        <v>4</v>
      </c>
    </row>
    <row r="6" ht="47" customHeight="1" spans="1:7">
      <c r="A6" s="22" t="s">
        <v>3546</v>
      </c>
      <c r="B6" s="16" t="s">
        <v>3547</v>
      </c>
      <c r="C6" s="16" t="s">
        <v>3545</v>
      </c>
      <c r="D6" s="17">
        <v>62.5</v>
      </c>
      <c r="E6" s="17">
        <v>66.25</v>
      </c>
      <c r="F6" s="23"/>
      <c r="G6" s="13" t="s">
        <v>5</v>
      </c>
    </row>
    <row r="7" ht="47" customHeight="1" spans="1:7">
      <c r="A7" s="14" t="s">
        <v>3548</v>
      </c>
      <c r="B7" s="15" t="s">
        <v>3549</v>
      </c>
      <c r="C7" s="16" t="s">
        <v>3550</v>
      </c>
      <c r="D7" s="17">
        <v>100</v>
      </c>
      <c r="E7" s="17">
        <v>112.5</v>
      </c>
      <c r="F7" s="23"/>
      <c r="G7" s="13" t="s">
        <v>6</v>
      </c>
    </row>
    <row r="8" ht="44" customHeight="1" spans="1:7">
      <c r="A8" s="24" t="s">
        <v>192</v>
      </c>
      <c r="B8" s="6" t="s">
        <v>3551</v>
      </c>
      <c r="C8" s="25"/>
      <c r="D8" s="6" t="s">
        <v>3537</v>
      </c>
      <c r="E8" s="7"/>
      <c r="F8" s="26" t="s">
        <v>3552</v>
      </c>
      <c r="G8" s="13" t="s">
        <v>7</v>
      </c>
    </row>
    <row r="9" ht="44" customHeight="1" spans="1:7">
      <c r="A9" s="27" t="s">
        <v>3553</v>
      </c>
      <c r="B9" s="28" t="s">
        <v>3554</v>
      </c>
      <c r="C9" s="29"/>
      <c r="D9" s="30">
        <v>10.625</v>
      </c>
      <c r="E9" s="31">
        <v>0</v>
      </c>
      <c r="F9" s="32" t="s">
        <v>3555</v>
      </c>
      <c r="G9" s="13" t="s">
        <v>8</v>
      </c>
    </row>
    <row r="10" ht="44" customHeight="1" spans="1:7">
      <c r="A10" s="33" t="s">
        <v>3556</v>
      </c>
      <c r="B10" s="34" t="s">
        <v>3557</v>
      </c>
      <c r="C10" s="35"/>
      <c r="D10" s="30">
        <v>6.25</v>
      </c>
      <c r="E10" s="31">
        <v>0</v>
      </c>
      <c r="F10" s="36" t="s">
        <v>3558</v>
      </c>
      <c r="G10" s="13" t="s">
        <v>9</v>
      </c>
    </row>
    <row r="11" ht="45" spans="1:7">
      <c r="A11" s="27" t="s">
        <v>3559</v>
      </c>
      <c r="B11" s="28" t="s">
        <v>3560</v>
      </c>
      <c r="C11" s="29"/>
      <c r="D11" s="37" t="s">
        <v>129</v>
      </c>
      <c r="E11" s="38"/>
      <c r="F11" s="32" t="s">
        <v>3561</v>
      </c>
      <c r="G11" s="13" t="s">
        <v>13</v>
      </c>
    </row>
    <row r="12" ht="44" customHeight="1" spans="1:7">
      <c r="A12" s="27" t="s">
        <v>3562</v>
      </c>
      <c r="B12" s="28" t="s">
        <v>3563</v>
      </c>
      <c r="C12" s="29"/>
      <c r="D12" s="39" t="s">
        <v>129</v>
      </c>
      <c r="E12" s="40"/>
      <c r="F12" s="32" t="s">
        <v>3564</v>
      </c>
      <c r="G12" s="41" t="s">
        <v>12</v>
      </c>
    </row>
    <row r="13" ht="44" customHeight="1" spans="1:7">
      <c r="A13" s="27" t="s">
        <v>3565</v>
      </c>
      <c r="B13" s="42" t="s">
        <v>3566</v>
      </c>
      <c r="C13" s="43"/>
      <c r="D13" s="39" t="s">
        <v>129</v>
      </c>
      <c r="E13" s="40"/>
      <c r="F13" s="32" t="s">
        <v>3567</v>
      </c>
      <c r="G13" s="13" t="s">
        <v>11</v>
      </c>
    </row>
    <row r="14" ht="44" customHeight="1" spans="1:7">
      <c r="A14" s="27" t="s">
        <v>3568</v>
      </c>
      <c r="B14" s="28" t="s">
        <v>3569</v>
      </c>
      <c r="C14" s="29"/>
      <c r="D14" s="39" t="s">
        <v>129</v>
      </c>
      <c r="E14" s="40"/>
      <c r="F14" s="32" t="s">
        <v>3570</v>
      </c>
      <c r="G14" s="44" t="s">
        <v>10</v>
      </c>
    </row>
    <row r="15" ht="44" customHeight="1" spans="1:7">
      <c r="A15" s="27" t="s">
        <v>3571</v>
      </c>
      <c r="B15" s="28" t="s">
        <v>366</v>
      </c>
      <c r="C15" s="29"/>
      <c r="D15" s="39" t="s">
        <v>129</v>
      </c>
      <c r="E15" s="40"/>
      <c r="F15" s="32" t="s">
        <v>3572</v>
      </c>
    </row>
    <row r="16" ht="44" customHeight="1" spans="1:7">
      <c r="A16" s="45" t="s">
        <v>3573</v>
      </c>
      <c r="B16" s="46" t="s">
        <v>3574</v>
      </c>
      <c r="C16" s="47"/>
      <c r="D16" s="48" t="s">
        <v>129</v>
      </c>
      <c r="E16" s="49"/>
      <c r="F16" s="50" t="s">
        <v>3575</v>
      </c>
    </row>
    <row r="17" ht="16" customHeight="1"/>
    <row r="18" ht="16" customHeight="1"/>
    <row r="19" ht="16" customHeight="1"/>
    <row r="20" ht="16" customHeight="1"/>
  </sheetData>
  <mergeCells count="27">
    <mergeCell ref="B1:E1"/>
    <mergeCell ref="D2:E2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A2:A3"/>
    <mergeCell ref="A4:A5"/>
    <mergeCell ref="B2:B3"/>
    <mergeCell ref="B4:B5"/>
    <mergeCell ref="C2:C3"/>
    <mergeCell ref="F2:F3"/>
    <mergeCell ref="F4:F7"/>
  </mergeCells>
  <hyperlinks>
    <hyperlink ref="G3" location="'首页-须知'!A1" display="首页-须知"/>
    <hyperlink ref="G4" location="库内操作费!A1" display="库内操作费"/>
    <hyperlink ref="G5" location="增值服务费!A1" display="增值服务费"/>
    <hyperlink ref="G11" location="'FedEx-YSD-报价'!A1" display="FedEx-YSD-报价"/>
    <hyperlink ref="G9" location="'USPS-YSD-报价'!A1" display="USPS-YSD-报价"/>
    <hyperlink ref="G10" location="'FedEx-ECO-MT报价'!A1" display="FedEx-ECO-MT报价"/>
    <hyperlink ref="G6" location="'GOFO-报价'!A1" display="GOFO-报价"/>
    <hyperlink ref="G8" location="'UNIUNI-MT-报价'!A1" display="UNIUNI-MT-报价"/>
    <hyperlink ref="G13" location="'GOFO大件-GRO-报价'!A1" display="GOFO大件-GRO-报价"/>
    <hyperlink ref="G12" location="'FedEx-632-MT-报价'!A1" display="FedEx-632-MT-报价"/>
    <hyperlink ref="G7" location="'GOFO-MT-报价'!A1" display="GOFO-MT-报价"/>
    <hyperlink ref="G14" location="'XLmiles-报价'!A1" display="XLmiles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GOFO-MT-报价</vt:lpstr>
      <vt:lpstr>UNIUNI-MT-报价</vt:lpstr>
      <vt:lpstr>USPS-YSD-报价</vt:lpstr>
      <vt:lpstr>FedEx-ECO-MT报价</vt:lpstr>
      <vt:lpstr>FedEx-YSD-报价</vt:lpstr>
      <vt:lpstr>FedEx-632-MT-报价</vt:lpstr>
      <vt:lpstr>GOFO大件-GRO-报价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じ晨露晚霞</cp:lastModifiedBy>
  <dcterms:created xsi:type="dcterms:W3CDTF">2023-05-12T11:15:00Z</dcterms:created>
  <dcterms:modified xsi:type="dcterms:W3CDTF">2025-12-18T11:19:32Z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116958967B764FB08E9E6D666C7D231F_13</vt:lpwstr>
  </property>
  <property fmtid="{D5CDD505-2E9C-101B-9397-08002B2CF9AE}" pid="4" name="CalculationRule">
    <vt:i4>0</vt:i4>
  </property>
</Properties>
</file>