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-MT-报价" sheetId="14" r:id="rId5"/>
    <sheet name="UNIUNI-MT-报价" sheetId="8" r:id="rId6"/>
    <sheet name="USPS-YSD-报价" sheetId="6" r:id="rId7"/>
    <sheet name="FedEx-ECO-MT报价" sheetId="10" r:id="rId8"/>
    <sheet name="FedEx-YSD-报价" sheetId="4" r:id="rId9"/>
    <sheet name="FedEx-632-MT-报价" sheetId="12" r:id="rId10"/>
    <sheet name="GOFO大件-GRO-报价" sheetId="13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<sst xmlns="http://schemas.openxmlformats.org/spreadsheetml/2006/main" count="71984" uniqueCount="3576">
  <si>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</si>
  <si>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</si>
  <si>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</si>
  <si>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</si>
  <si>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</si>
  <si>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</si>
  <si>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GOFO-MT-报价</t>
  </si>
  <si>
    <t>UNIUNI-MT-报价</t>
  </si>
  <si>
    <t>USPS-YSD-报价</t>
  </si>
  <si>
    <t>FedEx-ECO-MT报价</t>
  </si>
  <si>
    <t>XLmiles-报价</t>
  </si>
  <si>
    <t>GOFO大件-GRO-报价</t>
  </si>
  <si>
    <t>FedEx-632-MT-报价</t>
  </si>
  <si>
    <t>FedEx-YSD-报价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</si>
  <si>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</si>
  <si>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</si>
  <si>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</si>
  <si>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</si>
  <si>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</si>
  <si>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</si>
  <si>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</si>
  <si>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</si>
  <si>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</si>
  <si>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</si>
  <si>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</si>
  <si>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</si>
  <si>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</si>
  <si>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</si>
  <si>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</si>
  <si>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对应系统内设置的物流渠道（渠道代码）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</si>
  <si>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</si>
  <si>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</si>
  <si>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FedEx-美西-CA917-标准-YSD（FedEx-CA917-YSD）
FedEx Economy-美西-YSD（FedEx Eco-CA90670-YSD）
FedEx-标准-IL60632-YSD（FedEx-IL-60632）</t>
  </si>
  <si>
    <t>FedEx-MT</t>
  </si>
  <si>
    <t>FedEx Economy-美西-MT（FedEx Eco-CA-91761-MT）</t>
  </si>
  <si>
    <t>USPS-YSD</t>
  </si>
  <si>
    <t>USPS-美西-CA917-YSD（USPS-CA917-YSD）
USPS-美中-IL-YSD（USPS-IL-60126）</t>
  </si>
  <si>
    <t>FedEx-ECO-MT</t>
  </si>
  <si>
    <t>FedEx_Economy-美中-IL-MT（FedEx_Economy-IL-MT）
FedEx Economy-美西-MT（FedEx Eco-CA-91761-MT）</t>
  </si>
  <si>
    <t>GOFO</t>
  </si>
  <si>
    <t>GOFO-美西-CA-GF(GOFO)
GOFO-美中-IL-GF（SG-GOFO-IL）</t>
  </si>
  <si>
    <t>GOFO-美西-CA-GF（GOFO）</t>
  </si>
  <si>
    <t>UNIUNI</t>
  </si>
  <si>
    <t>UNI-美西-CA91731-MT(UNI-CA91731-MT)
UNIUNI-美中-IL60632-MT（UNIUNI-IL60632-MT）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</si>
  <si>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</si>
  <si>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</si>
  <si>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</si>
  <si>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</si>
  <si>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</si>
  <si>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</si>
  <si>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</si>
  <si>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</si>
  <si>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</si>
  <si>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</si>
  <si>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</si>
  <si>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</si>
  <si>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</si>
  <si>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</si>
  <si>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</si>
  <si>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</si>
  <si>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</si>
  <si>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</si>
  <si>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</si>
  <si>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</si>
  <si>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</si>
  <si>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</si>
  <si>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</si>
  <si>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</si>
  <si>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</si>
  <si>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</si>
  <si>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</si>
  <si>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</si>
  <si>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</si>
  <si>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</si>
  <si>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</si>
  <si>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</si>
  <si>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</si>
  <si>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</si>
  <si>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</si>
  <si>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</si>
  <si>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</si>
  <si>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</si>
  <si>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</si>
  <si>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</si>
  <si>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</si>
  <si>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</si>
  <si>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</si>
  <si>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</si>
  <si>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</si>
  <si>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</si>
  <si>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</si>
  <si>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</si>
  <si>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</si>
  <si>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</si>
  <si>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</si>
  <si>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</si>
  <si>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</si>
  <si>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</si>
  <si>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</si>
  <si>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</si>
  <si>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</si>
  <si>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</si>
  <si>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</si>
  <si>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</si>
  <si>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</si>
  <si>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</si>
  <si>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</si>
  <si>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</si>
  <si>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</si>
  <si>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</si>
  <si>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</si>
  <si>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</si>
  <si>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</si>
  <si>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</si>
  <si>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</si>
  <si>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</si>
  <si>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</si>
  <si>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</si>
  <si>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</si>
  <si>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</si>
  <si>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</si>
  <si>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</si>
  <si>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</si>
  <si>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</si>
  <si>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</si>
  <si>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</si>
  <si>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</si>
  <si>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</si>
  <si>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</si>
  <si>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</si>
  <si>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</si>
  <si>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</si>
  <si>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</si>
  <si>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</si>
  <si>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</si>
  <si>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</si>
  <si>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</si>
  <si>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</si>
  <si>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</si>
  <si>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</si>
  <si>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</si>
  <si>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</si>
  <si>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</si>
  <si>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</si>
  <si>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</si>
  <si>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</si>
  <si>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</si>
  <si>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</si>
  <si>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</si>
  <si>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</si>
  <si>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</si>
  <si>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</si>
  <si>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</si>
  <si>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</si>
  <si>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</si>
  <si>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</si>
  <si>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</si>
  <si>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</si>
  <si>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</si>
  <si>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</si>
  <si>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</si>
  <si>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</si>
  <si>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</si>
  <si>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</si>
  <si>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</si>
  <si>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</si>
  <si>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</si>
  <si>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</si>
  <si>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</si>
  <si>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</si>
  <si>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</si>
  <si>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</si>
  <si>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</si>
  <si>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</si>
  <si>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</si>
  <si>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</si>
  <si>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</si>
  <si>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</si>
  <si>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</si>
  <si>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</si>
  <si>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</si>
  <si>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</si>
  <si>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</si>
  <si>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</si>
  <si>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</si>
  <si>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</si>
  <si>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</si>
  <si>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</si>
  <si>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</si>
  <si>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</si>
  <si>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</si>
  <si>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</si>
  <si>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</si>
  <si>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</si>
  <si>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</si>
  <si>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</si>
  <si>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</si>
  <si>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</si>
  <si>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</si>
  <si>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</si>
  <si>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</si>
  <si>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</si>
  <si>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</si>
  <si>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</si>
  <si>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</si>
  <si>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</si>
  <si>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</si>
  <si>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</si>
  <si>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</si>
  <si>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</si>
  <si>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</si>
  <si>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</si>
  <si>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</si>
  <si>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</si>
  <si>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</si>
  <si>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</si>
  <si>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</si>
  <si>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</si>
  <si>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</si>
  <si>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</si>
  <si>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</si>
  <si>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</si>
  <si>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</si>
  <si>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</si>
  <si>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</si>
  <si>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</si>
  <si>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</si>
  <si>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</si>
  <si>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</si>
  <si>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</si>
  <si>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</si>
  <si>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</si>
  <si>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</si>
  <si>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</si>
  <si>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</si>
  <si>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</si>
  <si>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</si>
  <si>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</si>
  <si>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</si>
  <si>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</si>
  <si>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</si>
  <si>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</si>
  <si>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</si>
  <si>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</si>
  <si>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</si>
  <si>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</si>
  <si>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</si>
  <si>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</si>
  <si>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</si>
  <si>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</si>
  <si>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</si>
  <si>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</si>
  <si>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</si>
  <si>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</si>
  <si>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</si>
  <si>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</si>
  <si>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</si>
  <si>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</si>
  <si>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</si>
  <si>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</si>
  <si>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</si>
  <si>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</si>
  <si>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</si>
  <si>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</si>
  <si>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</si>
  <si>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</si>
  <si>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</si>
  <si>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</si>
  <si>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</si>
  <si>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</si>
  <si>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</si>
  <si>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</si>
  <si>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</si>
  <si>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</si>
  <si>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</si>
  <si>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</si>
  <si>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</si>
  <si>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</si>
  <si>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</si>
  <si>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</si>
  <si>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</si>
  <si>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</si>
  <si>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</si>
  <si>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</si>
  <si>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</si>
  <si>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</si>
  <si>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</si>
  <si>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</si>
  <si>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</si>
  <si>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</si>
  <si>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</si>
  <si>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</si>
  <si>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</si>
  <si>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</si>
  <si>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</si>
  <si>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</si>
  <si>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</si>
  <si>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</si>
  <si>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</si>
  <si>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</si>
  <si>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</si>
  <si>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</si>
  <si>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</si>
  <si>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</si>
  <si>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</si>
  <si>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</si>
  <si>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</si>
  <si>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</si>
  <si>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</si>
  <si>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</si>
  <si>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</si>
  <si>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</si>
  <si>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</si>
  <si>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</si>
  <si>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</si>
  <si>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</si>
  <si>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</si>
  <si>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</si>
  <si>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</si>
  <si>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</si>
  <si>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</si>
  <si>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</si>
  <si>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</si>
  <si>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</si>
  <si>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</si>
  <si>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</si>
  <si>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</si>
  <si>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</si>
  <si>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</si>
  <si>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</si>
  <si>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</si>
  <si>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</si>
  <si>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</si>
  <si>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</si>
  <si>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</si>
  <si>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</si>
  <si>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</si>
  <si>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</si>
  <si>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</si>
  <si>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</si>
  <si>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</si>
  <si>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</si>
  <si>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</si>
  <si>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</si>
  <si>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本渠道为GOFO承运，派送范围有限，详见“GOFO可达邮编表”。该报价表仅供参考，不包含旺季附加费，实际收费以系统产生的实际账单为准。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</si>
  <si>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</si>
  <si>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</si>
  <si>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</si>
  <si>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</si>
  <si>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</si>
  <si>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</si>
  <si>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</si>
  <si>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</si>
  <si>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</si>
  <si>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</si>
  <si>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</si>
  <si>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</si>
  <si>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</si>
  <si>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</si>
  <si>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</si>
  <si>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</si>
  <si>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</si>
  <si>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</si>
  <si>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</si>
  <si>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</si>
  <si>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</si>
  <si>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</si>
  <si>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</si>
  <si>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</si>
  <si>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</si>
  <si>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</si>
  <si>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</si>
  <si>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</si>
  <si>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</si>
  <si>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</si>
  <si>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</si>
  <si>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</si>
  <si>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</si>
  <si>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</si>
  <si>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</si>
  <si>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</si>
  <si>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</si>
  <si>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</si>
  <si>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</si>
  <si>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</si>
  <si>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</si>
  <si>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</si>
  <si>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</si>
  <si>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</si>
  <si>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</si>
  <si>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</si>
  <si>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</si>
  <si>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</si>
  <si>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</si>
  <si>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</si>
  <si>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</si>
  <si>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</si>
  <si>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</si>
  <si>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</si>
  <si>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</si>
  <si>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</si>
  <si>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</si>
  <si>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</si>
  <si>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</si>
  <si>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</si>
  <si>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</si>
  <si>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</si>
  <si>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</si>
  <si>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</si>
  <si>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</si>
  <si>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</si>
  <si>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</si>
  <si>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</si>
  <si>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</si>
  <si>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</si>
  <si>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</si>
  <si>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</si>
  <si>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</si>
  <si>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</si>
  <si>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</si>
  <si>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</si>
  <si>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</si>
  <si>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</si>
  <si>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</si>
  <si>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</si>
  <si>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</si>
  <si>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</si>
  <si>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</si>
  <si>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</si>
  <si>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</si>
  <si>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</si>
  <si>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</si>
  <si>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</si>
  <si>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</si>
  <si>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</si>
  <si>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</si>
  <si>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</si>
  <si>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</si>
  <si>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</si>
  <si>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</si>
  <si>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</si>
  <si>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</si>
  <si>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</si>
  <si>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</si>
  <si>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</si>
  <si>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</si>
  <si>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</si>
  <si>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</si>
  <si>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</si>
  <si>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</si>
  <si>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</si>
  <si>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</si>
  <si>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</si>
  <si>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</si>
  <si>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</si>
  <si>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</si>
  <si>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</si>
  <si>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</si>
  <si>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</si>
  <si>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</si>
  <si>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</si>
  <si>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</si>
  <si>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</si>
  <si>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</si>
  <si>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</si>
  <si>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</si>
  <si>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</si>
  <si>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</si>
  <si>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</si>
  <si>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</si>
  <si>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</si>
  <si>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</si>
  <si>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</si>
  <si>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</si>
  <si>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</si>
  <si>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</si>
  <si>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</si>
  <si>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</si>
  <si>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</si>
  <si>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</si>
  <si>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</si>
  <si>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</si>
  <si>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</si>
  <si>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</si>
  <si>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</si>
  <si>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</si>
  <si>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</si>
  <si>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</si>
  <si>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</si>
  <si>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</si>
  <si>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</si>
  <si>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</si>
  <si>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</si>
  <si>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</si>
  <si>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</si>
  <si>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</si>
  <si>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</si>
  <si>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</si>
  <si>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</si>
  <si>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</si>
  <si>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</si>
  <si>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</si>
  <si>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</si>
  <si>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</si>
  <si>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</si>
  <si>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</si>
  <si>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</si>
  <si>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</si>
  <si>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</si>
  <si>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</si>
  <si>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</si>
  <si>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</si>
  <si>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</si>
  <si>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</si>
  <si>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</si>
  <si>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</si>
  <si>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</si>
  <si>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</si>
  <si>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</si>
  <si>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</si>
  <si>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</si>
  <si>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</si>
  <si>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</si>
  <si>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</si>
  <si>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</si>
  <si>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</si>
  <si>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</si>
  <si>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</si>
  <si>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</si>
  <si>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</si>
  <si>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</si>
  <si>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</si>
  <si>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</si>
  <si>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</si>
  <si>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</si>
  <si>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</si>
  <si>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</si>
  <si>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</si>
  <si>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</si>
  <si>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</si>
  <si>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</si>
  <si>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</si>
  <si>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</si>
  <si>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</si>
  <si>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</si>
  <si>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</si>
  <si>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</si>
  <si>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</si>
  <si>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</si>
  <si>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</si>
  <si>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</si>
  <si>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</si>
  <si>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</si>
  <si>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</si>
  <si>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</si>
  <si>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</si>
  <si>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</si>
  <si>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</si>
  <si>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</si>
  <si>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</si>
  <si>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</si>
  <si>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</si>
  <si>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</si>
  <si>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</si>
  <si>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</si>
  <si>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</si>
  <si>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</si>
  <si>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</si>
  <si>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</si>
  <si>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</si>
  <si>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</si>
  <si>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</si>
  <si>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</si>
  <si>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</si>
  <si>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</si>
  <si>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</si>
  <si>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</si>
  <si>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</si>
  <si>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</si>
  <si>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</si>
  <si>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</si>
  <si>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</si>
  <si>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</si>
  <si>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</si>
  <si>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</si>
  <si>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</si>
  <si>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</si>
  <si>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</si>
  <si>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</si>
  <si>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</si>
  <si>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</si>
  <si>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</si>
  <si>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</si>
  <si>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</si>
  <si>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</si>
  <si>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</si>
  <si>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</si>
  <si>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</si>
  <si>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</si>
  <si>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</si>
  <si>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</si>
  <si>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</si>
  <si>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</si>
  <si>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</si>
  <si>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</si>
  <si>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</si>
  <si>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</si>
  <si>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</si>
  <si>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</si>
  <si>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</si>
  <si>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</si>
  <si>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</si>
  <si>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</si>
  <si>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</si>
  <si>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</si>
  <si>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</si>
  <si>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</si>
  <si>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</si>
  <si>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</si>
  <si>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</si>
  <si>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</si>
  <si>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</si>
  <si>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</si>
  <si>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</si>
  <si>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</si>
  <si>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</si>
  <si>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</si>
  <si>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</si>
  <si>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</si>
  <si>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</si>
  <si>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</si>
  <si>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</si>
  <si>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</si>
  <si>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</si>
  <si>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</si>
  <si>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</si>
  <si>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</si>
  <si>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</si>
  <si>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</si>
  <si>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</si>
  <si>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</si>
  <si>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</si>
  <si>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</si>
  <si>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</si>
  <si>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</si>
  <si>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</si>
  <si>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</si>
  <si>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</si>
  <si>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</si>
  <si>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</si>
  <si>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</si>
  <si>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</si>
  <si>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</si>
  <si>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</si>
  <si>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</si>
  <si>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</si>
  <si>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</si>
  <si>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</si>
  <si>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</si>
  <si>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</si>
  <si>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</si>
  <si>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</si>
  <si>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</si>
  <si>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</si>
  <si>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</si>
  <si>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</si>
  <si>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</si>
  <si>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</si>
  <si>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</si>
  <si>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</si>
  <si>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</si>
  <si>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</si>
  <si>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</si>
  <si>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</si>
  <si>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</si>
  <si>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</si>
  <si>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</si>
  <si>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</si>
  <si>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</si>
  <si>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</si>
  <si>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</si>
  <si>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</si>
  <si>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</si>
  <si>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</si>
  <si>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</si>
  <si>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</si>
  <si>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</si>
  <si>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</si>
  <si>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</si>
  <si>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</si>
  <si>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</si>
  <si>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</si>
  <si>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</si>
  <si>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</si>
  <si>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</si>
  <si>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</si>
  <si>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</si>
  <si>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</si>
  <si>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</si>
  <si>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</si>
  <si>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</si>
  <si>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</si>
  <si>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</si>
  <si>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</si>
  <si>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</si>
  <si>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</si>
  <si>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</si>
  <si>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</si>
  <si>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</si>
  <si>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</si>
  <si>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</si>
  <si>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</si>
  <si>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</si>
  <si>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</si>
  <si>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</si>
  <si>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</si>
  <si>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</si>
  <si>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</si>
  <si>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</si>
  <si>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</si>
  <si>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</si>
  <si>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</si>
  <si>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</si>
  <si>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</si>
  <si>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</si>
  <si>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</si>
  <si>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</si>
  <si>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</si>
  <si>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</si>
  <si>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</si>
  <si>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</si>
  <si>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</si>
  <si>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</si>
  <si>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</si>
  <si>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</si>
  <si>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</si>
  <si>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</si>
  <si>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</si>
  <si>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</si>
  <si>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</si>
  <si>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</si>
  <si>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</si>
  <si>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</si>
  <si>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</si>
  <si>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</si>
  <si>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</si>
  <si>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</si>
  <si>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</si>
  <si>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</si>
  <si>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</si>
  <si>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</si>
  <si>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</si>
  <si>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</si>
  <si>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</si>
  <si>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</si>
  <si>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</si>
  <si>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</si>
  <si>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</si>
  <si>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</si>
  <si>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</si>
  <si>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</si>
  <si>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</si>
  <si>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</si>
  <si>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</si>
  <si>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</si>
  <si>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</si>
  <si>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</si>
  <si>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</si>
  <si>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</si>
  <si>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</si>
  <si>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</si>
  <si>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</si>
  <si>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</si>
  <si>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</si>
  <si>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</si>
  <si>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</si>
  <si>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</si>
  <si>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</si>
  <si>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</si>
  <si>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</si>
  <si>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</si>
  <si>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</si>
  <si>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</si>
  <si>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</si>
  <si>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</si>
  <si>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</si>
  <si>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</si>
  <si>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</si>
  <si>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</si>
  <si>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</si>
  <si>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</si>
  <si>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</si>
  <si>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</si>
  <si>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</si>
  <si>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</si>
  <si>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</si>
  <si>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</si>
  <si>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</si>
  <si>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</si>
  <si>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</si>
  <si>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</si>
  <si>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</si>
  <si>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</si>
  <si>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</si>
  <si>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</si>
  <si>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</si>
  <si>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</si>
  <si>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</si>
  <si>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</si>
  <si>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</si>
  <si>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</si>
  <si>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</si>
  <si>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</si>
  <si>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</si>
  <si>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</si>
  <si>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</si>
  <si>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</si>
  <si>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</si>
  <si>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</si>
  <si>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</si>
  <si>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</si>
  <si>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</si>
  <si>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</si>
  <si>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</si>
  <si>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</si>
  <si>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</si>
  <si>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</si>
  <si>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</si>
  <si>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</si>
  <si>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</si>
  <si>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</si>
  <si>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</si>
  <si>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</si>
  <si>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</si>
  <si>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</si>
  <si>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</si>
  <si>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</si>
  <si>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</si>
  <si>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</si>
  <si>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</si>
  <si>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</si>
  <si>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</si>
  <si>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</si>
  <si>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</si>
  <si>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</si>
  <si>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</si>
  <si>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</si>
  <si>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</si>
  <si>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</si>
  <si>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</si>
  <si>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</si>
  <si>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</si>
  <si>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</si>
  <si>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</si>
  <si>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</si>
  <si>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</si>
  <si>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</si>
  <si>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</si>
  <si>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</si>
  <si>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</si>
  <si>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</si>
  <si>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</si>
  <si>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</si>
  <si>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</si>
  <si>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</si>
  <si>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</si>
  <si>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</si>
  <si>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</si>
  <si>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</si>
  <si>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</si>
  <si>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</si>
  <si>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</si>
  <si>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</si>
  <si>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</si>
  <si>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</si>
  <si>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</si>
  <si>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</si>
  <si>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</si>
  <si>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</si>
  <si>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</si>
  <si>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</si>
  <si>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</si>
  <si>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</si>
  <si>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</si>
  <si>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</si>
  <si>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</si>
  <si>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</si>
  <si>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</si>
  <si>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</si>
  <si>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</si>
  <si>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</si>
  <si>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</si>
  <si>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</si>
  <si>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</si>
  <si>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</si>
  <si>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</si>
  <si>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</si>
  <si>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</si>
  <si>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</si>
  <si>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</si>
  <si>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</si>
  <si>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</si>
  <si>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</si>
  <si>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</si>
  <si>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</si>
  <si>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</si>
  <si>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</si>
  <si>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</si>
  <si>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</si>
  <si>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</si>
  <si>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</si>
  <si>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</si>
  <si>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</si>
  <si>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</si>
  <si>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</si>
  <si>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</si>
  <si>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</si>
  <si>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</si>
  <si>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</si>
  <si>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</si>
  <si>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</si>
  <si>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</si>
  <si>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</si>
  <si>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</si>
  <si>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</si>
  <si>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</si>
  <si>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</si>
  <si>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</si>
  <si>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</si>
  <si>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</si>
  <si>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</si>
  <si>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</si>
  <si>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</si>
  <si>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</si>
  <si>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</si>
  <si>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</si>
  <si>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</si>
  <si>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</si>
  <si>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</si>
  <si>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</si>
  <si>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</si>
  <si>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</si>
  <si>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</si>
  <si>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</si>
  <si>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</si>
  <si>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</si>
  <si>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</si>
  <si>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</si>
  <si>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</si>
  <si>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</si>
  <si>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</si>
  <si>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</si>
  <si>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</si>
  <si>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</si>
  <si>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</si>
  <si>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</si>
  <si>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</si>
  <si>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</si>
  <si>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</si>
  <si>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</si>
  <si>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</si>
  <si>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</si>
  <si>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</si>
  <si>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</si>
  <si>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</si>
  <si>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</si>
  <si>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</si>
  <si>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</si>
  <si>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</si>
  <si>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</si>
  <si>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</si>
  <si>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</si>
  <si>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</si>
  <si>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</si>
  <si>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</si>
  <si>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</si>
  <si>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</si>
  <si>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</si>
  <si>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</si>
  <si>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</si>
  <si>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</si>
  <si>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</si>
  <si>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</si>
  <si>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</si>
  <si>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</si>
  <si>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</si>
  <si>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</si>
  <si>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</si>
  <si>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</si>
  <si>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</si>
  <si>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</si>
  <si>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</si>
  <si>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</si>
  <si>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</si>
  <si>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</si>
  <si>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</si>
  <si>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</si>
  <si>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</si>
  <si>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</si>
  <si>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</si>
  <si>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</si>
  <si>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</si>
  <si>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</si>
  <si>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</si>
  <si>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</si>
  <si>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</si>
  <si>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</si>
  <si>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</si>
  <si>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</si>
  <si>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</si>
  <si>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</si>
  <si>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</si>
  <si>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</si>
  <si>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</si>
  <si>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</si>
  <si>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</si>
  <si>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</si>
  <si>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</si>
  <si>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</si>
  <si>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</si>
  <si>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</si>
  <si>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</si>
  <si>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</si>
  <si>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</si>
  <si>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</si>
  <si>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</si>
  <si>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</si>
  <si>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</si>
  <si>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</si>
  <si>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</si>
  <si>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</si>
  <si>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</si>
  <si>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</si>
  <si>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</si>
  <si>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</si>
  <si>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</si>
  <si>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</si>
  <si>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</si>
  <si>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</si>
  <si>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</si>
  <si>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</si>
  <si>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</si>
  <si>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</si>
  <si>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</si>
  <si>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</si>
  <si>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</si>
  <si>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</si>
  <si>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</si>
  <si>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</si>
  <si>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</si>
  <si>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</si>
  <si>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</si>
  <si>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</si>
  <si>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</si>
  <si>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</si>
  <si>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</si>
  <si>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</si>
  <si>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</si>
  <si>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</si>
  <si>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</si>
  <si>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</si>
  <si>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</si>
  <si>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</si>
  <si>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</si>
  <si>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</si>
  <si>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</si>
  <si>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</si>
  <si>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</si>
  <si>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</si>
  <si>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</si>
  <si>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</si>
  <si>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</si>
  <si>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</si>
  <si>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</si>
  <si>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</si>
  <si>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</si>
  <si>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</si>
  <si>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</si>
  <si>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</si>
  <si>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</si>
  <si>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</si>
  <si>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</si>
  <si>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</si>
  <si>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</si>
  <si>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</si>
  <si>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</si>
  <si>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</si>
  <si>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</si>
  <si>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</si>
  <si>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</si>
  <si>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</si>
  <si>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</si>
  <si>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</si>
  <si>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</si>
  <si>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</si>
  <si>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</si>
  <si>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</si>
  <si>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</si>
  <si>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</si>
  <si>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</si>
  <si>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</si>
  <si>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</si>
  <si>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</si>
  <si>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</si>
  <si>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</si>
  <si>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</si>
  <si>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</si>
  <si>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</si>
  <si>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</si>
  <si>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</si>
  <si>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</si>
  <si>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</si>
  <si>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</si>
  <si>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</si>
  <si>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</si>
  <si>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</si>
  <si>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</si>
  <si>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</si>
  <si>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</si>
  <si>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</si>
  <si>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</si>
  <si>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</si>
  <si>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</si>
  <si>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</si>
  <si>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</si>
  <si>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</si>
  <si>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</si>
  <si>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</si>
  <si>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</si>
  <si>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</si>
  <si>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</si>
  <si>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</si>
  <si>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</si>
  <si>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</si>
  <si>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</si>
  <si>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</si>
  <si>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</si>
  <si>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</si>
  <si>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</si>
  <si>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</si>
  <si>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</si>
  <si>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</si>
  <si>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</si>
  <si>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</si>
  <si>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</si>
  <si>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</si>
  <si>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</si>
  <si>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</si>
  <si>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</si>
  <si>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</si>
  <si>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</si>
  <si>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</si>
  <si>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</si>
  <si>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</si>
  <si>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</si>
  <si>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</si>
  <si>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</si>
  <si>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</si>
  <si>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</si>
  <si>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</si>
  <si>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</si>
  <si>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</si>
  <si>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</si>
  <si>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</si>
  <si>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</si>
  <si>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</si>
  <si>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</si>
  <si>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</si>
  <si>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</si>
  <si>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</si>
  <si>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</si>
  <si>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</si>
  <si>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</si>
  <si>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</si>
  <si>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</si>
  <si>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</si>
  <si>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</si>
  <si>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</si>
  <si>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</si>
  <si>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</si>
  <si>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</si>
  <si>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</si>
  <si>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</si>
  <si>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</si>
  <si>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</si>
  <si>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</si>
  <si>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</si>
  <si>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</si>
  <si>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</si>
  <si>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</si>
  <si>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</si>
  <si>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</si>
  <si>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</si>
  <si>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</si>
  <si>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</si>
  <si>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</si>
  <si>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</si>
  <si>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</si>
  <si>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</si>
  <si>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</si>
  <si>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</si>
  <si>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</si>
  <si>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</si>
  <si>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</si>
  <si>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</si>
  <si>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</si>
  <si>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</si>
  <si>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</si>
  <si>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</si>
  <si>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</si>
  <si>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</si>
  <si>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</si>
  <si>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</si>
  <si>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</si>
  <si>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</si>
  <si>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</si>
  <si>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</si>
  <si>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</si>
  <si>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</si>
  <si>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</si>
  <si>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</si>
  <si>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</si>
  <si>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</si>
  <si>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</si>
  <si>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</si>
  <si>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</si>
  <si>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</si>
  <si>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</si>
  <si>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</si>
  <si>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</si>
  <si>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</si>
  <si>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</si>
  <si>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</si>
  <si>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</si>
  <si>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</si>
  <si>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</si>
  <si>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</si>
  <si>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</si>
  <si>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</si>
  <si>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</si>
  <si>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</si>
  <si>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</si>
  <si>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</si>
  <si>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</si>
  <si>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</si>
  <si>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</si>
  <si>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</si>
  <si>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</si>
  <si>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</si>
  <si>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</si>
  <si>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</si>
  <si>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</si>
  <si>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</si>
  <si>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</si>
  <si>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</si>
  <si>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</si>
  <si>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</si>
  <si>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</si>
  <si>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</si>
  <si>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</si>
  <si>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</si>
  <si>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</si>
  <si>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</si>
  <si>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</si>
  <si>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</si>
  <si>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</si>
  <si>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</si>
  <si>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</si>
  <si>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</si>
  <si>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</si>
  <si>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</si>
  <si>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</si>
  <si>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</si>
  <si>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</si>
  <si>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</si>
  <si>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</si>
  <si>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</si>
  <si>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</si>
  <si>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</si>
  <si>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</si>
  <si>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</si>
  <si>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</si>
  <si>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</si>
  <si>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</si>
  <si>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</si>
  <si>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</si>
  <si>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</si>
  <si>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</si>
  <si>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</si>
  <si>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</si>
  <si>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</si>
  <si>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</si>
  <si>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</si>
  <si>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</si>
  <si>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</si>
  <si>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</si>
  <si>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</si>
  <si>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</si>
  <si>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</si>
  <si>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</si>
  <si>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</si>
  <si>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</si>
  <si>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</si>
  <si>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</si>
  <si>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</si>
  <si>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</si>
  <si>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</si>
  <si>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</si>
  <si>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</si>
  <si>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</si>
  <si>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</si>
  <si>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</si>
  <si>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</si>
  <si>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</si>
  <si>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</si>
  <si>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</si>
  <si>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</si>
  <si>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</si>
  <si>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</si>
  <si>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</si>
  <si>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</si>
  <si>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</si>
  <si>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</si>
  <si>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</si>
  <si>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</si>
  <si>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</si>
  <si>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</si>
  <si>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</si>
  <si>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</si>
  <si>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</si>
  <si>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</si>
  <si>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</si>
  <si>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</si>
  <si>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</si>
  <si>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</si>
  <si>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</si>
  <si>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</si>
  <si>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</si>
  <si>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</si>
  <si>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</si>
  <si>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</si>
  <si>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</si>
  <si>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</si>
  <si>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</si>
  <si>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</si>
  <si>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</si>
  <si>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</si>
  <si>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</si>
  <si>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</si>
  <si>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</si>
  <si>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</si>
  <si>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</si>
  <si>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</si>
  <si>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</si>
  <si>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</si>
  <si>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</si>
  <si>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</si>
  <si>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</si>
  <si>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</si>
  <si>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</si>
  <si>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</si>
  <si>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</si>
  <si>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</si>
  <si>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</si>
  <si>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</si>
  <si>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</si>
  <si>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</si>
  <si>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</si>
  <si>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</si>
  <si>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</si>
  <si>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</si>
  <si>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</si>
  <si>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</si>
  <si>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</si>
  <si>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</si>
  <si>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</si>
  <si>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</si>
  <si>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</si>
  <si>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</si>
  <si>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</si>
  <si>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</si>
  <si>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</si>
  <si>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</si>
  <si>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</si>
  <si>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</si>
  <si>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</si>
  <si>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</si>
  <si>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</si>
  <si>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</si>
  <si>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</si>
  <si>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</si>
  <si>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</si>
  <si>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</si>
  <si>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</si>
  <si>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</si>
  <si>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</si>
  <si>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</si>
  <si>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</si>
  <si>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</si>
  <si>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</si>
  <si>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</si>
  <si>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</si>
  <si>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</si>
  <si>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</si>
  <si>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</si>
  <si>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</si>
  <si>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</si>
  <si>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</si>
  <si>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</si>
  <si>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</si>
  <si>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</si>
  <si>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</si>
  <si>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</si>
  <si>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</si>
  <si>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</si>
  <si>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</si>
  <si>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</si>
  <si>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</si>
  <si>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</si>
  <si>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</si>
  <si>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</si>
  <si>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</si>
  <si>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</si>
  <si>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</si>
  <si>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</si>
  <si>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</si>
  <si>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</si>
  <si>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</si>
  <si>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</si>
  <si>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</si>
  <si>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</si>
  <si>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</si>
  <si>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</si>
  <si>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</si>
  <si>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</si>
  <si>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</si>
  <si>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</si>
  <si>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</si>
  <si>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</si>
  <si>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</si>
  <si>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</si>
  <si>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</si>
  <si>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</si>
  <si>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</si>
  <si>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</si>
  <si>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</si>
  <si>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</si>
  <si>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</si>
  <si>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</si>
  <si>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</si>
  <si>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</si>
  <si>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</si>
  <si>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</si>
  <si>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</si>
  <si>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</si>
  <si>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</si>
  <si>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</si>
  <si>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</si>
  <si>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</si>
  <si>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</si>
  <si>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</si>
  <si>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</si>
  <si>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</si>
  <si>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</si>
  <si>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</si>
  <si>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</si>
  <si>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</si>
  <si>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</si>
  <si>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</si>
  <si>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</si>
  <si>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</si>
  <si>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</si>
  <si>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</si>
  <si>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</si>
  <si>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</si>
  <si>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</si>
  <si>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</si>
  <si>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</si>
  <si>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</si>
  <si>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</si>
  <si>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</si>
  <si>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</si>
  <si>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</si>
  <si>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</si>
  <si>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</si>
  <si>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</si>
  <si>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</si>
  <si>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</si>
  <si>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</si>
  <si>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</si>
  <si>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</si>
  <si>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</si>
  <si>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</si>
  <si>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</si>
  <si>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</si>
  <si>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</si>
  <si>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</si>
  <si>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</si>
  <si>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</si>
  <si>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</si>
  <si>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</si>
  <si>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</si>
  <si>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</si>
  <si>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</si>
  <si>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</si>
  <si>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</si>
  <si>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</si>
  <si>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</si>
  <si>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</si>
  <si>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</si>
  <si>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</si>
  <si>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</si>
  <si>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</si>
  <si>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</si>
  <si>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</si>
  <si>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</si>
  <si>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</si>
  <si>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</si>
  <si>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</si>
  <si>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</si>
  <si>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</si>
  <si>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</si>
  <si>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</si>
  <si>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</si>
  <si>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</si>
  <si>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</si>
  <si>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</si>
  <si>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</si>
  <si>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</si>
  <si>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</si>
  <si>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</si>
  <si>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</si>
  <si>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</si>
  <si>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</si>
  <si>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</si>
  <si>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</si>
  <si>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</si>
  <si>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</si>
  <si>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</si>
  <si>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</si>
  <si>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</si>
  <si>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</si>
  <si>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</si>
  <si>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</si>
  <si>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</si>
  <si>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</si>
  <si>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</si>
  <si>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</si>
  <si>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</si>
  <si>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</si>
  <si>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</si>
  <si>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</si>
  <si>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</si>
  <si>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</si>
  <si>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</si>
  <si>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</si>
  <si>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</si>
  <si>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</si>
  <si>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</si>
  <si>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</si>
  <si>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</si>
  <si>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</si>
  <si>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</si>
  <si>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</si>
  <si>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</si>
  <si>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</si>
  <si>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</si>
  <si>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</si>
  <si>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</si>
  <si>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</si>
  <si>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</si>
  <si>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</si>
  <si>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</si>
  <si>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</si>
  <si>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</si>
  <si>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</si>
  <si>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</si>
  <si>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</si>
  <si>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</si>
  <si>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</si>
  <si>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</si>
  <si>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</si>
  <si>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</si>
  <si>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</si>
  <si>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</si>
  <si>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</si>
  <si>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</si>
  <si>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</si>
  <si>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</si>
  <si>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</si>
  <si>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</si>
  <si>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</si>
  <si>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</si>
  <si>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</si>
  <si>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</si>
  <si>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</si>
  <si>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</si>
  <si>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</si>
  <si>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</si>
  <si>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</si>
  <si>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</si>
  <si>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</si>
  <si>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</si>
  <si>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</si>
  <si>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</si>
  <si>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</si>
  <si>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</si>
  <si>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</si>
  <si>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</si>
  <si>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</si>
  <si>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</si>
  <si>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</si>
  <si>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</si>
  <si>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</si>
  <si>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</si>
  <si>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</si>
  <si>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</si>
  <si>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</si>
  <si>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</si>
  <si>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</si>
  <si>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</si>
  <si>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</si>
  <si>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</si>
  <si>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</si>
  <si>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</si>
  <si>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</si>
  <si>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</si>
  <si>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</si>
  <si>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</si>
  <si>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</si>
  <si>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</si>
  <si>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</si>
  <si>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</si>
  <si>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</si>
  <si>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</si>
  <si>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</si>
  <si>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</si>
  <si>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</si>
  <si>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</si>
  <si>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</si>
  <si>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</si>
  <si>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</si>
  <si>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</si>
  <si>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</si>
  <si>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</si>
  <si>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</si>
  <si>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</si>
  <si>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</si>
  <si>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</si>
  <si>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</si>
  <si>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</si>
  <si>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</si>
  <si>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</si>
  <si>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</si>
  <si>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</si>
  <si>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</si>
  <si>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</si>
  <si>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</si>
  <si>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</si>
  <si>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</si>
  <si>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</si>
  <si>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</si>
  <si>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</si>
  <si>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</si>
  <si>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</si>
  <si>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</si>
  <si>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</si>
  <si>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</si>
  <si>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</si>
  <si>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</si>
  <si>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</si>
  <si>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</si>
  <si>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</si>
  <si>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</si>
  <si>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</si>
  <si>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</si>
  <si>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</si>
  <si>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</si>
  <si>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</si>
  <si>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</si>
  <si>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</si>
  <si>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</si>
  <si>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</si>
  <si>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</si>
  <si>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</si>
  <si>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</si>
  <si>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</si>
  <si>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</si>
  <si>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</si>
  <si>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</si>
  <si>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</si>
  <si>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</si>
  <si>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</si>
  <si>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</si>
  <si>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</si>
  <si>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</si>
  <si>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</si>
  <si>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</si>
  <si>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</si>
  <si>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</si>
  <si>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</si>
  <si>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</si>
  <si>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</si>
  <si>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</si>
  <si>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</si>
  <si>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</si>
  <si>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</si>
  <si>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</si>
  <si>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</si>
  <si>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</si>
  <si>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</si>
  <si>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</si>
  <si>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</si>
  <si>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</si>
  <si>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</si>
  <si>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</si>
  <si>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</si>
  <si>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</si>
  <si>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</si>
  <si>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</si>
  <si>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</si>
  <si>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</si>
  <si>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</si>
  <si>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</si>
  <si>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</si>
  <si>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</si>
  <si>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</si>
  <si>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</si>
  <si>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</si>
  <si>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</si>
  <si>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</si>
  <si>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</si>
  <si>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</si>
  <si>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</si>
  <si>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</si>
  <si>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</si>
  <si>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</si>
  <si>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</si>
  <si>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</si>
  <si>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</si>
  <si>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</si>
  <si>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</si>
  <si>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</si>
  <si>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</si>
  <si>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</si>
  <si>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</si>
  <si>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</si>
  <si>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</si>
  <si>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</si>
  <si>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</si>
  <si>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</si>
  <si>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</si>
  <si>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</si>
  <si>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</si>
  <si>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</si>
  <si>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</si>
  <si>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</si>
  <si>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</si>
  <si>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</si>
  <si>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</si>
  <si>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</si>
  <si>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</si>
  <si>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</si>
  <si>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</si>
  <si>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</si>
  <si>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</si>
  <si>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</si>
  <si>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</si>
  <si>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</si>
  <si>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</si>
  <si>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</si>
  <si>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</si>
  <si>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</si>
  <si>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</si>
  <si>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</si>
  <si>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</si>
  <si>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</si>
  <si>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</si>
  <si>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</si>
  <si>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</si>
  <si>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</si>
  <si>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</si>
  <si>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</si>
  <si>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</si>
  <si>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</si>
  <si>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</si>
  <si>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</si>
  <si>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</si>
  <si>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</si>
  <si>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</si>
  <si>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</si>
  <si>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</si>
  <si>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</si>
  <si>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</si>
  <si>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</si>
  <si>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</si>
  <si>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</si>
  <si>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</si>
  <si>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</si>
  <si>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</si>
  <si>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</si>
  <si>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</si>
  <si>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</si>
  <si>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</si>
  <si>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</si>
  <si>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</si>
  <si>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</si>
  <si>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</si>
  <si>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</si>
  <si>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</si>
  <si>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</si>
  <si>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</si>
  <si>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</si>
  <si>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</si>
  <si>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</si>
  <si>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</si>
  <si>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</si>
  <si>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</si>
  <si>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</si>
  <si>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</si>
  <si>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</si>
  <si>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</si>
  <si>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</si>
  <si>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</si>
  <si>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</si>
  <si>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</si>
  <si>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</si>
  <si>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</si>
  <si>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</si>
  <si>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</si>
  <si>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</si>
  <si>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</si>
  <si>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</si>
  <si>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</si>
  <si>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</si>
  <si>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</si>
  <si>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</si>
  <si>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</si>
  <si>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</si>
  <si>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</si>
  <si>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</si>
  <si>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</si>
  <si>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</si>
  <si>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</si>
  <si>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</si>
  <si>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</si>
  <si>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</si>
  <si>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</si>
  <si>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</si>
  <si>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</si>
  <si>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</si>
  <si>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</si>
  <si>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</si>
  <si>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</si>
  <si>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</si>
  <si>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</si>
  <si>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</si>
  <si>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</si>
  <si>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</si>
  <si>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</si>
  <si>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</si>
  <si>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</si>
  <si>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</si>
  <si>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</si>
  <si>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</si>
  <si>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</si>
  <si>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</si>
  <si>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</si>
  <si>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</si>
  <si>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</si>
  <si>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</si>
  <si>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</si>
  <si>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</si>
  <si>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</si>
  <si>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</si>
  <si>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</si>
  <si>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</si>
  <si>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</si>
  <si>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</si>
  <si>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</si>
  <si>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</si>
  <si>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</si>
  <si>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</si>
  <si>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</si>
  <si>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</si>
  <si>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</si>
  <si>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</si>
  <si>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</si>
  <si>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</si>
  <si>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</si>
  <si>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</si>
  <si>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</si>
  <si>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</si>
  <si>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</si>
  <si>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</si>
  <si>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</si>
  <si>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</si>
  <si>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</si>
  <si>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</si>
  <si>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</si>
  <si>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</si>
  <si>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</si>
  <si>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</si>
  <si>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</si>
  <si>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</si>
  <si>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</si>
  <si>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</si>
  <si>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</si>
  <si>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</si>
  <si>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</si>
  <si>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</si>
  <si>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</si>
  <si>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</si>
  <si>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</si>
  <si>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</si>
  <si>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</si>
  <si>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</si>
  <si>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</si>
  <si>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</si>
  <si>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</si>
  <si>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</si>
  <si>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</si>
  <si>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</si>
  <si>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</si>
  <si>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</si>
  <si>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</si>
  <si>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</si>
  <si>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</si>
  <si>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</si>
  <si>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</si>
  <si>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</si>
  <si>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</si>
  <si>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</si>
  <si>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</si>
  <si>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</si>
  <si>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</si>
  <si>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</si>
  <si>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</si>
  <si>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</si>
  <si>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</si>
  <si>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</si>
  <si>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</si>
  <si>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</si>
  <si>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</si>
  <si>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</si>
  <si>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</si>
  <si>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</si>
  <si>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</si>
  <si>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</si>
  <si>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</si>
  <si>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</si>
  <si>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</si>
  <si>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</si>
  <si>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</si>
  <si>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</si>
  <si>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</si>
  <si>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</si>
  <si>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</si>
  <si>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</si>
  <si>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</si>
  <si>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</si>
  <si>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</si>
  <si>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</si>
  <si>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</si>
  <si>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</si>
  <si>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</si>
  <si>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</si>
  <si>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</si>
  <si>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</si>
  <si>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</si>
  <si>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</si>
  <si>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</si>
  <si>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</si>
  <si>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</si>
  <si>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</si>
  <si>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</si>
  <si>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</si>
  <si>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</si>
  <si>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</si>
  <si>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</si>
  <si>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</si>
  <si>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</si>
  <si>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</si>
  <si>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</si>
  <si>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</si>
  <si>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</si>
  <si>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</si>
  <si>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</si>
  <si>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</si>
  <si>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</si>
  <si>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</si>
  <si>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</si>
  <si>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</si>
  <si>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</si>
  <si>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</si>
  <si>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</si>
  <si>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</si>
  <si>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</si>
  <si>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</si>
  <si>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</si>
  <si>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</si>
  <si>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</si>
  <si>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</si>
  <si>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</si>
  <si>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</si>
  <si>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</si>
  <si>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</si>
  <si>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</si>
  <si>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</si>
  <si>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</si>
  <si>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</si>
  <si>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</si>
  <si>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</si>
  <si>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</si>
  <si>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</si>
  <si>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</si>
  <si>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</si>
  <si>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</si>
  <si>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</si>
  <si>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</si>
  <si>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</si>
  <si>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</si>
  <si>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</si>
  <si>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</si>
  <si>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</si>
  <si>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</si>
  <si>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</si>
  <si>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</si>
  <si>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</si>
  <si>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</si>
  <si>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</si>
  <si>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</si>
  <si>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</si>
  <si>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</si>
  <si>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</si>
  <si>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</si>
  <si>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</si>
  <si>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</si>
  <si>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</si>
  <si>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</si>
  <si>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</si>
  <si>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</si>
  <si>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</si>
  <si>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</si>
  <si>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</si>
  <si>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</si>
  <si>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</si>
  <si>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</si>
  <si>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</si>
  <si>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</si>
  <si>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</si>
  <si>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</si>
  <si>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</si>
  <si>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</si>
  <si>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</si>
  <si>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</si>
  <si>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</si>
  <si>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</si>
  <si>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</si>
  <si>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</si>
  <si>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</si>
  <si>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</si>
  <si>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</si>
  <si>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</si>
  <si>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</si>
  <si>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</si>
  <si>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</si>
  <si>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</si>
  <si>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</si>
  <si>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</si>
  <si>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</si>
  <si>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</si>
  <si>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</si>
  <si>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</si>
  <si>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</si>
  <si>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</si>
  <si>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</si>
  <si>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</si>
  <si>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</si>
  <si>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</si>
  <si>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</si>
  <si>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</si>
  <si>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</si>
  <si>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</si>
  <si>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</si>
  <si>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</si>
  <si>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</si>
  <si>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</si>
  <si>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</si>
  <si>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</si>
  <si>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</si>
  <si>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</si>
  <si>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</si>
  <si>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</si>
  <si>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</si>
  <si>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</si>
  <si>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</si>
  <si>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</si>
  <si>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</si>
  <si>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</si>
  <si>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</si>
  <si>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</si>
  <si>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</si>
  <si>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</si>
  <si>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</si>
  <si>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</si>
  <si>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</si>
  <si>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</si>
  <si>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</si>
  <si>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</si>
  <si>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</si>
  <si>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</si>
  <si>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</si>
  <si>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</si>
  <si>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</si>
  <si>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</si>
  <si>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</si>
  <si>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</si>
  <si>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</si>
  <si>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</si>
  <si>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</si>
  <si>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</si>
  <si>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</si>
  <si>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</si>
  <si>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</si>
  <si>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</si>
  <si>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</si>
  <si>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</si>
  <si>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</si>
  <si>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</si>
  <si>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</si>
  <si>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</si>
  <si>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</si>
  <si>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</si>
  <si>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</si>
  <si>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</si>
  <si>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</si>
  <si>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</si>
  <si>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</si>
  <si>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</si>
  <si>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</si>
  <si>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</si>
  <si>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</si>
  <si>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</si>
  <si>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</si>
  <si>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</si>
  <si>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</si>
  <si>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</si>
  <si>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</si>
  <si>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</si>
  <si>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</si>
  <si>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</si>
  <si>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</si>
  <si>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</si>
  <si>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</si>
  <si>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</si>
  <si>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</si>
  <si>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</si>
  <si>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</si>
  <si>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</si>
  <si>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</si>
  <si>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</si>
  <si>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</si>
  <si>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</si>
  <si>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</si>
  <si>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</si>
  <si>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</si>
  <si>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</si>
  <si>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</si>
  <si>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</si>
  <si>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</si>
  <si>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</si>
  <si>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</si>
  <si>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</si>
  <si>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</si>
  <si>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</si>
  <si>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</si>
  <si>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</si>
  <si>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</si>
  <si>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</si>
  <si>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</si>
  <si>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</si>
  <si>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</si>
  <si>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</si>
  <si>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</si>
  <si>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</si>
  <si>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</si>
  <si>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</si>
  <si>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</si>
  <si>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</si>
  <si>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</si>
  <si>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</si>
  <si>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</si>
  <si>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</si>
  <si>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</si>
  <si>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</si>
  <si>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</si>
  <si>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</si>
  <si>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</si>
  <si>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</si>
  <si>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</si>
  <si>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</si>
  <si>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</si>
  <si>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</si>
  <si>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</si>
  <si>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</si>
  <si>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</si>
  <si>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</si>
  <si>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</si>
  <si>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</si>
  <si>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</si>
  <si>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</si>
  <si>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</si>
  <si>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</si>
  <si>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</si>
  <si>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</si>
  <si>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</si>
  <si>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</si>
  <si>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</si>
  <si>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</si>
  <si>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</si>
  <si>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</si>
  <si>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</si>
  <si>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</si>
  <si>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</si>
  <si>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</si>
  <si>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</si>
  <si>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</si>
  <si>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</si>
  <si>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</si>
  <si>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</si>
  <si>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</si>
  <si>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</si>
  <si>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</si>
  <si>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</si>
  <si>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</si>
  <si>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</si>
  <si>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</si>
  <si>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</si>
  <si>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</si>
  <si>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</si>
  <si>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</si>
  <si>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</si>
  <si>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</si>
  <si>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</si>
  <si>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</si>
  <si>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</si>
  <si>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</si>
  <si>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</si>
  <si>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</si>
  <si>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</si>
  <si>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</si>
  <si>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</si>
  <si>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</si>
  <si>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</si>
  <si>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</si>
  <si>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</si>
  <si>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</si>
  <si>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</si>
  <si>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</si>
  <si>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</si>
  <si>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</si>
  <si>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</si>
  <si>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</si>
  <si>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</si>
  <si>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</si>
  <si>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</si>
  <si>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</si>
  <si>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</si>
  <si>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</si>
  <si>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</si>
  <si>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</si>
  <si>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</si>
  <si>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</si>
  <si>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</si>
  <si>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</si>
  <si>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</si>
  <si>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</si>
  <si>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</si>
  <si>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</si>
  <si>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</si>
  <si>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</si>
  <si>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</si>
  <si>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</si>
  <si>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</si>
  <si>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</si>
  <si>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</si>
  <si>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</si>
  <si>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</si>
  <si>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</si>
  <si>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</si>
  <si>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</si>
  <si>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</si>
  <si>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</si>
  <si>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</si>
  <si>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</si>
  <si>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</si>
  <si>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</si>
  <si>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</si>
  <si>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</si>
  <si>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</si>
  <si>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</si>
  <si>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</si>
  <si>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</si>
  <si>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</si>
  <si>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</si>
  <si>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</si>
  <si>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</si>
  <si>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</si>
  <si>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</si>
  <si>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</si>
  <si>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</si>
  <si>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</si>
  <si>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</si>
  <si>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</si>
  <si>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</si>
  <si>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</si>
  <si>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</si>
  <si>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</si>
  <si>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</si>
  <si>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</si>
  <si>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</si>
  <si>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</si>
  <si>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</si>
  <si>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</si>
  <si>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</si>
  <si>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</si>
  <si>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</si>
  <si>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</si>
  <si>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</si>
  <si>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</si>
  <si>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</si>
  <si>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</si>
  <si>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</si>
  <si>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</si>
  <si>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</si>
  <si>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</si>
  <si>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</si>
  <si>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</si>
  <si>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</si>
  <si>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</si>
  <si>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</si>
  <si>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</si>
  <si>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</si>
  <si>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</si>
  <si>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</si>
  <si>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</si>
  <si>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</si>
  <si>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</si>
  <si>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</si>
  <si>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</si>
  <si>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</si>
  <si>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</si>
  <si>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</si>
  <si>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</si>
  <si>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</si>
  <si>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</si>
  <si>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</si>
  <si>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</si>
  <si>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</si>
  <si>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</si>
  <si>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</si>
  <si>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</si>
  <si>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</si>
  <si>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</si>
  <si>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</si>
  <si>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</si>
  <si>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</si>
  <si>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</si>
  <si>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</si>
  <si>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</si>
  <si>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</si>
  <si>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</si>
  <si>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</si>
  <si>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</si>
  <si>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</si>
  <si>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</si>
  <si>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</si>
  <si>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</si>
  <si>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</si>
  <si>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</si>
  <si>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</si>
  <si>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</si>
  <si>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</si>
  <si>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</si>
  <si>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</si>
  <si>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</si>
  <si>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</si>
  <si>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</si>
  <si>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</si>
  <si>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</si>
  <si>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</si>
  <si>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</si>
  <si>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</si>
  <si>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</si>
  <si>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</si>
  <si>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</si>
  <si>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</si>
  <si>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</si>
  <si>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</si>
  <si>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</si>
  <si>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</si>
  <si>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</si>
  <si>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</si>
  <si>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</si>
  <si>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</si>
  <si>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</si>
  <si>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</si>
  <si>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</si>
  <si>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</si>
  <si>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</si>
  <si>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</si>
  <si>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</si>
  <si>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</si>
  <si>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</si>
  <si>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</si>
  <si>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</si>
  <si>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</si>
  <si>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</si>
  <si>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</si>
  <si>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</si>
  <si>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</si>
  <si>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</si>
  <si>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</si>
  <si>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</si>
  <si>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</si>
  <si>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</si>
  <si>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</si>
  <si>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</si>
  <si>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</si>
  <si>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</si>
  <si>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</si>
  <si>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</si>
  <si>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</si>
  <si>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</si>
  <si>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</si>
  <si>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</si>
  <si>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</si>
  <si>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</si>
  <si>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</si>
  <si>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</si>
  <si>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</si>
  <si>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</si>
  <si>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</si>
  <si>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</si>
  <si>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</si>
  <si>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</si>
  <si>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</si>
  <si>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</si>
  <si>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</si>
  <si>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</si>
  <si>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</si>
  <si>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</si>
  <si>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</si>
  <si>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</si>
  <si>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</si>
  <si>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</si>
  <si>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</si>
  <si>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</si>
  <si>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</si>
  <si>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</si>
  <si>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</si>
  <si>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</si>
  <si>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</si>
  <si>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</si>
  <si>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</si>
  <si>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</si>
  <si>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</si>
  <si>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</si>
  <si>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</si>
  <si>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</si>
  <si>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</si>
  <si>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</si>
  <si>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</si>
  <si>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</si>
  <si>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</si>
  <si>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</si>
  <si>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</si>
  <si>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</si>
  <si>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</si>
  <si>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</si>
  <si>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</si>
  <si>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</si>
  <si>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</si>
  <si>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</si>
  <si>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</si>
  <si>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</si>
  <si>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</si>
  <si>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</si>
  <si>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</si>
  <si>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</si>
  <si>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</si>
  <si>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</si>
  <si>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</si>
  <si>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</si>
  <si>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</si>
  <si>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</si>
  <si>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</si>
  <si>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</si>
  <si>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</si>
  <si>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</si>
  <si>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</si>
  <si>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</si>
  <si>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</si>
  <si>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</si>
  <si>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</si>
  <si>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</si>
  <si>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</si>
  <si>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</si>
  <si>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</si>
  <si>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</si>
  <si>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</si>
  <si>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</si>
  <si>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</si>
  <si>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</si>
  <si>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</si>
  <si>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</si>
  <si>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</si>
  <si>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</si>
  <si>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</si>
  <si>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</si>
  <si>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</si>
  <si>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</si>
  <si>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</si>
  <si>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</si>
  <si>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</si>
  <si>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</si>
  <si>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</si>
  <si>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</si>
  <si>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</si>
  <si>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</si>
  <si>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</si>
  <si>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</si>
  <si>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</si>
  <si>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</si>
  <si>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</si>
  <si>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</si>
  <si>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</si>
  <si>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</si>
  <si>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</si>
  <si>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</si>
  <si>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</si>
  <si>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</si>
  <si>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</si>
  <si>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</si>
  <si>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</si>
  <si>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</si>
  <si>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</si>
  <si>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</si>
  <si>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</si>
  <si>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</si>
  <si>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</si>
  <si>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</si>
  <si>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</si>
  <si>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</si>
  <si>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</si>
  <si>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</si>
  <si>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</si>
  <si>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</si>
  <si>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</si>
  <si>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</si>
  <si>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</si>
  <si>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</si>
  <si>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</si>
  <si>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</si>
  <si>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</si>
  <si>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</si>
  <si>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</si>
  <si>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</si>
  <si>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</si>
  <si>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</si>
  <si>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</si>
  <si>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</si>
  <si>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</si>
  <si>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</si>
  <si>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</si>
  <si>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</si>
  <si>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</si>
  <si>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</si>
  <si>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</si>
  <si>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</si>
  <si>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</si>
  <si>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</si>
  <si>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</si>
  <si>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</si>
  <si>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</si>
  <si>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</si>
  <si>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</si>
  <si>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</si>
  <si>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</si>
  <si>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</si>
  <si>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</si>
  <si>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</si>
  <si>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</si>
  <si>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</si>
  <si>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</si>
  <si>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</si>
  <si>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</si>
  <si>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</si>
  <si>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</si>
  <si>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</si>
  <si>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</si>
  <si>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</si>
  <si>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</si>
  <si>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</si>
  <si>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</si>
  <si>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</si>
  <si>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</si>
  <si>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</si>
  <si>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</si>
  <si>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</si>
  <si>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</si>
  <si>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</si>
  <si>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</si>
  <si>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</si>
  <si>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</si>
  <si>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</si>
  <si>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</si>
  <si>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</si>
  <si>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</si>
  <si>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</si>
  <si>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</si>
  <si>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</si>
  <si>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</si>
  <si>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</si>
  <si>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</si>
  <si>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</si>
  <si>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</si>
  <si>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</si>
  <si>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</si>
  <si>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</si>
  <si>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</si>
  <si>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</si>
  <si>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</si>
  <si>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</si>
  <si>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</si>
  <si>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</si>
  <si>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</si>
  <si>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</si>
  <si>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</si>
  <si>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</si>
  <si>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</si>
  <si>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</si>
  <si>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</si>
  <si>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</si>
  <si>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</si>
  <si>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</si>
  <si>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</si>
  <si>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</si>
  <si>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</si>
  <si>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</si>
  <si>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</si>
  <si>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</si>
  <si>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</si>
  <si>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</si>
  <si>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</si>
  <si>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</si>
  <si>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</si>
  <si>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</si>
  <si>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</si>
  <si>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</si>
  <si>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</si>
  <si>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</si>
  <si>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</si>
  <si>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</si>
  <si>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</si>
  <si>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</si>
  <si>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</si>
  <si>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</si>
  <si>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</si>
  <si>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</si>
  <si>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</si>
  <si>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</si>
  <si>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</si>
  <si>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</si>
  <si>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</si>
  <si>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</si>
  <si>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</si>
  <si>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</si>
  <si>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</si>
  <si>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</si>
  <si>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</si>
  <si>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</si>
  <si>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</si>
  <si>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</si>
  <si>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</si>
  <si>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</si>
  <si>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</si>
  <si>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</si>
  <si>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</si>
  <si>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</si>
  <si>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</si>
  <si>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</si>
  <si>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</si>
  <si>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</si>
  <si>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</si>
  <si>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</si>
  <si>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</si>
  <si>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</si>
  <si>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</si>
  <si>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</si>
  <si>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</si>
  <si>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</si>
  <si>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</si>
  <si>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</si>
  <si>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</si>
  <si>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</si>
  <si>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</si>
  <si>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</si>
  <si>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</si>
  <si>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</si>
  <si>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</si>
  <si>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</si>
  <si>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</si>
  <si>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</si>
  <si>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</si>
  <si>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</si>
  <si>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</si>
  <si>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</si>
  <si>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</si>
  <si>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</si>
  <si>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</si>
  <si>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</si>
  <si>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</si>
  <si>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</si>
  <si>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</si>
  <si>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</si>
  <si>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</si>
  <si>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</si>
  <si>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</si>
  <si>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</si>
  <si>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</si>
  <si>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</si>
  <si>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</si>
  <si>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</si>
  <si>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</si>
  <si>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</si>
  <si>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</si>
  <si>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</si>
  <si>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</si>
  <si>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</si>
  <si>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</si>
  <si>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</si>
  <si>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</si>
  <si>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</si>
  <si>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</si>
  <si>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</si>
  <si>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</si>
  <si>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</si>
  <si>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</si>
  <si>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</si>
  <si>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</si>
  <si>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</si>
  <si>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</si>
  <si>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</si>
  <si>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</si>
  <si>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</si>
  <si>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</si>
  <si>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</si>
  <si>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</si>
  <si>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</si>
  <si>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</si>
  <si>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</si>
  <si>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</si>
  <si>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</si>
  <si>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</si>
  <si>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</si>
  <si>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</si>
  <si>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</si>
  <si>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</si>
  <si>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</si>
  <si>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</si>
  <si>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</si>
  <si>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</si>
  <si>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</si>
  <si>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</si>
  <si>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</si>
  <si>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</si>
  <si>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</si>
  <si>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</si>
  <si>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</si>
  <si>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</si>
  <si>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</si>
  <si>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</si>
  <si>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</si>
  <si>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</si>
  <si>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</si>
  <si>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</si>
  <si>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</si>
  <si>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</si>
  <si>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</si>
  <si>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</si>
  <si>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</si>
  <si>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</si>
  <si>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</si>
  <si>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</si>
  <si>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</si>
  <si>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</si>
  <si>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</si>
  <si>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</si>
  <si>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</si>
  <si>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</si>
  <si>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</si>
  <si>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</si>
  <si>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</si>
  <si>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</si>
  <si>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</si>
  <si>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</si>
  <si>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</si>
  <si>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</si>
  <si>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</si>
  <si>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</si>
  <si>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</si>
  <si>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</si>
  <si>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</si>
  <si>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</si>
  <si>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</si>
  <si>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</si>
  <si>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</si>
  <si>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</si>
  <si>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</si>
  <si>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</si>
  <si>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</si>
  <si>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</si>
  <si>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</si>
  <si>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</si>
  <si>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</si>
  <si>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</si>
  <si>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</si>
  <si>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</si>
  <si>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</si>
  <si>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</si>
  <si>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</si>
  <si>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</si>
  <si>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</si>
  <si>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</si>
  <si>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</si>
  <si>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</si>
  <si>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</si>
  <si>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</si>
  <si>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</si>
  <si>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</si>
  <si>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</si>
  <si>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</si>
  <si>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</si>
  <si>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</si>
  <si>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</si>
  <si>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</si>
  <si>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</si>
  <si>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</si>
  <si>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</si>
  <si>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</si>
  <si>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</si>
  <si>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</si>
  <si>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</si>
  <si>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</si>
  <si>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</si>
  <si>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</si>
  <si>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</si>
  <si>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</si>
  <si>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</si>
  <si>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</si>
  <si>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</si>
  <si>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</si>
  <si>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</si>
  <si>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</si>
  <si>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</si>
  <si>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</si>
  <si>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</si>
  <si>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</si>
  <si>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</si>
  <si>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</si>
  <si>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</si>
  <si>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</si>
  <si>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</si>
  <si>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</si>
  <si>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</si>
  <si>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</si>
  <si>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</si>
  <si>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</si>
  <si>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</si>
  <si>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</si>
  <si>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</si>
  <si>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</si>
  <si>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</si>
  <si>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</si>
  <si>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</si>
  <si>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</si>
  <si>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</si>
  <si>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</si>
  <si>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</si>
  <si>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</si>
  <si>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</si>
  <si>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</si>
  <si>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</si>
  <si>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</si>
  <si>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</si>
  <si>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</si>
  <si>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</si>
  <si>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</si>
  <si>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</si>
  <si>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</si>
  <si>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</si>
  <si>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</si>
  <si>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</si>
  <si>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</si>
  <si>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</si>
  <si>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</si>
  <si>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</si>
  <si>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</si>
  <si>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</si>
  <si>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</si>
  <si>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</si>
  <si>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</si>
  <si>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</si>
  <si>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</si>
  <si>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</si>
  <si>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</si>
  <si>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</si>
  <si>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</si>
  <si>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</si>
  <si>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</si>
  <si>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</si>
  <si>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</si>
  <si>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</si>
  <si>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</si>
  <si>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</si>
  <si>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</si>
  <si>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</si>
  <si>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</si>
  <si>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</si>
  <si>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</si>
  <si>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</si>
  <si>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</si>
  <si>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</si>
  <si>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</si>
  <si>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</si>
  <si>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</si>
  <si>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</si>
  <si>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</si>
  <si>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</si>
  <si>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</si>
  <si>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</si>
  <si>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</si>
  <si>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</si>
  <si>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</si>
  <si>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</si>
  <si>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</si>
  <si>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</si>
  <si>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</si>
  <si>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</si>
  <si>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</si>
  <si>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</si>
  <si>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</si>
  <si>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</si>
  <si>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</si>
  <si>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</si>
  <si>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</si>
  <si>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</si>
  <si>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</si>
  <si>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</si>
  <si>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</si>
  <si>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</si>
  <si>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</si>
  <si>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</si>
  <si>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</si>
  <si>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</si>
  <si>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</si>
  <si>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</si>
  <si>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</si>
  <si>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</si>
  <si>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</si>
  <si>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</si>
  <si>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</si>
  <si>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</si>
  <si>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</si>
  <si>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</si>
  <si>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</si>
  <si>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</si>
  <si>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</si>
  <si>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</si>
  <si>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</si>
  <si>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</si>
  <si>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</si>
  <si>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</si>
  <si>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</si>
  <si>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</si>
  <si>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</si>
  <si>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</si>
  <si>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</si>
  <si>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</si>
  <si>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</si>
  <si>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</si>
  <si>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</si>
  <si>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</si>
  <si>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</si>
  <si>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</si>
  <si>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</si>
  <si>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</si>
  <si>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</si>
  <si>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</si>
  <si>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</si>
  <si>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</si>
  <si>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</si>
  <si>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</si>
  <si>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</si>
  <si>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</si>
  <si>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</si>
  <si>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</si>
  <si>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</si>
  <si>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</si>
  <si>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</si>
  <si>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</si>
  <si>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</si>
  <si>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</si>
  <si>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</si>
  <si>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</si>
  <si>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</si>
  <si>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</si>
  <si>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</si>
  <si>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</si>
  <si>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</si>
  <si>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</si>
  <si>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</si>
  <si>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</si>
  <si>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</si>
  <si>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</si>
  <si>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</si>
  <si>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</si>
  <si>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</si>
  <si>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</si>
  <si>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</si>
  <si>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</si>
  <si>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</si>
  <si>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</si>
  <si>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</si>
  <si>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</si>
  <si>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</si>
  <si>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</si>
  <si>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</si>
  <si>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</si>
  <si>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</si>
  <si>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</si>
  <si>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</si>
  <si>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</si>
  <si>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</si>
  <si>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</si>
  <si>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</si>
  <si>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</si>
  <si>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</si>
  <si>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</si>
  <si>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</si>
  <si>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</si>
  <si>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</si>
  <si>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</si>
  <si>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</si>
  <si>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</si>
  <si>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</si>
  <si>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</si>
  <si>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</si>
  <si>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</si>
  <si>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</si>
  <si>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</si>
  <si>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</si>
  <si>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</si>
  <si>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</si>
  <si>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</si>
  <si>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</si>
  <si>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</si>
  <si>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</si>
  <si>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</si>
  <si>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</si>
  <si>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</si>
  <si>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</si>
  <si>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</si>
  <si>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</si>
  <si>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</si>
  <si>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</si>
  <si>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</si>
  <si>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</si>
  <si>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</si>
  <si>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</si>
  <si>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</si>
  <si>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</si>
  <si>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</si>
  <si>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</si>
  <si>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</si>
  <si>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</si>
  <si>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</si>
  <si>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</si>
  <si>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</si>
  <si>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</si>
  <si>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</si>
  <si>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</si>
  <si>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</si>
  <si>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</si>
  <si>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</si>
  <si>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</si>
  <si>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</si>
  <si>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</si>
  <si>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</si>
  <si>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</si>
  <si>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</si>
  <si>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</si>
  <si>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</si>
  <si>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</si>
  <si>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</si>
  <si>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</si>
  <si>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</si>
  <si>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</si>
  <si>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</si>
  <si>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</si>
  <si>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</si>
  <si>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</si>
  <si>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</si>
  <si>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</si>
  <si>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</si>
  <si>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</si>
  <si>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</si>
  <si>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</si>
  <si>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</si>
  <si>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</si>
  <si>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</si>
  <si>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</si>
  <si>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</si>
  <si>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</si>
  <si>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</si>
  <si>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</si>
  <si>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</si>
  <si>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</si>
  <si>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</si>
  <si>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</si>
  <si>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</si>
  <si>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</si>
  <si>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</si>
  <si>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</si>
  <si>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</si>
  <si>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</si>
  <si>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</si>
  <si>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</si>
  <si>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</si>
  <si>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</si>
  <si>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</si>
  <si>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</si>
  <si>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</si>
  <si>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</si>
  <si>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</si>
  <si>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</si>
  <si>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</si>
  <si>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</si>
  <si>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</si>
  <si>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</si>
  <si>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</si>
  <si>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</si>
  <si>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</si>
  <si>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</si>
  <si>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</si>
  <si>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</si>
  <si>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</si>
  <si>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</si>
  <si>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</si>
  <si>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</si>
  <si>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</si>
  <si>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</si>
  <si>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</si>
  <si>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</si>
  <si>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</si>
  <si>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</si>
  <si>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</si>
  <si>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</si>
  <si>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</si>
  <si>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</si>
  <si>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</si>
  <si>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</si>
  <si>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</si>
  <si>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</si>
  <si>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</si>
  <si>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</si>
  <si>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</si>
  <si>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</si>
  <si>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</si>
  <si>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</si>
  <si>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</si>
  <si>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</si>
  <si>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</si>
  <si>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</si>
  <si>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</si>
  <si>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</si>
  <si>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</si>
  <si>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</si>
  <si>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</si>
  <si>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</si>
  <si>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</si>
  <si>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</si>
  <si>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</si>
  <si>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</si>
  <si>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</si>
  <si>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</si>
  <si>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</si>
  <si>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</si>
  <si>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</si>
  <si>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</si>
  <si>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</si>
  <si>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</si>
  <si>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</si>
  <si>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</si>
  <si>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</si>
  <si>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</si>
  <si>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</si>
  <si>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</si>
  <si>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</si>
  <si>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</si>
  <si>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</si>
  <si>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</si>
  <si>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</si>
  <si>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</si>
  <si>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</si>
  <si>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</si>
  <si>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</si>
  <si>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</si>
  <si>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</si>
  <si>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</si>
  <si>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</si>
  <si>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</si>
  <si>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</si>
  <si>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</si>
  <si>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</si>
  <si>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</si>
  <si>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</si>
  <si>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</si>
  <si>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</si>
  <si>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</si>
  <si>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</si>
  <si>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</si>
  <si>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</si>
  <si>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</si>
  <si>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</si>
  <si>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</si>
  <si>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</si>
  <si>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</si>
  <si>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</si>
  <si>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</si>
  <si>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</si>
  <si>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</si>
  <si>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</si>
  <si>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</si>
  <si>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</si>
  <si>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</si>
  <si>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</si>
  <si>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</si>
  <si>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</si>
  <si>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</si>
  <si>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</si>
  <si>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</si>
  <si>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</si>
  <si>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</si>
  <si>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</si>
  <si>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</si>
  <si>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</si>
  <si>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</si>
  <si>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</si>
  <si>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</si>
  <si>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</si>
  <si>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</si>
  <si>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</si>
  <si>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</si>
  <si>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</si>
  <si>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</si>
  <si>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</si>
  <si>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</si>
  <si>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</si>
  <si>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</si>
  <si>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</si>
  <si>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</si>
  <si>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</si>
  <si>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</si>
  <si>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</si>
  <si>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</si>
  <si>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</si>
  <si>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</si>
  <si>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</si>
  <si>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</si>
  <si>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</si>
  <si>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</si>
  <si>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</si>
  <si>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</si>
  <si>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</si>
  <si>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</si>
  <si>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</si>
  <si>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</si>
  <si>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</si>
  <si>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</si>
  <si>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</si>
  <si>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</si>
  <si>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</si>
  <si>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</si>
  <si>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</si>
  <si>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</si>
  <si>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</si>
  <si>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</si>
  <si>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</si>
  <si>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</si>
  <si>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</si>
  <si>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</si>
  <si>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</si>
  <si>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</si>
  <si>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</si>
  <si>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</si>
  <si>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</si>
  <si>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</si>
  <si>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</si>
  <si>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</si>
  <si>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</si>
  <si>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</si>
  <si>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</si>
  <si>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</si>
  <si>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</si>
  <si>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</si>
  <si>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</si>
  <si>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</si>
  <si>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</si>
  <si>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</si>
  <si>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</si>
  <si>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</si>
  <si>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</si>
  <si>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</si>
  <si>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</si>
  <si>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</si>
  <si>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</si>
  <si>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</si>
  <si>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</si>
  <si>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</si>
  <si>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</si>
  <si>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</si>
  <si>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</si>
  <si>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</si>
  <si>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</si>
  <si>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</si>
  <si>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</si>
  <si>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</si>
  <si>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</si>
  <si>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</si>
  <si>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</si>
  <si>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</si>
  <si>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</si>
  <si>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</si>
  <si>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</si>
  <si>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</si>
  <si>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2025旺季附加费-USPS Ground Advantage</t>
  </si>
  <si>
    <t>美西、美中仓可用，基础运费含燃油附加费，有效期2025.7.18-TBD</t>
  </si>
  <si>
    <t>2025.10.15-2026.1.18</t>
  </si>
  <si>
    <t>重量
不超过
（磅）</t>
  </si>
  <si>
    <t>重量
不超过
（千克)</t>
  </si>
  <si>
    <t>Zone~9</t>
  </si>
  <si>
    <t>派送参考时效2~5工作日</t>
  </si>
  <si>
    <t>报价说明</t>
  </si>
  <si>
    <t>9. 附加费说明：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</si>
  <si>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</si>
  <si>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</si>
  <si>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</si>
  <si>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</si>
  <si>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</si>
  <si>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</si>
  <si>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</si>
  <si>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</si>
  <si>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</si>
  <si>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</si>
  <si>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</si>
  <si>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</si>
  <si>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</si>
  <si>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</si>
  <si>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</si>
  <si>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</si>
  <si>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</si>
  <si>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</si>
  <si>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</si>
  <si>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</si>
  <si>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</si>
  <si>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</si>
  <si>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</si>
  <si>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</si>
  <si>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</si>
  <si>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</si>
  <si>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</si>
  <si>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美西仓、美中仓、美东仓可用，有效期2025.1.1-TBD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</si>
  <si>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</si>
  <si>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</si>
  <si>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</si>
  <si>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</si>
  <si>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</si>
  <si>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</si>
  <si>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</si>
  <si>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t>计费重=实重和体积重量较大者，最终值会向上进位到下一个重量值</t>
  </si>
  <si>
    <t>a. 当体积小于0.0283m³（1立方英尺)，体积重=L*W*H(inch)/400 或 KG/L*W*H(cm)/14457；
b. 当体积大于0.0283m³（1立方英尺)，体积重=L*W*H(inch)/250 或 KG/L*W*H(cm)/9036；</t>
  </si>
  <si>
    <t>不可发包裹(Unauthorized)</t>
  </si>
  <si>
    <t>a)实重＞70磅
c)最长边+周长＞130英寸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</si>
  <si>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</si>
  <si>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</si>
  <si>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</si>
  <si>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</si>
  <si>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</si>
  <si>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</si>
  <si>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</si>
  <si>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</si>
  <si>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</si>
  <si>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旺季额外超重超尺寸附加费</t>
  </si>
  <si>
    <t>待通知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</si>
  <si>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</si>
  <si>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</si>
  <si>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</si>
  <si>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</si>
  <si>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</si>
  <si>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</si>
  <si>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</si>
  <si>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</si>
  <si>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</si>
  <si>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</si>
  <si>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</si>
  <si>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</si>
  <si>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美西仓和美中仓可以使用，有效期2025.9.29-TBD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</si>
  <si>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</si>
  <si>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</si>
  <si>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</si>
  <si>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</si>
  <si>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</si>
  <si>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</si>
  <si>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</si>
  <si>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</si>
  <si>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</si>
  <si>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</si>
  <si>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</si>
  <si>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</si>
  <si>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</si>
  <si>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</si>
  <si>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</si>
  <si>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</si>
  <si>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</si>
  <si>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</si>
  <si>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</si>
  <si>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</si>
  <si>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</si>
  <si>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</si>
  <si>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</si>
  <si>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</si>
  <si>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</si>
  <si>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</si>
  <si>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</si>
  <si>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</si>
  <si>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</si>
  <si>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</si>
  <si>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</si>
  <si>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</si>
  <si>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</si>
  <si>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</si>
  <si>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</si>
  <si>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</si>
  <si>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</si>
  <si>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</si>
  <si>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</si>
  <si>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</si>
  <si>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</si>
  <si>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</si>
  <si>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</si>
  <si>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</si>
  <si>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</si>
  <si>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</si>
  <si>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</si>
  <si>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</si>
  <si>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</si>
  <si>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</si>
  <si>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</si>
  <si>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</si>
  <si>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</si>
  <si>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</si>
  <si>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</si>
  <si>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</si>
  <si>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</si>
  <si>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</si>
  <si>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</si>
  <si>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</si>
  <si>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</si>
  <si>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</si>
  <si>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</si>
  <si>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</si>
  <si>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</si>
  <si>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</si>
  <si>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</si>
  <si>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</si>
  <si>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</si>
  <si>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</si>
  <si>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</si>
  <si>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</si>
  <si>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</si>
  <si>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</si>
  <si>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</si>
  <si>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</si>
  <si>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</si>
  <si>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</si>
  <si>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2025.9.29-11.23</t>
  </si>
  <si>
    <t>2025.11.24-12.28</t>
  </si>
  <si>
    <t>2025.12.29-2.26.1.18</t>
  </si>
  <si>
    <t>旺季超大包裹（OVERSIZE）附加费</t>
  </si>
  <si>
    <t>不可发包裹(Unauthorized)旺季附加费</t>
  </si>
  <si>
    <t>住宅地址旺季附加费</t>
  </si>
  <si>
    <t>2025.9.29-2026.1.18</t>
  </si>
  <si>
    <t>2025.10.27-2026.1.18</t>
  </si>
  <si>
    <t>上浮125%-150%</t>
  </si>
  <si>
    <t>住宅地址配送附加费</t>
  </si>
  <si>
    <t>修改地址费用 Address Correction</t>
  </si>
  <si>
    <t>以实际账单为准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</si>
  <si>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</si>
  <si>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美东仓和美中仓可以使用，有效期2025.11.26-TBD</t>
  </si>
  <si>
    <t>GOFO rate2025 住宅地址运费报价</t>
  </si>
  <si>
    <t>GOFO rate2025 商业地址运费报价</t>
  </si>
  <si>
    <t>美西仓、美中仓、美东仓可以使用，有效期2025.11.26-TBD</t>
  </si>
  <si>
    <t>超最长边产品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</si>
  <si>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</si>
  <si>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</si>
  <si>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</si>
  <si>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</si>
  <si>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#NA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</si>
  <si>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</si>
  <si>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</si>
  <si>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不支持</t>
  </si>
  <si>
    <t>签名服务 Signature</t>
  </si>
  <si>
    <t>未经授权的包裹费用 Unauthorized Package Charge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</si>
  <si>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</si>
  <si>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</si>
  <si>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</si>
  <si>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</si>
  <si>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</si>
  <si>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</si>
  <si>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</si>
  <si>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</si>
  <si>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</si>
  <si>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</si>
  <si>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</si>
  <si>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</si>
  <si>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</si>
  <si>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1-2</t>
  </si>
  <si>
    <t>Zone 3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</si>
  <si>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</si>
  <si>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</t>
  </si>
  <si>
    <t>≤ 90 磅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</si>
  <si>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$32.5*0.5+$65*0.5+$105=$153.75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</si>
  <si>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≤ 150 磅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</si>
  <si>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</si>
  <si>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</si>
  <si>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</si>
  <si>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</si>
  <si>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&lt; 200 磅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</si>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</sst>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11"/>
      <color rgb="FFFF0000"/>
      <name val="微软雅黑"/>
      <charset val="0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u/>
      <sz val="10"/>
      <color rgb="FFFF0000"/>
      <name val="微软雅黑"/>
      <charset val="134"/>
    </font>
    <font>
      <sz val="10"/>
      <color rgb="FFFF0000"/>
      <name val="宋体"/>
      <charset val="134"/>
    </font>
    <font>
      <sz val="9"/>
      <color rgb="FFFF0000"/>
      <name val="宋体"/>
      <charset val="134"/>
    </font>
    <font>
      <b/>
      <sz val="10"/>
      <color rgb="FFFF0000"/>
      <name val="宋体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9"/>
      <name val="宋体"/>
      <charset val="134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2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3" borderId="118">
      <alignment vertical="center"/>
    </xf>
    <xf numFmtId="0" fontId="73" fillId="14" borderId="119">
      <alignment vertical="center"/>
    </xf>
    <xf numFmtId="0" fontId="74" fillId="14" borderId="118">
      <alignment vertical="center"/>
    </xf>
    <xf numFmtId="0" fontId="75" fillId="15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6" borderId="0">
      <alignment vertical="center"/>
    </xf>
    <xf numFmtId="0" fontId="79" fillId="17" borderId="0">
      <alignment vertical="center"/>
    </xf>
    <xf numFmtId="0" fontId="80" fillId="18" borderId="0">
      <alignment vertical="center"/>
    </xf>
    <xf numFmtId="0" fontId="81" fillId="19" borderId="0">
      <alignment vertical="center"/>
    </xf>
    <xf numFmtId="0" fontId="82" fillId="20" borderId="0">
      <alignment vertical="center"/>
    </xf>
    <xf numFmtId="0" fontId="82" fillId="21" borderId="0">
      <alignment vertical="center"/>
    </xf>
    <xf numFmtId="0" fontId="81" fillId="22" borderId="0">
      <alignment vertical="center"/>
    </xf>
    <xf numFmtId="0" fontId="81" fillId="23" borderId="0">
      <alignment vertical="center"/>
    </xf>
    <xf numFmtId="0" fontId="82" fillId="24" borderId="0">
      <alignment vertical="center"/>
    </xf>
    <xf numFmtId="0" fontId="82" fillId="25" borderId="0">
      <alignment vertical="center"/>
    </xf>
    <xf numFmtId="0" fontId="81" fillId="26" borderId="0">
      <alignment vertical="center"/>
    </xf>
    <xf numFmtId="0" fontId="81" fillId="27" borderId="0">
      <alignment vertical="center"/>
    </xf>
    <xf numFmtId="0" fontId="82" fillId="28" borderId="0">
      <alignment vertical="center"/>
    </xf>
    <xf numFmtId="0" fontId="82" fillId="29" borderId="0">
      <alignment vertical="center"/>
    </xf>
    <xf numFmtId="0" fontId="81" fillId="30" borderId="0">
      <alignment vertical="center"/>
    </xf>
    <xf numFmtId="0" fontId="81" fillId="31" borderId="0">
      <alignment vertical="center"/>
    </xf>
    <xf numFmtId="0" fontId="82" fillId="32" borderId="0">
      <alignment vertical="center"/>
    </xf>
    <xf numFmtId="0" fontId="82" fillId="33" borderId="0">
      <alignment vertical="center"/>
    </xf>
    <xf numFmtId="0" fontId="81" fillId="34" borderId="0">
      <alignment vertical="center"/>
    </xf>
    <xf numFmtId="0" fontId="81" fillId="35" borderId="0">
      <alignment vertical="center"/>
    </xf>
    <xf numFmtId="0" fontId="82" fillId="36" borderId="0">
      <alignment vertical="center"/>
    </xf>
    <xf numFmtId="0" fontId="82" fillId="37" borderId="0">
      <alignment vertical="center"/>
    </xf>
    <xf numFmtId="0" fontId="81" fillId="38" borderId="0">
      <alignment vertical="center"/>
    </xf>
    <xf numFmtId="0" fontId="81" fillId="9" borderId="0">
      <alignment vertical="center"/>
    </xf>
    <xf numFmtId="0" fontId="82" fillId="39" borderId="0">
      <alignment vertical="center"/>
    </xf>
    <xf numFmtId="0" fontId="82" fillId="40" borderId="0">
      <alignment vertical="center"/>
    </xf>
    <xf numFmtId="0" fontId="81" fillId="41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2" borderId="0" applyNumberFormat="0" applyBorder="0" applyAlignment="0" applyProtection="0">
      <alignment vertical="center"/>
    </xf>
  </cellStyleXfs>
  <cellXfs count="480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24" fontId="10" fillId="0" borderId="12" xfId="0" applyNumberFormat="1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left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26" fontId="15" fillId="0" borderId="6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4" fillId="0" borderId="13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7" fillId="2" borderId="18" xfId="6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9" fillId="2" borderId="0" xfId="6" applyFont="1" applyFill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7" fillId="0" borderId="20" xfId="0" applyFont="1" applyFill="1" applyBorder="1" applyAlignment="1">
      <alignment horizontal="center" vertical="center" wrapText="1"/>
    </xf>
    <xf numFmtId="0" fontId="17" fillId="0" borderId="22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0" fillId="2" borderId="0" xfId="49" applyFont="1" applyFill="1" applyAlignment="1" applyProtection="1">
      <alignment horizontal="center" vertical="center"/>
    </xf>
    <xf numFmtId="0" fontId="21" fillId="0" borderId="0" xfId="0" applyFont="1" applyFill="1" applyAlignment="1">
      <alignment vertical="center"/>
    </xf>
    <xf numFmtId="0" fontId="22" fillId="0" borderId="0" xfId="0" applyFont="1" applyAlignment="1">
      <alignment horizontal="center" vertical="center"/>
    </xf>
    <xf numFmtId="0" fontId="23" fillId="3" borderId="18" xfId="0" applyFont="1" applyFill="1" applyBorder="1" applyAlignment="1">
      <alignment horizontal="center" vertical="center" wrapText="1"/>
    </xf>
    <xf numFmtId="26" fontId="23" fillId="4" borderId="2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9" fontId="23" fillId="5" borderId="18" xfId="0" applyNumberFormat="1" applyFont="1" applyFill="1" applyBorder="1" applyAlignment="1">
      <alignment horizontal="center" vertical="center"/>
    </xf>
    <xf numFmtId="26" fontId="26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 wrapText="1"/>
    </xf>
    <xf numFmtId="26" fontId="27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/>
    </xf>
    <xf numFmtId="26" fontId="23" fillId="4" borderId="25" xfId="0" applyNumberFormat="1" applyFont="1" applyFill="1" applyBorder="1" applyAlignment="1">
      <alignment horizontal="center" vertical="center" wrapText="1"/>
    </xf>
    <xf numFmtId="0" fontId="28" fillId="2" borderId="26" xfId="49" applyFont="1" applyFill="1" applyBorder="1" applyAlignment="1" applyProtection="1">
      <alignment horizontal="center" vertical="center" wrapText="1"/>
    </xf>
    <xf numFmtId="0" fontId="28" fillId="2" borderId="26" xfId="29" applyFont="1" applyFill="1" applyBorder="1" applyAlignment="1" applyProtection="1">
      <alignment horizontal="center" vertical="center"/>
    </xf>
    <xf numFmtId="178" fontId="23" fillId="5" borderId="18" xfId="0" applyNumberFormat="1" applyFont="1" applyFill="1" applyBorder="1" applyAlignment="1">
      <alignment horizontal="center" vertical="center"/>
    </xf>
    <xf numFmtId="26" fontId="23" fillId="4" borderId="18" xfId="0" applyNumberFormat="1" applyFont="1" applyFill="1" applyBorder="1" applyAlignment="1">
      <alignment horizontal="center" vertical="center"/>
    </xf>
    <xf numFmtId="2" fontId="29" fillId="0" borderId="27" xfId="49" applyNumberFormat="1" applyFont="1" applyBorder="1" applyAlignment="1" applyProtection="1">
      <alignment horizontal="center" vertical="center"/>
    </xf>
    <xf numFmtId="25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2" fontId="29" fillId="0" borderId="29" xfId="49" applyNumberFormat="1" applyFont="1" applyBorder="1" applyAlignment="1" applyProtection="1">
      <alignment horizontal="center" vertical="center"/>
    </xf>
    <xf numFmtId="2" fontId="29" fillId="0" borderId="30" xfId="49" applyNumberFormat="1" applyFont="1" applyBorder="1" applyAlignment="1" applyProtection="1">
      <alignment horizontal="center" vertical="center"/>
    </xf>
    <xf numFmtId="0" fontId="26" fillId="4" borderId="18" xfId="0" applyFont="1" applyFill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2" fontId="29" fillId="0" borderId="31" xfId="49" applyNumberFormat="1" applyFont="1" applyBorder="1" applyAlignment="1" applyProtection="1">
      <alignment horizontal="center" vertical="center"/>
    </xf>
    <xf numFmtId="26" fontId="23" fillId="4" borderId="32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2" fillId="0" borderId="18" xfId="0" applyFont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 wrapText="1"/>
    </xf>
    <xf numFmtId="0" fontId="22" fillId="6" borderId="18" xfId="0" applyFont="1" applyFill="1" applyBorder="1" applyAlignment="1">
      <alignment horizontal="center" vertical="center"/>
    </xf>
    <xf numFmtId="0" fontId="22" fillId="4" borderId="18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32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 wrapText="1"/>
    </xf>
    <xf numFmtId="0" fontId="22" fillId="7" borderId="18" xfId="0" applyFont="1" applyFill="1" applyBorder="1" applyAlignment="1">
      <alignment horizontal="center" vertical="center"/>
    </xf>
    <xf numFmtId="179" fontId="10" fillId="7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Border="1" applyAlignment="1">
      <alignment horizontal="center" vertical="center"/>
    </xf>
    <xf numFmtId="25" fontId="29" fillId="6" borderId="27" xfId="49" applyNumberFormat="1" applyFont="1" applyFill="1" applyBorder="1" applyAlignment="1" applyProtection="1">
      <alignment horizontal="center" vertical="center"/>
    </xf>
    <xf numFmtId="25" fontId="29" fillId="4" borderId="27" xfId="49" applyNumberFormat="1" applyFont="1" applyFill="1" applyBorder="1" applyAlignment="1" applyProtection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23" fillId="6" borderId="35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23" fillId="6" borderId="3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6" borderId="37" xfId="0" applyFont="1" applyFill="1" applyBorder="1" applyAlignment="1">
      <alignment horizontal="center" vertical="center" wrapText="1"/>
    </xf>
    <xf numFmtId="0" fontId="23" fillId="6" borderId="0" xfId="0" applyFont="1" applyFill="1" applyAlignment="1">
      <alignment horizontal="center" vertical="center" wrapText="1"/>
    </xf>
    <xf numFmtId="0" fontId="23" fillId="6" borderId="38" xfId="0" applyFont="1" applyFill="1" applyBorder="1" applyAlignment="1">
      <alignment horizontal="center" vertical="center" wrapText="1"/>
    </xf>
    <xf numFmtId="0" fontId="23" fillId="6" borderId="39" xfId="0" applyFont="1" applyFill="1" applyBorder="1" applyAlignment="1">
      <alignment horizontal="center" vertical="center" wrapText="1"/>
    </xf>
    <xf numFmtId="0" fontId="23" fillId="6" borderId="40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 wrapText="1"/>
    </xf>
    <xf numFmtId="0" fontId="22" fillId="0" borderId="32" xfId="0" applyFont="1" applyBorder="1" applyAlignment="1">
      <alignment horizontal="center" vertical="center" wrapText="1"/>
    </xf>
    <xf numFmtId="178" fontId="22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22" fillId="0" borderId="18" xfId="0" applyNumberFormat="1" applyFont="1" applyFill="1" applyBorder="1" applyAlignment="1">
      <alignment horizontal="center" vertical="center"/>
    </xf>
    <xf numFmtId="178" fontId="30" fillId="0" borderId="18" xfId="0" applyNumberFormat="1" applyFont="1" applyFill="1" applyBorder="1" applyAlignment="1">
      <alignment horizontal="center" vertical="center"/>
    </xf>
    <xf numFmtId="178" fontId="24" fillId="0" borderId="1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3" fillId="4" borderId="35" xfId="0" applyFont="1" applyFill="1" applyBorder="1" applyAlignment="1">
      <alignment horizontal="center" vertical="center" wrapText="1"/>
    </xf>
    <xf numFmtId="0" fontId="23" fillId="4" borderId="36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horizontal="center" vertical="center" wrapText="1"/>
    </xf>
    <xf numFmtId="0" fontId="23" fillId="4" borderId="37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4" borderId="38" xfId="0" applyFont="1" applyFill="1" applyBorder="1" applyAlignment="1">
      <alignment horizontal="center" vertical="center" wrapText="1"/>
    </xf>
    <xf numFmtId="0" fontId="23" fillId="4" borderId="39" xfId="0" applyFont="1" applyFill="1" applyBorder="1" applyAlignment="1">
      <alignment horizontal="center" vertical="center" wrapText="1"/>
    </xf>
    <xf numFmtId="0" fontId="23" fillId="4" borderId="40" xfId="0" applyFont="1" applyFill="1" applyBorder="1" applyAlignment="1">
      <alignment horizontal="center" vertical="center" wrapText="1"/>
    </xf>
    <xf numFmtId="0" fontId="23" fillId="4" borderId="34" xfId="0" applyFont="1" applyFill="1" applyBorder="1" applyAlignment="1">
      <alignment horizontal="center" vertical="center" wrapText="1"/>
    </xf>
    <xf numFmtId="26" fontId="29" fillId="0" borderId="18" xfId="0" applyNumberFormat="1" applyFont="1" applyFill="1" applyBorder="1" applyAlignment="1">
      <alignment horizontal="center" vertical="center"/>
    </xf>
    <xf numFmtId="26" fontId="31" fillId="0" borderId="18" xfId="0" applyNumberFormat="1" applyFont="1" applyFill="1" applyBorder="1" applyAlignment="1">
      <alignment horizontal="center" vertical="center"/>
    </xf>
    <xf numFmtId="25" fontId="18" fillId="0" borderId="18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18" fillId="0" borderId="0" xfId="49" applyNumberFormat="1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32" fillId="8" borderId="41" xfId="45" applyNumberFormat="1" applyFont="1" applyFill="1" applyBorder="1" applyAlignment="1" applyProtection="1">
      <alignment horizontal="left" vertical="center"/>
    </xf>
    <xf numFmtId="0" fontId="32" fillId="8" borderId="42" xfId="45" applyNumberFormat="1" applyFont="1" applyFill="1" applyBorder="1" applyAlignment="1" applyProtection="1">
      <alignment horizontal="left" vertical="center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horizontal="center" vertical="center" wrapText="1"/>
    </xf>
    <xf numFmtId="0" fontId="28" fillId="2" borderId="44" xfId="50" applyNumberFormat="1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4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horizontal="center" vertical="center" wrapText="1"/>
    </xf>
    <xf numFmtId="0" fontId="33" fillId="0" borderId="48" xfId="49" applyFont="1" applyFill="1" applyBorder="1" applyAlignment="1" applyProtection="1">
      <alignment horizontal="center"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5" fillId="0" borderId="45" xfId="0" applyFont="1" applyFill="1" applyBorder="1" applyAlignment="1">
      <alignment horizontal="left" vertical="center"/>
    </xf>
    <xf numFmtId="25" fontId="14" fillId="0" borderId="45" xfId="49" applyNumberFormat="1" applyFont="1" applyFill="1" applyBorder="1" applyAlignment="1" applyProtection="1">
      <alignment horizontal="left" vertical="center"/>
    </xf>
    <xf numFmtId="0" fontId="35" fillId="0" borderId="45" xfId="0" applyFont="1" applyFill="1" applyBorder="1" applyAlignment="1">
      <alignment horizontal="left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55" xfId="49" applyFont="1" applyFill="1" applyBorder="1" applyAlignment="1" applyProtection="1">
      <alignment vertical="center" wrapText="1"/>
    </xf>
    <xf numFmtId="0" fontId="33" fillId="0" borderId="56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25" fontId="9" fillId="0" borderId="45" xfId="49" applyNumberFormat="1" applyFont="1" applyFill="1" applyBorder="1" applyAlignment="1" applyProtection="1">
      <alignment horizontal="left" vertical="center"/>
    </xf>
    <xf numFmtId="0" fontId="33" fillId="0" borderId="54" xfId="49" applyFont="1" applyFill="1" applyBorder="1" applyAlignment="1" applyProtection="1">
      <alignment horizontal="left" vertical="center" wrapText="1"/>
    </xf>
    <xf numFmtId="0" fontId="33" fillId="0" borderId="55" xfId="49" applyFont="1" applyFill="1" applyBorder="1" applyAlignment="1" applyProtection="1">
      <alignment horizontal="left" vertical="center" wrapText="1"/>
    </xf>
    <xf numFmtId="0" fontId="33" fillId="0" borderId="56" xfId="49" applyFont="1" applyFill="1" applyBorder="1" applyAlignment="1" applyProtection="1">
      <alignment horizontal="left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14" fillId="0" borderId="49" xfId="49" applyNumberFormat="1" applyFont="1" applyFill="1" applyBorder="1" applyAlignment="1" applyProtection="1">
      <alignment horizontal="left" vertical="center" wrapText="1"/>
    </xf>
    <xf numFmtId="25" fontId="14" fillId="0" borderId="51" xfId="49" applyNumberFormat="1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25" fontId="14" fillId="0" borderId="45" xfId="49" applyNumberFormat="1" applyFont="1" applyFill="1" applyBorder="1" applyAlignment="1" applyProtection="1">
      <alignment horizontal="left" vertical="center" wrapText="1"/>
    </xf>
    <xf numFmtId="25" fontId="14" fillId="0" borderId="46" xfId="49" applyNumberFormat="1" applyFont="1" applyFill="1" applyBorder="1" applyAlignment="1" applyProtection="1">
      <alignment horizontal="center" vertical="center" wrapText="1"/>
    </xf>
    <xf numFmtId="25" fontId="14" fillId="0" borderId="47" xfId="49" applyNumberFormat="1" applyFont="1" applyFill="1" applyBorder="1" applyAlignment="1" applyProtection="1">
      <alignment horizontal="center" vertical="center" wrapText="1"/>
    </xf>
    <xf numFmtId="25" fontId="14" fillId="0" borderId="46" xfId="49" applyNumberFormat="1" applyFont="1" applyFill="1" applyBorder="1" applyAlignment="1" applyProtection="1">
      <alignment horizontal="left" vertical="center"/>
    </xf>
    <xf numFmtId="25" fontId="14" fillId="0" borderId="47" xfId="49" applyNumberFormat="1" applyFont="1" applyFill="1" applyBorder="1" applyAlignment="1" applyProtection="1">
      <alignment horizontal="left" vertical="center"/>
    </xf>
    <xf numFmtId="25" fontId="14" fillId="0" borderId="48" xfId="49" applyNumberFormat="1" applyFont="1" applyFill="1" applyBorder="1" applyAlignment="1" applyProtection="1">
      <alignment horizontal="left" vertical="center"/>
    </xf>
    <xf numFmtId="25" fontId="14" fillId="0" borderId="44" xfId="49" applyNumberFormat="1" applyFont="1" applyFill="1" applyBorder="1" applyAlignment="1" applyProtection="1">
      <alignment horizontal="left" vertical="center"/>
    </xf>
    <xf numFmtId="25" fontId="14" fillId="0" borderId="49" xfId="49" applyNumberFormat="1" applyFont="1" applyFill="1" applyBorder="1" applyAlignment="1" applyProtection="1">
      <alignment horizontal="center" vertical="center"/>
    </xf>
    <xf numFmtId="25" fontId="14" fillId="0" borderId="50" xfId="49" applyNumberFormat="1" applyFont="1" applyFill="1" applyBorder="1" applyAlignment="1" applyProtection="1">
      <alignment horizontal="center" vertical="center"/>
    </xf>
    <xf numFmtId="25" fontId="14" fillId="0" borderId="51" xfId="49" applyNumberFormat="1" applyFont="1" applyFill="1" applyBorder="1" applyAlignment="1" applyProtection="1">
      <alignment vertical="center"/>
    </xf>
    <xf numFmtId="0" fontId="37" fillId="0" borderId="54" xfId="49" applyFont="1" applyFill="1" applyBorder="1" applyAlignment="1" applyProtection="1">
      <alignment horizontal="left" vertical="center" wrapText="1"/>
    </xf>
    <xf numFmtId="0" fontId="37" fillId="0" borderId="55" xfId="49" applyFont="1" applyFill="1" applyBorder="1" applyAlignment="1" applyProtection="1">
      <alignment horizontal="left" vertical="center" wrapText="1"/>
    </xf>
    <xf numFmtId="0" fontId="37" fillId="0" borderId="56" xfId="49" applyFont="1" applyFill="1" applyBorder="1" applyAlignment="1" applyProtection="1">
      <alignment horizontal="left" vertical="center" wrapText="1"/>
    </xf>
    <xf numFmtId="0" fontId="38" fillId="0" borderId="46" xfId="49" applyFont="1" applyFill="1" applyBorder="1" applyAlignment="1" applyProtection="1">
      <alignment horizontal="center" vertical="center" wrapText="1"/>
    </xf>
    <xf numFmtId="0" fontId="36" fillId="0" borderId="55" xfId="49" applyFont="1" applyFill="1" applyBorder="1" applyAlignment="1" applyProtection="1">
      <alignment horizontal="center" vertical="center" wrapText="1"/>
    </xf>
    <xf numFmtId="0" fontId="36" fillId="0" borderId="56" xfId="49" applyFont="1" applyFill="1" applyBorder="1" applyAlignment="1" applyProtection="1">
      <alignment horizontal="center" vertical="center" wrapText="1"/>
    </xf>
    <xf numFmtId="0" fontId="19" fillId="2" borderId="18" xfId="6" applyFont="1" applyFill="1" applyBorder="1" applyAlignment="1">
      <alignment horizontal="center" vertical="center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9" fontId="34" fillId="0" borderId="47" xfId="49" applyNumberFormat="1" applyFont="1" applyFill="1" applyBorder="1" applyAlignment="1" applyProtection="1">
      <alignment horizontal="center" vertical="center" wrapText="1"/>
    </xf>
    <xf numFmtId="9" fontId="34" fillId="0" borderId="48" xfId="49" applyNumberFormat="1" applyFont="1" applyFill="1" applyBorder="1" applyAlignment="1" applyProtection="1">
      <alignment horizontal="center" vertical="center" wrapText="1"/>
    </xf>
    <xf numFmtId="0" fontId="39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25" fontId="40" fillId="0" borderId="46" xfId="49" applyNumberFormat="1" applyFont="1" applyFill="1" applyBorder="1" applyAlignment="1" applyProtection="1">
      <alignment horizontal="center" vertical="center" wrapText="1"/>
    </xf>
    <xf numFmtId="25" fontId="40" fillId="0" borderId="47" xfId="49" applyNumberFormat="1" applyFont="1" applyFill="1" applyBorder="1" applyAlignment="1" applyProtection="1">
      <alignment horizontal="center" vertical="center" wrapText="1"/>
    </xf>
    <xf numFmtId="25" fontId="9" fillId="0" borderId="45" xfId="49" applyNumberFormat="1" applyFont="1" applyFill="1" applyBorder="1" applyAlignment="1" applyProtection="1">
      <alignment horizontal="center" vertical="center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7" xfId="51" applyNumberFormat="1" applyFont="1" applyFill="1" applyBorder="1" applyAlignment="1">
      <alignment horizontal="center" vertical="center" wrapText="1"/>
    </xf>
    <xf numFmtId="0" fontId="22" fillId="0" borderId="27" xfId="0" applyNumberFormat="1" applyFont="1" applyFill="1" applyBorder="1" applyAlignment="1">
      <alignment horizontal="center" vertical="center"/>
    </xf>
    <xf numFmtId="180" fontId="22" fillId="0" borderId="27" xfId="0" applyNumberFormat="1" applyFont="1" applyFill="1" applyBorder="1" applyAlignment="1">
      <alignment horizontal="center" vertical="center"/>
    </xf>
    <xf numFmtId="26" fontId="43" fillId="0" borderId="57" xfId="0" applyNumberFormat="1" applyFont="1" applyFill="1" applyBorder="1" applyAlignment="1">
      <alignment horizontal="center" vertical="top" wrapText="1"/>
    </xf>
    <xf numFmtId="26" fontId="43" fillId="0" borderId="58" xfId="0" applyNumberFormat="1" applyFont="1" applyFill="1" applyBorder="1" applyAlignment="1">
      <alignment horizontal="center" vertical="top" wrapText="1"/>
    </xf>
    <xf numFmtId="181" fontId="22" fillId="0" borderId="27" xfId="0" applyNumberFormat="1" applyFont="1" applyFill="1" applyBorder="1" applyAlignment="1">
      <alignment horizontal="center" vertical="center"/>
    </xf>
    <xf numFmtId="0" fontId="22" fillId="0" borderId="59" xfId="0" applyNumberFormat="1" applyFont="1" applyFill="1" applyBorder="1" applyAlignment="1">
      <alignment horizontal="center" vertical="center"/>
    </xf>
    <xf numFmtId="181" fontId="22" fillId="0" borderId="59" xfId="0" applyNumberFormat="1" applyFont="1" applyFill="1" applyBorder="1" applyAlignment="1">
      <alignment horizontal="center" vertical="center"/>
    </xf>
    <xf numFmtId="26" fontId="43" fillId="0" borderId="60" xfId="0" applyNumberFormat="1" applyFont="1" applyFill="1" applyBorder="1" applyAlignment="1">
      <alignment horizontal="center" vertical="top" wrapText="1"/>
    </xf>
    <xf numFmtId="26" fontId="43" fillId="0" borderId="61" xfId="0" applyNumberFormat="1" applyFont="1" applyFill="1" applyBorder="1" applyAlignment="1">
      <alignment horizontal="center" vertical="top" wrapText="1"/>
    </xf>
    <xf numFmtId="0" fontId="10" fillId="9" borderId="37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8" xfId="0" applyFont="1" applyFill="1" applyBorder="1" applyAlignment="1">
      <alignment horizontal="center" vertical="center" wrapText="1"/>
    </xf>
    <xf numFmtId="0" fontId="44" fillId="2" borderId="37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2" fillId="0" borderId="18" xfId="0" applyFont="1" applyFill="1" applyBorder="1" applyAlignment="1">
      <alignment horizontal="left" vertical="center" wrapText="1"/>
    </xf>
    <xf numFmtId="0" fontId="23" fillId="0" borderId="18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 wrapText="1"/>
    </xf>
    <xf numFmtId="9" fontId="22" fillId="0" borderId="18" xfId="3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 wrapText="1"/>
    </xf>
    <xf numFmtId="182" fontId="29" fillId="0" borderId="27" xfId="49" applyNumberFormat="1" applyFont="1" applyBorder="1" applyAlignment="1" applyProtection="1">
      <alignment horizontal="center" vertical="center"/>
    </xf>
    <xf numFmtId="0" fontId="6" fillId="2" borderId="36" xfId="52" applyNumberFormat="1" applyFont="1" applyFill="1" applyBorder="1" applyAlignment="1" applyProtection="1">
      <alignment horizontal="center" vertical="center"/>
    </xf>
    <xf numFmtId="0" fontId="46" fillId="0" borderId="35" xfId="0" applyFont="1" applyFill="1" applyBorder="1" applyAlignment="1">
      <alignment wrapText="1"/>
    </xf>
    <xf numFmtId="0" fontId="46" fillId="0" borderId="36" xfId="0" applyFont="1" applyFill="1" applyBorder="1" applyAlignment="1"/>
    <xf numFmtId="0" fontId="46" fillId="0" borderId="33" xfId="0" applyFont="1" applyFill="1" applyBorder="1" applyAlignment="1"/>
    <xf numFmtId="0" fontId="46" fillId="0" borderId="37" xfId="0" applyFont="1" applyFill="1" applyBorder="1" applyAlignment="1"/>
    <xf numFmtId="0" fontId="46" fillId="0" borderId="0" xfId="0" applyFont="1" applyFill="1" applyAlignment="1"/>
    <xf numFmtId="0" fontId="46" fillId="0" borderId="38" xfId="0" applyFont="1" applyFill="1" applyBorder="1" applyAlignment="1"/>
    <xf numFmtId="0" fontId="46" fillId="0" borderId="39" xfId="0" applyFont="1" applyFill="1" applyBorder="1" applyAlignment="1"/>
    <xf numFmtId="0" fontId="46" fillId="0" borderId="40" xfId="0" applyFont="1" applyFill="1" applyBorder="1" applyAlignment="1"/>
    <xf numFmtId="0" fontId="46" fillId="0" borderId="34" xfId="0" applyFont="1" applyFill="1" applyBorder="1" applyAlignment="1"/>
    <xf numFmtId="0" fontId="9" fillId="0" borderId="62" xfId="0" applyFont="1" applyFill="1" applyBorder="1" applyAlignment="1">
      <alignment horizontal="center" vertical="center" wrapText="1"/>
    </xf>
    <xf numFmtId="0" fontId="9" fillId="0" borderId="63" xfId="0" applyFont="1" applyFill="1" applyBorder="1" applyAlignment="1">
      <alignment horizontal="center" vertical="center" wrapText="1"/>
    </xf>
    <xf numFmtId="0" fontId="9" fillId="0" borderId="64" xfId="0" applyFont="1" applyFill="1" applyBorder="1" applyAlignment="1">
      <alignment horizontal="center" vertical="center" wrapText="1"/>
    </xf>
    <xf numFmtId="0" fontId="9" fillId="0" borderId="18" xfId="52" applyNumberFormat="1" applyFont="1" applyFill="1" applyBorder="1" applyAlignment="1" applyProtection="1">
      <alignment horizontal="left" vertical="center"/>
    </xf>
    <xf numFmtId="2" fontId="29" fillId="0" borderId="59" xfId="49" applyNumberFormat="1" applyFont="1" applyBorder="1" applyAlignment="1" applyProtection="1">
      <alignment horizontal="center" vertical="center"/>
    </xf>
    <xf numFmtId="25" fontId="29" fillId="0" borderId="65" xfId="49" applyNumberFormat="1" applyFont="1" applyBorder="1" applyAlignment="1" applyProtection="1">
      <alignment horizontal="center" vertical="center"/>
    </xf>
    <xf numFmtId="0" fontId="32" fillId="8" borderId="66" xfId="45" applyNumberFormat="1" applyFont="1" applyFill="1" applyBorder="1" applyAlignment="1" applyProtection="1">
      <alignment horizontal="center" vertical="center"/>
    </xf>
    <xf numFmtId="0" fontId="32" fillId="8" borderId="0" xfId="45" applyNumberFormat="1" applyFont="1" applyFill="1" applyAlignment="1" applyProtection="1">
      <alignment horizontal="center" vertical="center"/>
    </xf>
    <xf numFmtId="0" fontId="28" fillId="2" borderId="67" xfId="50" applyNumberFormat="1" applyFont="1" applyFill="1" applyBorder="1" applyAlignment="1" applyProtection="1">
      <alignment horizontal="center" vertical="center" wrapText="1"/>
    </xf>
    <xf numFmtId="0" fontId="28" fillId="2" borderId="68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vertical="center" wrapText="1"/>
    </xf>
    <xf numFmtId="0" fontId="36" fillId="0" borderId="24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15" fillId="0" borderId="18" xfId="29" applyFont="1" applyFill="1" applyBorder="1" applyAlignment="1" applyProtection="1">
      <alignment horizontal="center" vertical="center"/>
    </xf>
    <xf numFmtId="0" fontId="18" fillId="0" borderId="18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47" fillId="0" borderId="18" xfId="0" applyFont="1" applyFill="1" applyBorder="1" applyAlignment="1">
      <alignment horizontal="center" vertical="center"/>
    </xf>
    <xf numFmtId="178" fontId="0" fillId="0" borderId="18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8" xfId="0" applyFont="1" applyFill="1" applyBorder="1" applyAlignment="1">
      <alignment horizontal="center" vertical="center"/>
    </xf>
    <xf numFmtId="183" fontId="50" fillId="0" borderId="12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 wrapText="1"/>
    </xf>
    <xf numFmtId="183" fontId="49" fillId="0" borderId="72" xfId="0" applyNumberFormat="1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183" fontId="49" fillId="0" borderId="18" xfId="0" applyNumberFormat="1" applyFont="1" applyFill="1" applyBorder="1" applyAlignment="1">
      <alignment horizontal="center" vertical="center"/>
    </xf>
    <xf numFmtId="0" fontId="49" fillId="0" borderId="24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6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3" xfId="0" applyFont="1" applyFill="1" applyBorder="1" applyAlignment="1">
      <alignment horizontal="center" vertical="center"/>
    </xf>
    <xf numFmtId="0" fontId="49" fillId="0" borderId="62" xfId="0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8" xfId="0" applyNumberFormat="1" applyFont="1" applyFill="1" applyBorder="1" applyAlignment="1">
      <alignment horizontal="center" vertical="center"/>
    </xf>
    <xf numFmtId="0" fontId="49" fillId="0" borderId="35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0" fontId="49" fillId="0" borderId="80" xfId="0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183" fontId="49" fillId="0" borderId="82" xfId="0" applyNumberFormat="1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0" borderId="62" xfId="0" applyFont="1" applyFill="1" applyBorder="1" applyAlignment="1">
      <alignment horizontal="center" vertical="center"/>
    </xf>
    <xf numFmtId="0" fontId="45" fillId="10" borderId="63" xfId="0" applyFont="1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/>
    </xf>
    <xf numFmtId="178" fontId="57" fillId="0" borderId="18" xfId="0" applyNumberFormat="1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0" borderId="18" xfId="0" applyFont="1" applyFill="1" applyBorder="1" applyAlignment="1">
      <alignment horizontal="center" vertical="center" wrapText="1"/>
    </xf>
    <xf numFmtId="10" fontId="57" fillId="10" borderId="18" xfId="0" applyNumberFormat="1" applyFont="1" applyFill="1" applyBorder="1" applyAlignment="1">
      <alignment horizontal="center" vertical="center"/>
    </xf>
    <xf numFmtId="0" fontId="58" fillId="10" borderId="18" xfId="0" applyFont="1" applyFill="1" applyBorder="1" applyAlignment="1">
      <alignment horizontal="center" vertical="center" wrapText="1"/>
    </xf>
    <xf numFmtId="178" fontId="57" fillId="10" borderId="18" xfId="0" applyNumberFormat="1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center" vertical="center"/>
    </xf>
    <xf numFmtId="0" fontId="16" fillId="0" borderId="91" xfId="0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left" vertical="center" wrapText="1"/>
    </xf>
    <xf numFmtId="0" fontId="56" fillId="10" borderId="92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center" vertical="center"/>
    </xf>
    <xf numFmtId="0" fontId="56" fillId="10" borderId="18" xfId="0" applyFont="1" applyFill="1" applyBorder="1" applyAlignment="1">
      <alignment horizontal="left" vertical="center"/>
    </xf>
    <xf numFmtId="0" fontId="56" fillId="10" borderId="92" xfId="0" applyFont="1" applyFill="1" applyBorder="1" applyAlignment="1">
      <alignment horizontal="left" vertical="center"/>
    </xf>
    <xf numFmtId="178" fontId="57" fillId="10" borderId="18" xfId="0" applyNumberFormat="1" applyFont="1" applyFill="1" applyBorder="1" applyAlignment="1">
      <alignment horizontal="center" vertical="center"/>
    </xf>
    <xf numFmtId="0" fontId="16" fillId="10" borderId="93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/>
    </xf>
    <xf numFmtId="178" fontId="57" fillId="10" borderId="94" xfId="0" applyNumberFormat="1" applyFont="1" applyFill="1" applyBorder="1" applyAlignment="1">
      <alignment horizontal="center" vertical="center"/>
    </xf>
    <xf numFmtId="0" fontId="56" fillId="10" borderId="94" xfId="0" applyFont="1" applyFill="1" applyBorder="1" applyAlignment="1">
      <alignment horizontal="left" vertical="center" wrapText="1"/>
    </xf>
    <xf numFmtId="0" fontId="56" fillId="10" borderId="95" xfId="0" applyFont="1" applyFill="1" applyBorder="1" applyAlignment="1">
      <alignment horizontal="left" vertical="center" wrapText="1"/>
    </xf>
    <xf numFmtId="0" fontId="56" fillId="10" borderId="96" xfId="0" applyFont="1" applyFill="1" applyBorder="1" applyAlignment="1">
      <alignment horizontal="center" vertical="center" wrapText="1"/>
    </xf>
    <xf numFmtId="0" fontId="56" fillId="10" borderId="0" xfId="0" applyFont="1" applyFill="1" applyBorder="1" applyAlignment="1">
      <alignment horizontal="center" vertical="center" wrapText="1"/>
    </xf>
    <xf numFmtId="0" fontId="56" fillId="10" borderId="90" xfId="0" applyFont="1" applyFill="1" applyBorder="1" applyAlignment="1">
      <alignment horizontal="center" vertical="center" wrapText="1"/>
    </xf>
    <xf numFmtId="0" fontId="56" fillId="10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8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center" vertical="center"/>
      <protection hidden="1"/>
    </xf>
    <xf numFmtId="0" fontId="16" fillId="0" borderId="18" xfId="0" applyFont="1" applyFill="1" applyBorder="1" applyAlignment="1" applyProtection="1">
      <alignment horizontal="center" vertical="center"/>
      <protection hidden="1"/>
    </xf>
    <xf numFmtId="0" fontId="16" fillId="0" borderId="92" xfId="0" applyFont="1" applyFill="1" applyBorder="1" applyAlignment="1" applyProtection="1">
      <alignment horizontal="center" vertical="center"/>
      <protection hidden="1"/>
    </xf>
    <xf numFmtId="178" fontId="56" fillId="0" borderId="18" xfId="0" applyNumberFormat="1" applyFont="1" applyFill="1" applyBorder="1" applyAlignment="1">
      <alignment horizontal="center" vertical="center" wrapText="1"/>
    </xf>
    <xf numFmtId="26" fontId="56" fillId="0" borderId="18" xfId="0" applyNumberFormat="1" applyFont="1" applyFill="1" applyBorder="1" applyAlignment="1" applyProtection="1">
      <alignment horizontal="center" vertical="center"/>
      <protection hidden="1"/>
    </xf>
    <xf numFmtId="0" fontId="29" fillId="0" borderId="18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0" borderId="91" xfId="0" applyFont="1" applyFill="1" applyBorder="1" applyAlignment="1">
      <alignment horizontal="center" vertical="center" wrapText="1"/>
    </xf>
    <xf numFmtId="0" fontId="56" fillId="10" borderId="92" xfId="0" applyFont="1" applyFill="1" applyBorder="1" applyAlignment="1">
      <alignment horizontal="center" vertical="center" wrapText="1"/>
    </xf>
    <xf numFmtId="0" fontId="15" fillId="0" borderId="91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/>
    </xf>
    <xf numFmtId="0" fontId="15" fillId="0" borderId="92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 wrapText="1"/>
    </xf>
    <xf numFmtId="0" fontId="15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/>
    </xf>
    <xf numFmtId="0" fontId="16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8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7" borderId="91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92" xfId="0" applyFont="1" applyFill="1" applyBorder="1" applyAlignment="1">
      <alignment horizontal="center" vertical="center" wrapText="1"/>
    </xf>
    <xf numFmtId="0" fontId="18" fillId="7" borderId="91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92" xfId="0" applyFont="1" applyFill="1" applyBorder="1" applyAlignment="1">
      <alignment horizontal="center" vertical="center" wrapText="1"/>
    </xf>
    <xf numFmtId="0" fontId="18" fillId="7" borderId="93" xfId="0" applyFont="1" applyFill="1" applyBorder="1" applyAlignment="1">
      <alignment horizontal="center" vertical="center" wrapText="1"/>
    </xf>
    <xf numFmtId="0" fontId="18" fillId="7" borderId="94" xfId="0" applyFont="1" applyFill="1" applyBorder="1" applyAlignment="1">
      <alignment horizontal="center" vertical="center" wrapText="1"/>
    </xf>
    <xf numFmtId="0" fontId="18" fillId="7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/>
      <protection hidden="1"/>
    </xf>
    <xf numFmtId="0" fontId="16" fillId="0" borderId="62" xfId="0" applyFont="1" applyFill="1" applyBorder="1" applyAlignment="1" applyProtection="1">
      <alignment horizontal="center" vertical="center"/>
      <protection hidden="1"/>
    </xf>
    <xf numFmtId="0" fontId="16" fillId="0" borderId="100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4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7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6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6" fillId="0" borderId="18" xfId="0" applyFont="1" applyFill="1" applyBorder="1" applyAlignment="1" applyProtection="1">
      <alignment horizontal="left" vertical="center"/>
      <protection hidden="1"/>
    </xf>
    <xf numFmtId="0" fontId="16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center" vertical="center" wrapText="1"/>
    </xf>
    <xf numFmtId="184" fontId="59" fillId="0" borderId="18" xfId="0" applyNumberFormat="1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0" borderId="91" xfId="0" applyNumberFormat="1" applyFont="1" applyFill="1" applyBorder="1" applyAlignment="1">
      <alignment horizontal="center" vertical="center" wrapText="1"/>
    </xf>
    <xf numFmtId="0" fontId="56" fillId="10" borderId="18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1" borderId="18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1" borderId="24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6" fillId="10" borderId="109" xfId="0" applyFont="1" applyFill="1" applyBorder="1" applyAlignment="1">
      <alignment horizontal="center" vertical="center" wrapText="1"/>
    </xf>
    <xf numFmtId="178" fontId="56" fillId="10" borderId="32" xfId="0" applyNumberFormat="1" applyFont="1" applyFill="1" applyBorder="1" applyAlignment="1">
      <alignment horizontal="center" vertical="center" wrapText="1"/>
    </xf>
    <xf numFmtId="0" fontId="52" fillId="10" borderId="18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left" vertical="center" wrapText="1"/>
    </xf>
    <xf numFmtId="0" fontId="29" fillId="10" borderId="92" xfId="0" applyFont="1" applyFill="1" applyBorder="1" applyAlignment="1">
      <alignment horizontal="left" vertical="center" wrapText="1"/>
    </xf>
    <xf numFmtId="0" fontId="16" fillId="10" borderId="89" xfId="0" applyFont="1" applyFill="1" applyBorder="1" applyAlignment="1">
      <alignment horizontal="center" vertical="center" wrapText="1"/>
    </xf>
    <xf numFmtId="178" fontId="56" fillId="10" borderId="24" xfId="0" applyNumberFormat="1" applyFont="1" applyFill="1" applyBorder="1" applyAlignment="1">
      <alignment horizontal="center" vertical="center" wrapText="1"/>
    </xf>
    <xf numFmtId="0" fontId="52" fillId="10" borderId="92" xfId="0" applyFont="1" applyFill="1" applyBorder="1" applyAlignment="1">
      <alignment horizontal="left" vertical="center" wrapText="1"/>
    </xf>
    <xf numFmtId="0" fontId="52" fillId="10" borderId="24" xfId="0" applyFont="1" applyFill="1" applyBorder="1" applyAlignment="1">
      <alignment horizontal="left" vertical="center" wrapText="1"/>
    </xf>
    <xf numFmtId="0" fontId="52" fillId="10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0" borderId="18" xfId="0" applyNumberFormat="1" applyFont="1" applyFill="1" applyBorder="1" applyAlignment="1">
      <alignment horizontal="center" vertical="center" wrapText="1"/>
    </xf>
    <xf numFmtId="26" fontId="62" fillId="10" borderId="18" xfId="0" applyNumberFormat="1" applyFont="1" applyFill="1" applyBorder="1" applyAlignment="1">
      <alignment horizontal="center" vertical="center" wrapText="1"/>
    </xf>
    <xf numFmtId="26" fontId="60" fillId="10" borderId="18" xfId="0" applyNumberFormat="1" applyFont="1" applyFill="1" applyBorder="1" applyAlignment="1">
      <alignment horizontal="left" vertical="center" wrapText="1"/>
    </xf>
    <xf numFmtId="26" fontId="60" fillId="10" borderId="92" xfId="0" applyNumberFormat="1" applyFont="1" applyFill="1" applyBorder="1" applyAlignment="1">
      <alignment horizontal="left" vertical="center" wrapText="1"/>
    </xf>
    <xf numFmtId="178" fontId="62" fillId="0" borderId="18" xfId="0" applyNumberFormat="1" applyFont="1" applyFill="1" applyBorder="1" applyAlignment="1">
      <alignment horizontal="center" vertical="center"/>
    </xf>
    <xf numFmtId="26" fontId="56" fillId="10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0" borderId="94" xfId="0" applyNumberFormat="1" applyFont="1" applyFill="1" applyBorder="1" applyAlignment="1">
      <alignment horizontal="left" vertical="center" wrapText="1"/>
    </xf>
    <xf numFmtId="26" fontId="60" fillId="10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3" fillId="0" borderId="91" xfId="0" applyFont="1" applyBorder="1" applyAlignment="1">
      <alignment horizontal="left" vertical="center"/>
    </xf>
    <xf numFmtId="0" fontId="23" fillId="0" borderId="18" xfId="0" applyFont="1" applyBorder="1" applyAlignment="1">
      <alignment horizontal="left" vertical="center"/>
    </xf>
    <xf numFmtId="0" fontId="0" fillId="0" borderId="35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4" xfId="0" applyFont="1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22" fillId="0" borderId="91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wrapText="1"/>
    </xf>
    <xf numFmtId="0" fontId="63" fillId="0" borderId="18" xfId="0" applyFont="1" applyBorder="1" applyAlignment="1">
      <alignment horizontal="left" vertical="center" wrapText="1"/>
    </xf>
    <xf numFmtId="0" fontId="22" fillId="0" borderId="114" xfId="0" applyFont="1" applyBorder="1" applyAlignment="1">
      <alignment horizontal="left" vertical="center"/>
    </xf>
    <xf numFmtId="0" fontId="22" fillId="0" borderId="64" xfId="0" applyFont="1" applyBorder="1" applyAlignment="1">
      <alignment horizontal="left" vertical="center"/>
    </xf>
    <xf numFmtId="0" fontId="63" fillId="0" borderId="62" xfId="0" applyFont="1" applyBorder="1" applyAlignment="1">
      <alignment horizontal="left" vertical="center" wrapText="1"/>
    </xf>
    <xf numFmtId="0" fontId="63" fillId="0" borderId="63" xfId="0" applyFont="1" applyBorder="1" applyAlignment="1">
      <alignment horizontal="left" vertical="center" wrapText="1"/>
    </xf>
    <xf numFmtId="0" fontId="63" fillId="0" borderId="64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4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23" fillId="0" borderId="93" xfId="0" applyFont="1" applyBorder="1" applyAlignment="1">
      <alignment horizontal="center" vertical="center" wrapText="1"/>
    </xf>
    <xf numFmtId="0" fontId="0" fillId="0" borderId="94" xfId="0" applyBorder="1" applyAlignment="1">
      <alignment vertical="center" wrapText="1"/>
    </xf>
    <xf numFmtId="0" fontId="0" fillId="0" borderId="94" xfId="0" applyBorder="1" applyAlignment="1">
      <alignment horizontal="left" vertical="center" wrapText="1"/>
    </xf>
    <xf numFmtId="0" fontId="0" fillId="0" borderId="95" xfId="0" applyBorder="1" applyAlignment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5</xdr:col>
      <xdr:colOff>73660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4825" y="157527625"/>
          <a:ext cx="6109335" cy="71568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1310640</xdr:colOff>
      <xdr:row>46</xdr:row>
      <xdr:rowOff>152400</xdr:rowOff>
    </xdr:from>
    <xdr:to>
      <xdr:col>6</xdr:col>
      <xdr:colOff>157480</xdr:colOff>
      <xdr:row>808</xdr:row>
      <xdr:rowOff>45720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78480" y="22569805"/>
          <a:ext cx="6314440" cy="1392478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"/>
  <sheetViews>
    <sheetView tabSelected="1" workbookViewId="0">
      <selection activeCell="A2" sqref="A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193" t="s">
        <v>2</v>
      </c>
      <c r="B2" s="41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18" t="s">
        <v>14</v>
      </c>
      <c r="B4" s="419"/>
      <c r="C4" s="419"/>
      <c r="D4" s="419"/>
      <c r="E4" s="419"/>
      <c r="F4" s="419"/>
      <c r="G4" s="419"/>
      <c r="H4" s="420"/>
    </row>
    <row r="5" ht="20" customHeight="1" spans="1:8">
      <c r="A5" s="444" t="s">
        <v>15</v>
      </c>
      <c r="B5" s="445"/>
      <c r="C5" s="389" t="s">
        <v>16</v>
      </c>
      <c r="D5" s="389"/>
      <c r="E5" s="389"/>
      <c r="F5" s="446" t="s">
        <v>17</v>
      </c>
      <c r="G5" s="447"/>
      <c r="H5" s="448"/>
    </row>
    <row r="6" ht="20" customHeight="1" spans="1:8">
      <c r="A6" s="444" t="s">
        <v>18</v>
      </c>
      <c r="B6" s="445"/>
      <c r="C6" s="389" t="s">
        <v>19</v>
      </c>
      <c r="D6" s="389"/>
      <c r="E6" s="389"/>
      <c r="F6" s="449"/>
      <c r="G6" s="450"/>
      <c r="H6" s="451"/>
    </row>
    <row r="7" ht="20" customHeight="1" spans="1:8">
      <c r="A7" s="444" t="s">
        <v>20</v>
      </c>
      <c r="B7" s="445"/>
      <c r="C7" s="389" t="s">
        <v>21</v>
      </c>
      <c r="D7" s="389"/>
      <c r="E7" s="389"/>
      <c r="F7" s="449"/>
      <c r="G7" s="450"/>
      <c r="H7" s="451"/>
    </row>
    <row r="8" ht="20" customHeight="1" spans="1:8">
      <c r="A8" s="444" t="s">
        <v>22</v>
      </c>
      <c r="B8" s="445"/>
      <c r="C8" s="389" t="s">
        <v>21</v>
      </c>
      <c r="D8" s="389"/>
      <c r="E8" s="389"/>
      <c r="F8" s="449"/>
      <c r="G8" s="450"/>
      <c r="H8" s="451"/>
    </row>
    <row r="9" ht="20" customHeight="1" spans="1:8">
      <c r="A9" s="452" t="s">
        <v>23</v>
      </c>
      <c r="B9" s="453"/>
      <c r="C9" s="454" t="s">
        <v>24</v>
      </c>
      <c r="D9" s="454"/>
      <c r="E9" s="454"/>
      <c r="F9" s="449"/>
      <c r="G9" s="450"/>
      <c r="H9" s="451"/>
    </row>
    <row r="10" ht="20" customHeight="1" spans="1:8">
      <c r="A10" s="452" t="s">
        <v>25</v>
      </c>
      <c r="B10" s="453"/>
      <c r="C10" s="454" t="s">
        <v>26</v>
      </c>
      <c r="D10" s="454"/>
      <c r="E10" s="454"/>
      <c r="F10" s="449"/>
      <c r="G10" s="450"/>
      <c r="H10" s="451"/>
    </row>
    <row r="11" ht="20.4" spans="1:8">
      <c r="A11" s="418" t="s">
        <v>27</v>
      </c>
      <c r="B11" s="419"/>
      <c r="C11" s="419"/>
      <c r="D11" s="419"/>
      <c r="E11" s="419"/>
      <c r="F11" s="419"/>
      <c r="G11" s="419"/>
      <c r="H11" s="420"/>
    </row>
    <row r="12" ht="15" customHeight="1" spans="1:8">
      <c r="A12" s="444" t="s">
        <v>28</v>
      </c>
      <c r="B12" s="445"/>
      <c r="C12" s="445" t="s">
        <v>29</v>
      </c>
      <c r="D12" s="445"/>
      <c r="E12" s="445"/>
      <c r="F12" s="450" t="s">
        <v>30</v>
      </c>
      <c r="G12" s="450"/>
      <c r="H12" s="451"/>
    </row>
    <row r="13" ht="45" customHeight="1" spans="1:8">
      <c r="A13" s="455" t="s">
        <v>31</v>
      </c>
      <c r="B13" s="456"/>
      <c r="C13" s="457" t="s">
        <v>32</v>
      </c>
      <c r="D13" s="457"/>
      <c r="E13" s="457"/>
      <c r="F13" s="450"/>
      <c r="G13" s="450"/>
      <c r="H13" s="451"/>
    </row>
    <row r="14" ht="15" customHeight="1" spans="1:8">
      <c r="A14" s="455" t="s">
        <v>33</v>
      </c>
      <c r="B14" s="456"/>
      <c r="C14" s="457" t="s">
        <v>34</v>
      </c>
      <c r="D14" s="457"/>
      <c r="E14" s="457"/>
      <c r="F14" s="450"/>
      <c r="G14" s="450"/>
      <c r="H14" s="451"/>
    </row>
    <row r="15" ht="30" customHeight="1" spans="1:8">
      <c r="A15" s="455" t="s">
        <v>35</v>
      </c>
      <c r="B15" s="456"/>
      <c r="C15" s="457" t="s">
        <v>36</v>
      </c>
      <c r="D15" s="457"/>
      <c r="E15" s="457"/>
      <c r="F15" s="450"/>
      <c r="G15" s="450"/>
      <c r="H15" s="451"/>
    </row>
    <row r="16" ht="30" customHeight="1" spans="1:8">
      <c r="A16" s="455" t="s">
        <v>37</v>
      </c>
      <c r="B16" s="456"/>
      <c r="C16" s="457" t="s">
        <v>38</v>
      </c>
      <c r="D16" s="457"/>
      <c r="E16" s="457"/>
      <c r="F16" s="450"/>
      <c r="G16" s="450"/>
      <c r="H16" s="451"/>
    </row>
    <row r="17" ht="30" customHeight="1" spans="1:8">
      <c r="A17" s="455" t="s">
        <v>39</v>
      </c>
      <c r="B17" s="456"/>
      <c r="C17" s="457" t="s">
        <v>40</v>
      </c>
      <c r="D17" s="457" t="s">
        <v>41</v>
      </c>
      <c r="E17" s="457"/>
      <c r="F17" s="450"/>
      <c r="G17" s="450"/>
      <c r="H17" s="451"/>
    </row>
    <row r="18" ht="30" customHeight="1" spans="1:8">
      <c r="A18" s="455" t="s">
        <v>42</v>
      </c>
      <c r="B18" s="456"/>
      <c r="C18" s="458" t="s">
        <v>43</v>
      </c>
      <c r="D18" s="457"/>
      <c r="E18" s="457"/>
      <c r="F18" s="450"/>
      <c r="G18" s="450"/>
      <c r="H18" s="451"/>
    </row>
    <row r="19" ht="15" customHeight="1" spans="1:8">
      <c r="A19" s="455" t="s">
        <v>44</v>
      </c>
      <c r="B19" s="456"/>
      <c r="C19" s="457" t="s">
        <v>45</v>
      </c>
      <c r="D19" s="457"/>
      <c r="E19" s="457"/>
      <c r="F19" s="450"/>
      <c r="G19" s="450"/>
      <c r="H19" s="451"/>
    </row>
    <row r="20" ht="15" customHeight="1" spans="1:8">
      <c r="A20" s="455" t="s">
        <v>46</v>
      </c>
      <c r="B20" s="456"/>
      <c r="C20" s="457" t="s">
        <v>47</v>
      </c>
      <c r="D20" s="457"/>
      <c r="E20" s="457"/>
      <c r="F20" s="450"/>
      <c r="G20" s="450"/>
      <c r="H20" s="451"/>
    </row>
    <row r="21" ht="15" customHeight="1" spans="1:8">
      <c r="A21" s="459" t="s">
        <v>48</v>
      </c>
      <c r="B21" s="460"/>
      <c r="C21" s="461" t="s">
        <v>49</v>
      </c>
      <c r="D21" s="462"/>
      <c r="E21" s="463"/>
      <c r="F21" s="450"/>
      <c r="G21" s="450"/>
      <c r="H21" s="451"/>
    </row>
    <row r="22" ht="15" customHeight="1" spans="1:8">
      <c r="A22" s="455" t="s">
        <v>50</v>
      </c>
      <c r="B22" s="456"/>
      <c r="C22" s="458" t="s">
        <v>51</v>
      </c>
      <c r="D22" s="457"/>
      <c r="E22" s="457"/>
      <c r="F22" s="450"/>
      <c r="G22" s="450"/>
      <c r="H22" s="451"/>
    </row>
    <row r="23" ht="15" customHeight="1" spans="1:8">
      <c r="A23" s="455" t="s">
        <v>52</v>
      </c>
      <c r="B23" s="456"/>
      <c r="C23" s="457" t="s">
        <v>53</v>
      </c>
      <c r="D23" s="457"/>
      <c r="E23" s="457"/>
      <c r="F23" s="450"/>
      <c r="G23" s="450"/>
      <c r="H23" s="451"/>
    </row>
    <row r="24" ht="15" customHeight="1" spans="1:8">
      <c r="A24" s="455" t="s">
        <v>54</v>
      </c>
      <c r="B24" s="456"/>
      <c r="C24" s="458" t="s">
        <v>55</v>
      </c>
      <c r="D24" s="457"/>
      <c r="E24" s="457"/>
      <c r="F24" s="450"/>
      <c r="G24" s="450"/>
      <c r="H24" s="451"/>
    </row>
    <row r="25" ht="20.4" spans="1:8">
      <c r="A25" s="418" t="s">
        <v>56</v>
      </c>
      <c r="B25" s="419"/>
      <c r="C25" s="419"/>
      <c r="D25" s="419"/>
      <c r="E25" s="419"/>
      <c r="F25" s="419"/>
      <c r="G25" s="419"/>
      <c r="H25" s="420"/>
    </row>
    <row r="26" ht="29" customHeight="1" spans="1:8">
      <c r="A26" s="464">
        <v>1</v>
      </c>
      <c r="B26" s="393" t="s">
        <v>57</v>
      </c>
      <c r="C26" s="393"/>
      <c r="D26" s="393"/>
      <c r="E26" s="393"/>
      <c r="F26" s="393"/>
      <c r="G26" s="393"/>
      <c r="H26" s="465"/>
    </row>
    <row r="27" ht="29" customHeight="1" spans="1:8">
      <c r="A27" s="464">
        <v>2</v>
      </c>
      <c r="B27" s="393" t="s">
        <v>58</v>
      </c>
      <c r="C27" s="393"/>
      <c r="D27" s="393"/>
      <c r="E27" s="393"/>
      <c r="F27" s="393"/>
      <c r="G27" s="393"/>
      <c r="H27" s="465"/>
    </row>
    <row r="28" ht="29" customHeight="1" spans="1:8">
      <c r="A28" s="464">
        <v>3</v>
      </c>
      <c r="B28" s="393" t="s">
        <v>59</v>
      </c>
      <c r="C28" s="393"/>
      <c r="D28" s="393"/>
      <c r="E28" s="393"/>
      <c r="F28" s="393"/>
      <c r="G28" s="393"/>
      <c r="H28" s="465"/>
    </row>
    <row r="29" ht="29" customHeight="1" spans="1:8">
      <c r="A29" s="464">
        <v>4</v>
      </c>
      <c r="B29" s="393" t="s">
        <v>60</v>
      </c>
      <c r="C29" s="393"/>
      <c r="D29" s="393"/>
      <c r="E29" s="393"/>
      <c r="F29" s="393"/>
      <c r="G29" s="393"/>
      <c r="H29" s="465"/>
    </row>
    <row r="30" ht="29" customHeight="1" spans="1:8">
      <c r="A30" s="464">
        <v>5</v>
      </c>
      <c r="B30" s="393" t="s">
        <v>61</v>
      </c>
      <c r="C30" s="393"/>
      <c r="D30" s="393"/>
      <c r="E30" s="393"/>
      <c r="F30" s="393"/>
      <c r="G30" s="393"/>
      <c r="H30" s="465"/>
    </row>
    <row r="31" ht="29" customHeight="1" spans="1:8">
      <c r="A31" s="464">
        <v>6</v>
      </c>
      <c r="B31" s="393" t="s">
        <v>62</v>
      </c>
      <c r="C31" s="393"/>
      <c r="D31" s="393"/>
      <c r="E31" s="393"/>
      <c r="F31" s="393"/>
      <c r="G31" s="393"/>
      <c r="H31" s="465"/>
    </row>
    <row r="32" ht="29" customHeight="1" spans="1:8">
      <c r="A32" s="464">
        <v>7</v>
      </c>
      <c r="B32" s="393" t="s">
        <v>63</v>
      </c>
      <c r="C32" s="393"/>
      <c r="D32" s="393"/>
      <c r="E32" s="393"/>
      <c r="F32" s="393"/>
      <c r="G32" s="393"/>
      <c r="H32" s="465"/>
    </row>
    <row r="33" ht="29" customHeight="1" spans="1:8">
      <c r="A33" s="466">
        <v>8</v>
      </c>
      <c r="B33" s="467" t="s">
        <v>64</v>
      </c>
      <c r="C33" s="467"/>
      <c r="D33" s="467"/>
      <c r="E33" s="467"/>
      <c r="F33" s="467"/>
      <c r="G33" s="467"/>
      <c r="H33" s="468"/>
    </row>
    <row r="34" spans="1:8">
      <c r="A34" s="469"/>
      <c r="B34" s="470"/>
      <c r="C34" s="470"/>
      <c r="D34" s="470"/>
      <c r="E34" s="470"/>
      <c r="F34" s="470"/>
      <c r="G34" s="470"/>
      <c r="H34" s="471"/>
    </row>
    <row r="35" ht="20.4" spans="1:8">
      <c r="A35" s="418" t="s">
        <v>65</v>
      </c>
      <c r="B35" s="419"/>
      <c r="C35" s="419"/>
      <c r="D35" s="419"/>
      <c r="E35" s="419"/>
      <c r="F35" s="419"/>
      <c r="G35" s="419"/>
      <c r="H35" s="420"/>
    </row>
    <row r="36" ht="16.2" spans="1:8">
      <c r="A36" s="464" t="s">
        <v>66</v>
      </c>
      <c r="B36" s="472" t="s">
        <v>67</v>
      </c>
      <c r="C36" s="472" t="s">
        <v>68</v>
      </c>
      <c r="D36" s="472" t="s">
        <v>69</v>
      </c>
      <c r="E36" s="472" t="s">
        <v>70</v>
      </c>
      <c r="F36" s="472" t="s">
        <v>71</v>
      </c>
      <c r="G36" s="472" t="s">
        <v>72</v>
      </c>
      <c r="H36" s="473"/>
    </row>
    <row r="37" s="443" customFormat="1" ht="62" customHeight="1" spans="1:8">
      <c r="A37" s="474" t="s">
        <v>73</v>
      </c>
      <c r="B37" s="391" t="s">
        <v>74</v>
      </c>
      <c r="C37" s="391" t="s">
        <v>75</v>
      </c>
      <c r="D37" s="475" t="s">
        <v>76</v>
      </c>
      <c r="E37" s="475" t="s">
        <v>77</v>
      </c>
      <c r="F37" s="475" t="s">
        <v>78</v>
      </c>
      <c r="G37" s="393" t="s">
        <v>77</v>
      </c>
      <c r="H37" s="465"/>
    </row>
    <row r="38" s="443" customFormat="1" ht="62" customHeight="1" spans="1:8">
      <c r="A38" s="474"/>
      <c r="B38" s="391" t="s">
        <v>79</v>
      </c>
      <c r="C38" s="391" t="s">
        <v>80</v>
      </c>
      <c r="D38" s="475" t="s">
        <v>76</v>
      </c>
      <c r="E38" s="475" t="s">
        <v>77</v>
      </c>
      <c r="F38" s="475" t="s">
        <v>78</v>
      </c>
      <c r="G38" s="393" t="s">
        <v>77</v>
      </c>
      <c r="H38" s="465"/>
    </row>
    <row r="39" s="443" customFormat="1" ht="62" customHeight="1" spans="1:8">
      <c r="A39" s="474"/>
      <c r="B39" s="391" t="s">
        <v>81</v>
      </c>
      <c r="C39" s="391" t="s">
        <v>82</v>
      </c>
      <c r="D39" s="475" t="s">
        <v>76</v>
      </c>
      <c r="E39" s="475" t="s">
        <v>77</v>
      </c>
      <c r="F39" s="475" t="s">
        <v>83</v>
      </c>
      <c r="G39" s="393" t="s">
        <v>84</v>
      </c>
      <c r="H39" s="465"/>
    </row>
    <row r="40" s="443" customFormat="1" ht="124" customHeight="1" spans="1:8">
      <c r="A40" s="474" t="s">
        <v>85</v>
      </c>
      <c r="B40" s="391" t="s">
        <v>86</v>
      </c>
      <c r="C40" s="391" t="s">
        <v>87</v>
      </c>
      <c r="D40" s="475" t="s">
        <v>88</v>
      </c>
      <c r="E40" s="475" t="s">
        <v>89</v>
      </c>
      <c r="F40" s="475" t="s">
        <v>90</v>
      </c>
      <c r="G40" s="393" t="s">
        <v>91</v>
      </c>
      <c r="H40" s="465"/>
    </row>
    <row r="41" s="443" customFormat="1" ht="173" customHeight="1" spans="1:8">
      <c r="A41" s="474" t="s">
        <v>92</v>
      </c>
      <c r="B41" s="391" t="s">
        <v>93</v>
      </c>
      <c r="C41" s="391" t="s">
        <v>94</v>
      </c>
      <c r="D41" s="475" t="s">
        <v>95</v>
      </c>
      <c r="E41" s="475" t="s">
        <v>89</v>
      </c>
      <c r="F41" s="475" t="s">
        <v>96</v>
      </c>
      <c r="G41" s="393" t="s">
        <v>97</v>
      </c>
      <c r="H41" s="465"/>
    </row>
    <row r="42" s="443" customFormat="1" ht="173" customHeight="1" spans="1:8">
      <c r="A42" s="474"/>
      <c r="B42" s="391" t="s">
        <v>98</v>
      </c>
      <c r="C42" s="391" t="s">
        <v>99</v>
      </c>
      <c r="D42" s="475"/>
      <c r="E42" s="475"/>
      <c r="F42" s="475" t="s">
        <v>100</v>
      </c>
      <c r="G42" s="393" t="s">
        <v>101</v>
      </c>
      <c r="H42" s="465"/>
    </row>
    <row r="43" s="443" customFormat="1" ht="173" customHeight="1" spans="1:8">
      <c r="A43" s="474"/>
      <c r="B43" s="391" t="s">
        <v>102</v>
      </c>
      <c r="C43" s="391" t="s">
        <v>103</v>
      </c>
      <c r="D43" s="475"/>
      <c r="E43" s="475"/>
      <c r="F43" s="475" t="s">
        <v>104</v>
      </c>
      <c r="G43" s="393" t="s">
        <v>105</v>
      </c>
      <c r="H43" s="465"/>
    </row>
    <row r="44" s="443" customFormat="1" ht="70" customHeight="1" spans="1:8">
      <c r="A44" s="476"/>
      <c r="B44" s="397" t="s">
        <v>106</v>
      </c>
      <c r="C44" s="397" t="s">
        <v>107</v>
      </c>
      <c r="D44" s="477"/>
      <c r="E44" s="477"/>
      <c r="F44" s="477" t="s">
        <v>108</v>
      </c>
      <c r="G44" s="478" t="s">
        <v>109</v>
      </c>
      <c r="H44" s="479"/>
    </row>
    <row r="45" customFormat="1" ht="15.15" spans="1:8">
      <c r="A45" s="469"/>
      <c r="B45" s="470"/>
      <c r="C45" s="470"/>
      <c r="D45" s="470"/>
      <c r="E45" s="470"/>
      <c r="F45" s="470"/>
      <c r="G45" s="470"/>
      <c r="H45" s="471"/>
    </row>
    <row r="46" ht="20.4" spans="1:8">
      <c r="A46" s="419" t="s">
        <v>110</v>
      </c>
      <c r="B46" s="419"/>
      <c r="C46" s="419"/>
      <c r="D46" s="419"/>
      <c r="E46" s="419"/>
      <c r="F46" s="419"/>
      <c r="G46" s="419"/>
      <c r="H46" s="419"/>
    </row>
  </sheetData>
  <mergeCells count="70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H25"/>
    <mergeCell ref="B26:H26"/>
    <mergeCell ref="B27:H27"/>
    <mergeCell ref="B28:H28"/>
    <mergeCell ref="B29:H29"/>
    <mergeCell ref="B30:H30"/>
    <mergeCell ref="B31:H31"/>
    <mergeCell ref="B32:H32"/>
    <mergeCell ref="B33:H33"/>
    <mergeCell ref="A34:H34"/>
    <mergeCell ref="A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A45:H45"/>
    <mergeCell ref="A46:H46"/>
    <mergeCell ref="A37:A39"/>
    <mergeCell ref="A41:A44"/>
    <mergeCell ref="F12:H24"/>
    <mergeCell ref="F5:H10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workbookViewId="0">
      <selection activeCell="B2" sqref="B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41" t="s">
        <v>2</v>
      </c>
      <c r="B2" s="193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00" t="s">
        <v>111</v>
      </c>
      <c r="B4" s="401"/>
      <c r="C4" s="401"/>
      <c r="D4" s="401"/>
      <c r="E4" s="401"/>
      <c r="F4" s="401"/>
      <c r="G4" s="401"/>
      <c r="H4" s="402"/>
    </row>
    <row r="5" ht="39" customHeight="1" spans="1:8">
      <c r="A5" s="308" t="s">
        <v>112</v>
      </c>
      <c r="B5" s="403" t="s">
        <v>113</v>
      </c>
      <c r="C5" s="403" t="s">
        <v>114</v>
      </c>
      <c r="D5" s="404">
        <v>250</v>
      </c>
      <c r="E5" s="405" t="s">
        <v>115</v>
      </c>
      <c r="F5" s="405"/>
      <c r="G5" s="405"/>
      <c r="H5" s="406" t="s">
        <v>116</v>
      </c>
    </row>
    <row r="6" ht="39" customHeight="1" spans="1:8">
      <c r="A6" s="308"/>
      <c r="B6" s="403" t="s">
        <v>117</v>
      </c>
      <c r="C6" s="403" t="s">
        <v>114</v>
      </c>
      <c r="D6" s="404">
        <v>400</v>
      </c>
      <c r="E6" s="405" t="s">
        <v>118</v>
      </c>
      <c r="F6" s="405"/>
      <c r="G6" s="405"/>
      <c r="H6" s="406"/>
    </row>
    <row r="7" ht="39" customHeight="1" spans="1:8">
      <c r="A7" s="308"/>
      <c r="B7" s="403" t="s">
        <v>119</v>
      </c>
      <c r="C7" s="403" t="s">
        <v>114</v>
      </c>
      <c r="D7" s="404">
        <v>450</v>
      </c>
      <c r="E7" s="405" t="s">
        <v>120</v>
      </c>
      <c r="F7" s="405"/>
      <c r="G7" s="405"/>
      <c r="H7" s="406"/>
    </row>
    <row r="8" ht="39" customHeight="1" spans="1:8">
      <c r="A8" s="308"/>
      <c r="B8" s="403" t="s">
        <v>121</v>
      </c>
      <c r="C8" s="403" t="s">
        <v>122</v>
      </c>
      <c r="D8" s="404">
        <v>15</v>
      </c>
      <c r="E8" s="405" t="s">
        <v>123</v>
      </c>
      <c r="F8" s="405"/>
      <c r="G8" s="405"/>
      <c r="H8" s="406"/>
    </row>
    <row r="9" ht="39" customHeight="1" spans="1:8">
      <c r="A9" s="308"/>
      <c r="B9" s="403" t="s">
        <v>124</v>
      </c>
      <c r="C9" s="403" t="s">
        <v>125</v>
      </c>
      <c r="D9" s="404">
        <v>1</v>
      </c>
      <c r="E9" s="405" t="s">
        <v>126</v>
      </c>
      <c r="F9" s="405"/>
      <c r="G9" s="405"/>
      <c r="H9" s="406"/>
    </row>
    <row r="10" ht="27" customHeight="1" spans="1:8">
      <c r="A10" s="407" t="s">
        <v>127</v>
      </c>
      <c r="B10" s="403" t="s">
        <v>128</v>
      </c>
      <c r="C10" s="408">
        <v>1</v>
      </c>
      <c r="D10" s="403" t="s">
        <v>129</v>
      </c>
      <c r="E10" s="405" t="s">
        <v>129</v>
      </c>
      <c r="F10" s="405"/>
      <c r="G10" s="405"/>
      <c r="H10" s="409" t="s">
        <v>130</v>
      </c>
    </row>
    <row r="11" ht="27" customHeight="1" spans="1:8">
      <c r="A11" s="407"/>
      <c r="B11" s="403" t="s">
        <v>131</v>
      </c>
      <c r="C11" s="403" t="s">
        <v>132</v>
      </c>
      <c r="D11" s="403">
        <v>0.2</v>
      </c>
      <c r="E11" s="405" t="s">
        <v>133</v>
      </c>
      <c r="F11" s="405"/>
      <c r="G11" s="405"/>
      <c r="H11" s="406"/>
    </row>
    <row r="12" ht="27" customHeight="1" spans="1:8">
      <c r="A12" s="407"/>
      <c r="B12" s="403"/>
      <c r="C12" s="403" t="s">
        <v>134</v>
      </c>
      <c r="D12" s="403">
        <v>0.4</v>
      </c>
      <c r="E12" s="405" t="s">
        <v>135</v>
      </c>
      <c r="F12" s="405"/>
      <c r="G12" s="405"/>
      <c r="H12" s="406"/>
    </row>
    <row r="13" ht="27" customHeight="1" spans="1:8">
      <c r="A13" s="407"/>
      <c r="B13" s="403"/>
      <c r="C13" s="403" t="s">
        <v>136</v>
      </c>
      <c r="D13" s="403">
        <v>1</v>
      </c>
      <c r="E13" s="405" t="s">
        <v>137</v>
      </c>
      <c r="F13" s="405"/>
      <c r="G13" s="405"/>
      <c r="H13" s="406"/>
    </row>
    <row r="14" ht="27" customHeight="1" spans="1:8">
      <c r="A14" s="410" t="s">
        <v>138</v>
      </c>
      <c r="B14" s="342" t="s">
        <v>139</v>
      </c>
      <c r="C14" s="342" t="s">
        <v>140</v>
      </c>
      <c r="D14" s="342" t="s">
        <v>129</v>
      </c>
      <c r="E14" s="411" t="s">
        <v>141</v>
      </c>
      <c r="F14" s="411"/>
      <c r="G14" s="411"/>
      <c r="H14" s="406"/>
    </row>
    <row r="15" ht="27" customHeight="1" spans="1:8">
      <c r="A15" s="412"/>
      <c r="B15" s="374" t="s">
        <v>142</v>
      </c>
      <c r="C15" s="374" t="s">
        <v>140</v>
      </c>
      <c r="D15" s="374">
        <v>0.2</v>
      </c>
      <c r="E15" s="413"/>
      <c r="F15" s="413"/>
      <c r="G15" s="413"/>
      <c r="H15" s="414"/>
    </row>
    <row r="16" ht="16.95" spans="1:8">
      <c r="A16" s="415"/>
      <c r="B16" s="416"/>
      <c r="C16" s="416"/>
      <c r="D16" s="416"/>
      <c r="E16" s="416"/>
      <c r="F16" s="416"/>
      <c r="G16" s="416"/>
      <c r="H16" s="417"/>
    </row>
    <row r="17" ht="20.4" spans="1:8">
      <c r="A17" s="418" t="s">
        <v>143</v>
      </c>
      <c r="B17" s="419"/>
      <c r="C17" s="419"/>
      <c r="D17" s="419"/>
      <c r="E17" s="419"/>
      <c r="F17" s="419"/>
      <c r="G17" s="419"/>
      <c r="H17" s="420"/>
    </row>
    <row r="18" ht="18" customHeight="1" spans="1:8">
      <c r="A18" s="421" t="s">
        <v>144</v>
      </c>
      <c r="B18" s="422" t="s">
        <v>145</v>
      </c>
      <c r="C18" s="422" t="s">
        <v>146</v>
      </c>
      <c r="D18" s="422">
        <v>0.4</v>
      </c>
      <c r="E18" s="423" t="s">
        <v>147</v>
      </c>
      <c r="F18" s="424"/>
      <c r="G18" s="424"/>
      <c r="H18" s="425"/>
    </row>
    <row r="19" ht="18" customHeight="1" spans="1:8">
      <c r="A19" s="308"/>
      <c r="B19" s="403" t="s">
        <v>148</v>
      </c>
      <c r="C19" s="403" t="s">
        <v>146</v>
      </c>
      <c r="D19" s="403">
        <v>0.64</v>
      </c>
      <c r="E19" s="424"/>
      <c r="F19" s="424"/>
      <c r="G19" s="424"/>
      <c r="H19" s="425"/>
    </row>
    <row r="20" ht="18" customHeight="1" spans="1:8">
      <c r="A20" s="308"/>
      <c r="B20" s="403" t="s">
        <v>149</v>
      </c>
      <c r="C20" s="403" t="s">
        <v>146</v>
      </c>
      <c r="D20" s="403">
        <v>0.96</v>
      </c>
      <c r="E20" s="424"/>
      <c r="F20" s="424"/>
      <c r="G20" s="424"/>
      <c r="H20" s="425"/>
    </row>
    <row r="21" ht="18" customHeight="1" spans="1:8">
      <c r="A21" s="308"/>
      <c r="B21" s="403" t="s">
        <v>150</v>
      </c>
      <c r="C21" s="403" t="s">
        <v>146</v>
      </c>
      <c r="D21" s="403">
        <v>1.2</v>
      </c>
      <c r="E21" s="424"/>
      <c r="F21" s="424"/>
      <c r="G21" s="424"/>
      <c r="H21" s="425"/>
    </row>
    <row r="22" ht="18" customHeight="1" spans="1:8">
      <c r="A22" s="308"/>
      <c r="B22" s="403" t="s">
        <v>151</v>
      </c>
      <c r="C22" s="403" t="s">
        <v>146</v>
      </c>
      <c r="D22" s="403">
        <v>1.6</v>
      </c>
      <c r="E22" s="424"/>
      <c r="F22" s="424"/>
      <c r="G22" s="424"/>
      <c r="H22" s="425"/>
    </row>
    <row r="23" ht="18" customHeight="1" spans="1:8">
      <c r="A23" s="308"/>
      <c r="B23" s="403" t="s">
        <v>152</v>
      </c>
      <c r="C23" s="403" t="s">
        <v>146</v>
      </c>
      <c r="D23" s="403">
        <v>2</v>
      </c>
      <c r="E23" s="424"/>
      <c r="F23" s="424"/>
      <c r="G23" s="424"/>
      <c r="H23" s="425"/>
    </row>
    <row r="24" ht="18" customHeight="1" spans="1:8">
      <c r="A24" s="308"/>
      <c r="B24" s="403" t="s">
        <v>153</v>
      </c>
      <c r="C24" s="403" t="s">
        <v>146</v>
      </c>
      <c r="D24" s="403">
        <v>2.4</v>
      </c>
      <c r="E24" s="424"/>
      <c r="F24" s="424"/>
      <c r="G24" s="424"/>
      <c r="H24" s="425"/>
    </row>
    <row r="25" ht="18" customHeight="1" spans="1:8">
      <c r="A25" s="308"/>
      <c r="B25" s="403" t="s">
        <v>154</v>
      </c>
      <c r="C25" s="403" t="s">
        <v>146</v>
      </c>
      <c r="D25" s="403">
        <v>2.8</v>
      </c>
      <c r="E25" s="424"/>
      <c r="F25" s="424"/>
      <c r="G25" s="424"/>
      <c r="H25" s="425"/>
    </row>
    <row r="26" ht="18" customHeight="1" spans="1:8">
      <c r="A26" s="308"/>
      <c r="B26" s="403" t="s">
        <v>155</v>
      </c>
      <c r="C26" s="403" t="s">
        <v>146</v>
      </c>
      <c r="D26" s="403">
        <v>3.2</v>
      </c>
      <c r="E26" s="424"/>
      <c r="F26" s="424"/>
      <c r="G26" s="424"/>
      <c r="H26" s="425"/>
    </row>
    <row r="27" ht="18" customHeight="1" spans="1:8">
      <c r="A27" s="308"/>
      <c r="B27" s="403" t="s">
        <v>156</v>
      </c>
      <c r="C27" s="403" t="s">
        <v>146</v>
      </c>
      <c r="D27" s="403">
        <v>3.6</v>
      </c>
      <c r="E27" s="424"/>
      <c r="F27" s="424"/>
      <c r="G27" s="424"/>
      <c r="H27" s="425"/>
    </row>
    <row r="28" ht="18" customHeight="1" spans="1:8">
      <c r="A28" s="308"/>
      <c r="B28" s="403" t="s">
        <v>157</v>
      </c>
      <c r="C28" s="403" t="s">
        <v>146</v>
      </c>
      <c r="D28" s="403">
        <v>4</v>
      </c>
      <c r="E28" s="424"/>
      <c r="F28" s="424"/>
      <c r="G28" s="424"/>
      <c r="H28" s="425"/>
    </row>
    <row r="29" ht="18" customHeight="1" spans="1:8">
      <c r="A29" s="308"/>
      <c r="B29" s="403" t="s">
        <v>158</v>
      </c>
      <c r="C29" s="403" t="s">
        <v>146</v>
      </c>
      <c r="D29" s="403">
        <v>4.4</v>
      </c>
      <c r="E29" s="424"/>
      <c r="F29" s="424"/>
      <c r="G29" s="424"/>
      <c r="H29" s="425"/>
    </row>
    <row r="30" ht="18" customHeight="1" spans="1:8">
      <c r="A30" s="308"/>
      <c r="B30" s="403" t="s">
        <v>159</v>
      </c>
      <c r="C30" s="403" t="s">
        <v>146</v>
      </c>
      <c r="D30" s="403">
        <v>4.8</v>
      </c>
      <c r="E30" s="424"/>
      <c r="F30" s="424"/>
      <c r="G30" s="424"/>
      <c r="H30" s="425"/>
    </row>
    <row r="31" ht="18" customHeight="1" spans="1:8">
      <c r="A31" s="308"/>
      <c r="B31" s="403" t="s">
        <v>160</v>
      </c>
      <c r="C31" s="403" t="s">
        <v>146</v>
      </c>
      <c r="D31" s="403">
        <v>5.6</v>
      </c>
      <c r="E31" s="424"/>
      <c r="F31" s="424"/>
      <c r="G31" s="424"/>
      <c r="H31" s="425"/>
    </row>
    <row r="32" ht="18" customHeight="1" spans="1:8">
      <c r="A32" s="308"/>
      <c r="B32" s="403" t="s">
        <v>161</v>
      </c>
      <c r="C32" s="403" t="s">
        <v>146</v>
      </c>
      <c r="D32" s="403">
        <v>5.6</v>
      </c>
      <c r="E32" s="424"/>
      <c r="F32" s="424"/>
      <c r="G32" s="424"/>
      <c r="H32" s="425"/>
    </row>
    <row r="33" ht="18" customHeight="1" spans="1:8">
      <c r="A33" s="308"/>
      <c r="B33" s="403" t="s">
        <v>162</v>
      </c>
      <c r="C33" s="403" t="s">
        <v>146</v>
      </c>
      <c r="D33" s="403">
        <v>5.6</v>
      </c>
      <c r="E33" s="424"/>
      <c r="F33" s="424"/>
      <c r="G33" s="424"/>
      <c r="H33" s="425"/>
    </row>
    <row r="34" ht="18" customHeight="1" spans="1:8">
      <c r="A34" s="308"/>
      <c r="B34" s="403" t="s">
        <v>163</v>
      </c>
      <c r="C34" s="403" t="s">
        <v>146</v>
      </c>
      <c r="D34" s="403">
        <v>5.6</v>
      </c>
      <c r="E34" s="424"/>
      <c r="F34" s="424"/>
      <c r="G34" s="424"/>
      <c r="H34" s="425"/>
    </row>
    <row r="35" ht="18" customHeight="1" spans="1:8">
      <c r="A35" s="426"/>
      <c r="B35" s="427" t="s">
        <v>164</v>
      </c>
      <c r="C35" s="427" t="s">
        <v>146</v>
      </c>
      <c r="D35" s="427">
        <v>9.6</v>
      </c>
      <c r="E35" s="424"/>
      <c r="F35" s="424"/>
      <c r="G35" s="424"/>
      <c r="H35" s="425"/>
    </row>
    <row r="36" ht="18" customHeight="1" spans="1:8">
      <c r="A36" s="308" t="s">
        <v>165</v>
      </c>
      <c r="B36" s="403" t="s">
        <v>145</v>
      </c>
      <c r="C36" s="403" t="s">
        <v>146</v>
      </c>
      <c r="D36" s="403">
        <v>0.3</v>
      </c>
      <c r="E36" s="423" t="s">
        <v>166</v>
      </c>
      <c r="F36" s="423"/>
      <c r="G36" s="423"/>
      <c r="H36" s="428"/>
    </row>
    <row r="37" ht="18" customHeight="1" spans="1:8">
      <c r="A37" s="308"/>
      <c r="B37" s="403" t="s">
        <v>148</v>
      </c>
      <c r="C37" s="403" t="s">
        <v>146</v>
      </c>
      <c r="D37" s="403">
        <v>0.5</v>
      </c>
      <c r="E37" s="423"/>
      <c r="F37" s="423"/>
      <c r="G37" s="423"/>
      <c r="H37" s="428"/>
    </row>
    <row r="38" ht="18" customHeight="1" spans="1:8">
      <c r="A38" s="308"/>
      <c r="B38" s="403" t="s">
        <v>149</v>
      </c>
      <c r="C38" s="403" t="s">
        <v>146</v>
      </c>
      <c r="D38" s="403">
        <v>0.8</v>
      </c>
      <c r="E38" s="423"/>
      <c r="F38" s="423"/>
      <c r="G38" s="423"/>
      <c r="H38" s="428"/>
    </row>
    <row r="39" ht="18" customHeight="1" spans="1:8">
      <c r="A39" s="308"/>
      <c r="B39" s="403" t="s">
        <v>150</v>
      </c>
      <c r="C39" s="403" t="s">
        <v>146</v>
      </c>
      <c r="D39" s="403">
        <v>1</v>
      </c>
      <c r="E39" s="423"/>
      <c r="F39" s="423"/>
      <c r="G39" s="423"/>
      <c r="H39" s="428"/>
    </row>
    <row r="40" ht="18" customHeight="1" spans="1:8">
      <c r="A40" s="308"/>
      <c r="B40" s="403" t="s">
        <v>151</v>
      </c>
      <c r="C40" s="403" t="s">
        <v>146</v>
      </c>
      <c r="D40" s="403">
        <v>1.2</v>
      </c>
      <c r="E40" s="423"/>
      <c r="F40" s="423"/>
      <c r="G40" s="423"/>
      <c r="H40" s="428"/>
    </row>
    <row r="41" ht="18" customHeight="1" spans="1:8">
      <c r="A41" s="308"/>
      <c r="B41" s="403" t="s">
        <v>152</v>
      </c>
      <c r="C41" s="403" t="s">
        <v>146</v>
      </c>
      <c r="D41" s="403">
        <v>1.5</v>
      </c>
      <c r="E41" s="423"/>
      <c r="F41" s="423"/>
      <c r="G41" s="423"/>
      <c r="H41" s="428"/>
    </row>
    <row r="42" ht="18" customHeight="1" spans="1:8">
      <c r="A42" s="308"/>
      <c r="B42" s="403" t="s">
        <v>153</v>
      </c>
      <c r="C42" s="403" t="s">
        <v>146</v>
      </c>
      <c r="D42" s="403">
        <v>1.8</v>
      </c>
      <c r="E42" s="423"/>
      <c r="F42" s="423"/>
      <c r="G42" s="423"/>
      <c r="H42" s="428"/>
    </row>
    <row r="43" ht="18" customHeight="1" spans="1:8">
      <c r="A43" s="308"/>
      <c r="B43" s="403" t="s">
        <v>154</v>
      </c>
      <c r="C43" s="403" t="s">
        <v>146</v>
      </c>
      <c r="D43" s="403">
        <v>2</v>
      </c>
      <c r="E43" s="423"/>
      <c r="F43" s="423"/>
      <c r="G43" s="423"/>
      <c r="H43" s="428"/>
    </row>
    <row r="44" ht="18" customHeight="1" spans="1:8">
      <c r="A44" s="308"/>
      <c r="B44" s="403" t="s">
        <v>155</v>
      </c>
      <c r="C44" s="403" t="s">
        <v>146</v>
      </c>
      <c r="D44" s="403">
        <v>2.4</v>
      </c>
      <c r="E44" s="423"/>
      <c r="F44" s="423"/>
      <c r="G44" s="423"/>
      <c r="H44" s="428"/>
    </row>
    <row r="45" ht="18" customHeight="1" spans="1:8">
      <c r="A45" s="308"/>
      <c r="B45" s="403" t="s">
        <v>156</v>
      </c>
      <c r="C45" s="403" t="s">
        <v>146</v>
      </c>
      <c r="D45" s="403">
        <v>3.2</v>
      </c>
      <c r="E45" s="423"/>
      <c r="F45" s="423"/>
      <c r="G45" s="423"/>
      <c r="H45" s="428"/>
    </row>
    <row r="46" ht="18" customHeight="1" spans="1:8">
      <c r="A46" s="308"/>
      <c r="B46" s="403" t="s">
        <v>157</v>
      </c>
      <c r="C46" s="403" t="s">
        <v>146</v>
      </c>
      <c r="D46" s="403">
        <v>3.6</v>
      </c>
      <c r="E46" s="423"/>
      <c r="F46" s="423"/>
      <c r="G46" s="423"/>
      <c r="H46" s="428"/>
    </row>
    <row r="47" ht="18" customHeight="1" spans="1:8">
      <c r="A47" s="308"/>
      <c r="B47" s="403" t="s">
        <v>158</v>
      </c>
      <c r="C47" s="403" t="s">
        <v>146</v>
      </c>
      <c r="D47" s="403">
        <v>4</v>
      </c>
      <c r="E47" s="423"/>
      <c r="F47" s="423"/>
      <c r="G47" s="423"/>
      <c r="H47" s="428"/>
    </row>
    <row r="48" ht="18" customHeight="1" spans="1:8">
      <c r="A48" s="308"/>
      <c r="B48" s="403" t="s">
        <v>159</v>
      </c>
      <c r="C48" s="403" t="s">
        <v>146</v>
      </c>
      <c r="D48" s="403">
        <v>4.4</v>
      </c>
      <c r="E48" s="423"/>
      <c r="F48" s="423"/>
      <c r="G48" s="423"/>
      <c r="H48" s="428"/>
    </row>
    <row r="49" ht="18" customHeight="1" spans="1:8">
      <c r="A49" s="308"/>
      <c r="B49" s="403" t="s">
        <v>160</v>
      </c>
      <c r="C49" s="403" t="s">
        <v>146</v>
      </c>
      <c r="D49" s="403">
        <v>4.8</v>
      </c>
      <c r="E49" s="423"/>
      <c r="F49" s="423"/>
      <c r="G49" s="423"/>
      <c r="H49" s="428"/>
    </row>
    <row r="50" ht="18" customHeight="1" spans="1:8">
      <c r="A50" s="308"/>
      <c r="B50" s="403" t="s">
        <v>161</v>
      </c>
      <c r="C50" s="403" t="s">
        <v>146</v>
      </c>
      <c r="D50" s="403">
        <v>5.2</v>
      </c>
      <c r="E50" s="423"/>
      <c r="F50" s="423"/>
      <c r="G50" s="423"/>
      <c r="H50" s="428"/>
    </row>
    <row r="51" ht="18" customHeight="1" spans="1:8">
      <c r="A51" s="308"/>
      <c r="B51" s="403" t="s">
        <v>162</v>
      </c>
      <c r="C51" s="403" t="s">
        <v>146</v>
      </c>
      <c r="D51" s="403">
        <v>6.4</v>
      </c>
      <c r="E51" s="423"/>
      <c r="F51" s="423"/>
      <c r="G51" s="423"/>
      <c r="H51" s="428"/>
    </row>
    <row r="52" ht="18" customHeight="1" spans="1:8">
      <c r="A52" s="308"/>
      <c r="B52" s="403" t="s">
        <v>163</v>
      </c>
      <c r="C52" s="403" t="s">
        <v>146</v>
      </c>
      <c r="D52" s="403">
        <v>8</v>
      </c>
      <c r="E52" s="423"/>
      <c r="F52" s="423"/>
      <c r="G52" s="423"/>
      <c r="H52" s="428"/>
    </row>
    <row r="53" ht="18" customHeight="1" spans="1:8">
      <c r="A53" s="426"/>
      <c r="B53" s="427" t="s">
        <v>164</v>
      </c>
      <c r="C53" s="427" t="s">
        <v>146</v>
      </c>
      <c r="D53" s="427">
        <v>8</v>
      </c>
      <c r="E53" s="429"/>
      <c r="F53" s="429"/>
      <c r="G53" s="429"/>
      <c r="H53" s="430"/>
    </row>
    <row r="54" ht="16.95" spans="1:8">
      <c r="A54" s="431"/>
      <c r="B54" s="432"/>
      <c r="C54" s="432"/>
      <c r="D54" s="432"/>
      <c r="E54" s="432"/>
      <c r="F54" s="432"/>
      <c r="G54" s="432"/>
      <c r="H54" s="433"/>
    </row>
    <row r="55" ht="20.4" spans="1:8">
      <c r="A55" s="418" t="s">
        <v>167</v>
      </c>
      <c r="B55" s="419"/>
      <c r="C55" s="419"/>
      <c r="D55" s="419"/>
      <c r="E55" s="419"/>
      <c r="F55" s="419"/>
      <c r="G55" s="419"/>
      <c r="H55" s="420"/>
    </row>
    <row r="56" ht="18" customHeight="1" spans="1:8">
      <c r="A56" s="308" t="s">
        <v>168</v>
      </c>
      <c r="B56" s="434" t="s">
        <v>169</v>
      </c>
      <c r="C56" s="434" t="s">
        <v>170</v>
      </c>
      <c r="D56" s="435" t="s">
        <v>129</v>
      </c>
      <c r="E56" s="436" t="s">
        <v>171</v>
      </c>
      <c r="F56" s="436"/>
      <c r="G56" s="436"/>
      <c r="H56" s="437"/>
    </row>
    <row r="57" ht="18" customHeight="1" spans="1:8">
      <c r="A57" s="308"/>
      <c r="B57" s="434" t="s">
        <v>172</v>
      </c>
      <c r="C57" s="434" t="s">
        <v>170</v>
      </c>
      <c r="D57" s="435">
        <v>0.5</v>
      </c>
      <c r="E57" s="436"/>
      <c r="F57" s="436"/>
      <c r="G57" s="436"/>
      <c r="H57" s="437"/>
    </row>
    <row r="58" ht="18" customHeight="1" spans="1:8">
      <c r="A58" s="308"/>
      <c r="B58" s="434" t="s">
        <v>173</v>
      </c>
      <c r="C58" s="434" t="s">
        <v>170</v>
      </c>
      <c r="D58" s="435">
        <v>0.8</v>
      </c>
      <c r="E58" s="436"/>
      <c r="F58" s="436"/>
      <c r="G58" s="436"/>
      <c r="H58" s="437"/>
    </row>
    <row r="59" ht="18" customHeight="1" spans="1:8">
      <c r="A59" s="308"/>
      <c r="B59" s="434" t="s">
        <v>174</v>
      </c>
      <c r="C59" s="434" t="s">
        <v>170</v>
      </c>
      <c r="D59" s="435">
        <v>1.2</v>
      </c>
      <c r="E59" s="436"/>
      <c r="F59" s="436"/>
      <c r="G59" s="436"/>
      <c r="H59" s="437"/>
    </row>
    <row r="60" ht="18" customHeight="1" spans="1:8">
      <c r="A60" s="308"/>
      <c r="B60" s="434" t="s">
        <v>175</v>
      </c>
      <c r="C60" s="434" t="s">
        <v>170</v>
      </c>
      <c r="D60" s="435">
        <v>1.6</v>
      </c>
      <c r="E60" s="436"/>
      <c r="F60" s="436"/>
      <c r="G60" s="436"/>
      <c r="H60" s="437"/>
    </row>
    <row r="61" ht="18" customHeight="1" spans="1:8">
      <c r="A61" s="308"/>
      <c r="B61" s="434" t="s">
        <v>176</v>
      </c>
      <c r="C61" s="434" t="s">
        <v>170</v>
      </c>
      <c r="D61" s="435">
        <v>4</v>
      </c>
      <c r="E61" s="436"/>
      <c r="F61" s="436"/>
      <c r="G61" s="436"/>
      <c r="H61" s="437"/>
    </row>
    <row r="62" ht="18" customHeight="1" spans="1:8">
      <c r="A62" s="308" t="s">
        <v>177</v>
      </c>
      <c r="B62" s="434" t="s">
        <v>178</v>
      </c>
      <c r="C62" s="434" t="s">
        <v>170</v>
      </c>
      <c r="D62" s="438" t="s">
        <v>129</v>
      </c>
      <c r="E62" s="436"/>
      <c r="F62" s="436"/>
      <c r="G62" s="436"/>
      <c r="H62" s="437"/>
    </row>
    <row r="63" ht="18" customHeight="1" spans="1:8">
      <c r="A63" s="308"/>
      <c r="B63" s="434" t="s">
        <v>179</v>
      </c>
      <c r="C63" s="434" t="s">
        <v>170</v>
      </c>
      <c r="D63" s="438">
        <v>0.5</v>
      </c>
      <c r="E63" s="436"/>
      <c r="F63" s="436"/>
      <c r="G63" s="436"/>
      <c r="H63" s="437"/>
    </row>
    <row r="64" ht="18" customHeight="1" spans="1:8">
      <c r="A64" s="308"/>
      <c r="B64" s="434" t="s">
        <v>180</v>
      </c>
      <c r="C64" s="434" t="s">
        <v>170</v>
      </c>
      <c r="D64" s="438">
        <v>1</v>
      </c>
      <c r="E64" s="436"/>
      <c r="F64" s="436"/>
      <c r="G64" s="436"/>
      <c r="H64" s="437"/>
    </row>
    <row r="65" ht="18" customHeight="1" spans="1:8">
      <c r="A65" s="308"/>
      <c r="B65" s="434" t="s">
        <v>181</v>
      </c>
      <c r="C65" s="434" t="s">
        <v>170</v>
      </c>
      <c r="D65" s="438">
        <v>2</v>
      </c>
      <c r="E65" s="436"/>
      <c r="F65" s="436"/>
      <c r="G65" s="436"/>
      <c r="H65" s="437"/>
    </row>
    <row r="66" ht="18" customHeight="1" spans="1:8">
      <c r="A66" s="308"/>
      <c r="B66" s="434" t="s">
        <v>182</v>
      </c>
      <c r="C66" s="434" t="s">
        <v>170</v>
      </c>
      <c r="D66" s="438">
        <v>4</v>
      </c>
      <c r="E66" s="436"/>
      <c r="F66" s="436"/>
      <c r="G66" s="436"/>
      <c r="H66" s="437"/>
    </row>
    <row r="67" ht="18" customHeight="1" spans="1:8">
      <c r="A67" s="308" t="s">
        <v>183</v>
      </c>
      <c r="B67" s="434" t="s">
        <v>178</v>
      </c>
      <c r="C67" s="434" t="s">
        <v>170</v>
      </c>
      <c r="D67" s="438" t="s">
        <v>129</v>
      </c>
      <c r="E67" s="436"/>
      <c r="F67" s="436"/>
      <c r="G67" s="436"/>
      <c r="H67" s="437"/>
    </row>
    <row r="68" ht="18" customHeight="1" spans="1:8">
      <c r="A68" s="308"/>
      <c r="B68" s="434" t="s">
        <v>179</v>
      </c>
      <c r="C68" s="434" t="s">
        <v>170</v>
      </c>
      <c r="D68" s="438">
        <v>0.5</v>
      </c>
      <c r="E68" s="436"/>
      <c r="F68" s="436"/>
      <c r="G68" s="436"/>
      <c r="H68" s="437"/>
    </row>
    <row r="69" ht="18" customHeight="1" spans="1:8">
      <c r="A69" s="308"/>
      <c r="B69" s="434" t="s">
        <v>180</v>
      </c>
      <c r="C69" s="434" t="s">
        <v>170</v>
      </c>
      <c r="D69" s="438">
        <v>0.8</v>
      </c>
      <c r="E69" s="436"/>
      <c r="F69" s="436"/>
      <c r="G69" s="436"/>
      <c r="H69" s="437"/>
    </row>
    <row r="70" ht="18" customHeight="1" spans="1:8">
      <c r="A70" s="308"/>
      <c r="B70" s="434" t="s">
        <v>184</v>
      </c>
      <c r="C70" s="434" t="s">
        <v>170</v>
      </c>
      <c r="D70" s="438">
        <v>3</v>
      </c>
      <c r="E70" s="436"/>
      <c r="F70" s="436"/>
      <c r="G70" s="436"/>
      <c r="H70" s="437"/>
    </row>
    <row r="71" ht="18" customHeight="1" spans="1:8">
      <c r="A71" s="326"/>
      <c r="B71" s="439" t="s">
        <v>185</v>
      </c>
      <c r="C71" s="439" t="s">
        <v>170</v>
      </c>
      <c r="D71" s="440" t="s">
        <v>186</v>
      </c>
      <c r="E71" s="441"/>
      <c r="F71" s="441"/>
      <c r="G71" s="441"/>
      <c r="H71" s="442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workbookViewId="0">
      <selection activeCell="C2" sqref="C2"/>
    </sheetView>
  </sheetViews>
  <sheetFormatPr defaultColWidth="9" defaultRowHeight="14.4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9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9">
      <c r="A2" s="41" t="s">
        <v>2</v>
      </c>
      <c r="B2" s="41" t="s">
        <v>3</v>
      </c>
      <c r="C2" s="193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9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  <c r="I3" s="303"/>
    </row>
    <row r="4" ht="17.4" spans="1:9">
      <c r="A4" s="304" t="s">
        <v>187</v>
      </c>
      <c r="B4" s="305" t="s">
        <v>188</v>
      </c>
      <c r="C4" s="305" t="s">
        <v>189</v>
      </c>
      <c r="D4" s="305" t="s">
        <v>190</v>
      </c>
      <c r="E4" s="306" t="s">
        <v>191</v>
      </c>
      <c r="F4" s="306"/>
      <c r="G4" s="306"/>
      <c r="H4" s="307"/>
    </row>
    <row r="5" ht="15" customHeight="1" spans="1:9">
      <c r="A5" s="308" t="s">
        <v>192</v>
      </c>
      <c r="B5" s="309" t="s">
        <v>193</v>
      </c>
      <c r="C5" s="310" t="s">
        <v>140</v>
      </c>
      <c r="D5" s="311">
        <v>1</v>
      </c>
      <c r="E5" s="312" t="s">
        <v>194</v>
      </c>
      <c r="F5" s="312"/>
      <c r="G5" s="312"/>
      <c r="H5" s="313"/>
    </row>
    <row r="6" ht="15" customHeight="1" spans="1:9">
      <c r="A6" s="308"/>
      <c r="B6" s="309" t="s">
        <v>195</v>
      </c>
      <c r="C6" s="310" t="s">
        <v>196</v>
      </c>
      <c r="D6" s="311">
        <v>0.7</v>
      </c>
      <c r="E6" s="312" t="s">
        <v>197</v>
      </c>
      <c r="F6" s="312"/>
      <c r="G6" s="312"/>
      <c r="H6" s="313"/>
    </row>
    <row r="7" ht="15" customHeight="1" spans="1:9">
      <c r="A7" s="308"/>
      <c r="B7" s="314" t="s">
        <v>198</v>
      </c>
      <c r="C7" s="314" t="s">
        <v>146</v>
      </c>
      <c r="D7" s="315" t="s">
        <v>199</v>
      </c>
      <c r="E7" s="312" t="s">
        <v>200</v>
      </c>
      <c r="F7" s="312"/>
      <c r="G7" s="312"/>
      <c r="H7" s="313"/>
    </row>
    <row r="8" ht="15" customHeight="1" spans="1:9">
      <c r="A8" s="308"/>
      <c r="B8" s="316" t="s">
        <v>201</v>
      </c>
      <c r="C8" s="314" t="s">
        <v>196</v>
      </c>
      <c r="D8" s="317" t="s">
        <v>202</v>
      </c>
      <c r="E8" s="312" t="s">
        <v>203</v>
      </c>
      <c r="F8" s="312"/>
      <c r="G8" s="312"/>
      <c r="H8" s="313"/>
    </row>
    <row r="9" ht="15" customHeight="1" spans="1:9">
      <c r="A9" s="308"/>
      <c r="B9" s="314" t="s">
        <v>204</v>
      </c>
      <c r="C9" s="318" t="s">
        <v>205</v>
      </c>
      <c r="D9" s="317">
        <v>1</v>
      </c>
      <c r="E9" s="312" t="s">
        <v>206</v>
      </c>
      <c r="F9" s="312"/>
      <c r="G9" s="312"/>
      <c r="H9" s="313"/>
    </row>
    <row r="10" ht="15" customHeight="1" spans="1:9">
      <c r="A10" s="308"/>
      <c r="B10" s="314" t="s">
        <v>207</v>
      </c>
      <c r="C10" s="314" t="s">
        <v>146</v>
      </c>
      <c r="D10" s="315" t="s">
        <v>199</v>
      </c>
      <c r="E10" s="312" t="s">
        <v>208</v>
      </c>
      <c r="F10" s="312"/>
      <c r="G10" s="312"/>
      <c r="H10" s="313"/>
    </row>
    <row r="11" ht="15" customHeight="1" spans="1:9">
      <c r="A11" s="308"/>
      <c r="B11" s="314" t="s">
        <v>209</v>
      </c>
      <c r="C11" s="318" t="s">
        <v>146</v>
      </c>
      <c r="D11" s="315" t="s">
        <v>199</v>
      </c>
      <c r="E11" s="312" t="s">
        <v>210</v>
      </c>
      <c r="F11" s="312"/>
      <c r="G11" s="312"/>
      <c r="H11" s="313"/>
    </row>
    <row r="12" ht="15" customHeight="1" spans="1:9">
      <c r="A12" s="319"/>
      <c r="B12" s="309" t="s">
        <v>211</v>
      </c>
      <c r="C12" s="310" t="s">
        <v>212</v>
      </c>
      <c r="D12" s="311" t="s">
        <v>213</v>
      </c>
      <c r="E12" s="312" t="s">
        <v>214</v>
      </c>
      <c r="F12" s="312"/>
      <c r="G12" s="312"/>
      <c r="H12" s="313"/>
    </row>
    <row r="13" ht="15" customHeight="1" spans="1:9">
      <c r="A13" s="308"/>
      <c r="B13" s="314" t="s">
        <v>215</v>
      </c>
      <c r="C13" s="318" t="s">
        <v>216</v>
      </c>
      <c r="D13" s="317">
        <v>0.5</v>
      </c>
      <c r="E13" s="320" t="s">
        <v>217</v>
      </c>
      <c r="F13" s="320"/>
      <c r="G13" s="320"/>
      <c r="H13" s="321"/>
    </row>
    <row r="14" ht="15" customHeight="1" spans="1:9">
      <c r="A14" s="308"/>
      <c r="B14" s="314" t="s">
        <v>215</v>
      </c>
      <c r="C14" s="322" t="s">
        <v>218</v>
      </c>
      <c r="D14" s="317">
        <v>0.8</v>
      </c>
      <c r="E14" s="320"/>
      <c r="F14" s="320"/>
      <c r="G14" s="320"/>
      <c r="H14" s="321"/>
    </row>
    <row r="15" ht="15" customHeight="1" spans="1:9">
      <c r="A15" s="308"/>
      <c r="B15" s="314" t="s">
        <v>215</v>
      </c>
      <c r="C15" s="322" t="s">
        <v>219</v>
      </c>
      <c r="D15" s="317">
        <v>1</v>
      </c>
      <c r="E15" s="320"/>
      <c r="F15" s="320"/>
      <c r="G15" s="320"/>
      <c r="H15" s="321"/>
    </row>
    <row r="16" ht="15" customHeight="1" spans="1:9">
      <c r="A16" s="308"/>
      <c r="B16" s="314" t="s">
        <v>220</v>
      </c>
      <c r="C16" s="322" t="s">
        <v>221</v>
      </c>
      <c r="D16" s="317">
        <v>0.6</v>
      </c>
      <c r="E16" s="320"/>
      <c r="F16" s="320"/>
      <c r="G16" s="320"/>
      <c r="H16" s="321"/>
    </row>
    <row r="17" ht="15" customHeight="1" spans="1:8">
      <c r="A17" s="308"/>
      <c r="B17" s="314" t="s">
        <v>222</v>
      </c>
      <c r="C17" s="318" t="s">
        <v>216</v>
      </c>
      <c r="D17" s="317">
        <v>1.5</v>
      </c>
      <c r="E17" s="320"/>
      <c r="F17" s="320"/>
      <c r="G17" s="320"/>
      <c r="H17" s="321"/>
    </row>
    <row r="18" ht="15" customHeight="1" spans="1:8">
      <c r="A18" s="308"/>
      <c r="B18" s="314" t="s">
        <v>222</v>
      </c>
      <c r="C18" s="318" t="s">
        <v>218</v>
      </c>
      <c r="D18" s="317">
        <v>2</v>
      </c>
      <c r="E18" s="320"/>
      <c r="F18" s="320"/>
      <c r="G18" s="320"/>
      <c r="H18" s="321"/>
    </row>
    <row r="19" ht="15" customHeight="1" spans="1:8">
      <c r="A19" s="308"/>
      <c r="B19" s="314" t="s">
        <v>222</v>
      </c>
      <c r="C19" s="318" t="s">
        <v>219</v>
      </c>
      <c r="D19" s="317">
        <v>3</v>
      </c>
      <c r="E19" s="320"/>
      <c r="F19" s="320"/>
      <c r="G19" s="320"/>
      <c r="H19" s="321"/>
    </row>
    <row r="20" ht="15" customHeight="1" spans="1:8">
      <c r="A20" s="308"/>
      <c r="B20" s="314" t="s">
        <v>222</v>
      </c>
      <c r="C20" s="318" t="s">
        <v>223</v>
      </c>
      <c r="D20" s="317" t="s">
        <v>224</v>
      </c>
      <c r="E20" s="320"/>
      <c r="F20" s="320"/>
      <c r="G20" s="320"/>
      <c r="H20" s="321"/>
    </row>
    <row r="21" ht="15" customHeight="1" spans="1:8">
      <c r="A21" s="308"/>
      <c r="B21" s="314" t="s">
        <v>225</v>
      </c>
      <c r="C21" s="318" t="s">
        <v>122</v>
      </c>
      <c r="D21" s="317">
        <v>12</v>
      </c>
      <c r="E21" s="323" t="s">
        <v>226</v>
      </c>
      <c r="F21" s="323"/>
      <c r="G21" s="323"/>
      <c r="H21" s="324"/>
    </row>
    <row r="22" ht="26.4" spans="1:8">
      <c r="A22" s="308"/>
      <c r="B22" s="314" t="s">
        <v>227</v>
      </c>
      <c r="C22" s="318" t="s">
        <v>140</v>
      </c>
      <c r="D22" s="317" t="s">
        <v>228</v>
      </c>
      <c r="E22" s="320" t="s">
        <v>229</v>
      </c>
      <c r="F22" s="320"/>
      <c r="G22" s="320"/>
      <c r="H22" s="321"/>
    </row>
    <row r="23" ht="15" customHeight="1" spans="1:8">
      <c r="A23" s="308"/>
      <c r="B23" s="314" t="s">
        <v>230</v>
      </c>
      <c r="C23" s="318" t="s">
        <v>231</v>
      </c>
      <c r="D23" s="325">
        <v>0.2</v>
      </c>
      <c r="E23" s="320" t="s">
        <v>232</v>
      </c>
      <c r="F23" s="320"/>
      <c r="G23" s="320"/>
      <c r="H23" s="321"/>
    </row>
    <row r="24" ht="15" customHeight="1" spans="1:8">
      <c r="A24" s="308"/>
      <c r="B24" s="314"/>
      <c r="C24" s="318" t="s">
        <v>150</v>
      </c>
      <c r="D24" s="325">
        <v>0.3</v>
      </c>
      <c r="E24" s="320"/>
      <c r="F24" s="320"/>
      <c r="G24" s="320"/>
      <c r="H24" s="321"/>
    </row>
    <row r="25" ht="15" customHeight="1" spans="1:8">
      <c r="A25" s="308"/>
      <c r="B25" s="314"/>
      <c r="C25" s="318" t="s">
        <v>151</v>
      </c>
      <c r="D25" s="325">
        <v>0.35</v>
      </c>
      <c r="E25" s="320"/>
      <c r="F25" s="320"/>
      <c r="G25" s="320"/>
      <c r="H25" s="321"/>
    </row>
    <row r="26" ht="15" customHeight="1" spans="1:8">
      <c r="A26" s="308"/>
      <c r="B26" s="314"/>
      <c r="C26" s="318" t="s">
        <v>233</v>
      </c>
      <c r="D26" s="325">
        <v>0.4</v>
      </c>
      <c r="E26" s="320"/>
      <c r="F26" s="320"/>
      <c r="G26" s="320"/>
      <c r="H26" s="321"/>
    </row>
    <row r="27" ht="15" customHeight="1" spans="1:8">
      <c r="A27" s="326"/>
      <c r="B27" s="327"/>
      <c r="C27" s="328" t="s">
        <v>234</v>
      </c>
      <c r="D27" s="329">
        <v>1</v>
      </c>
      <c r="E27" s="330"/>
      <c r="F27" s="330"/>
      <c r="G27" s="330"/>
      <c r="H27" s="331"/>
    </row>
    <row r="28" ht="15" customHeight="1" spans="1:8">
      <c r="A28" s="332"/>
      <c r="B28" s="333"/>
      <c r="C28" s="333"/>
      <c r="D28" s="333"/>
      <c r="E28" s="333"/>
      <c r="F28" s="333"/>
      <c r="G28" s="334"/>
      <c r="H28" s="335"/>
    </row>
    <row r="29" ht="17.4" spans="1:8">
      <c r="A29" s="336" t="s">
        <v>235</v>
      </c>
      <c r="B29" s="337"/>
      <c r="C29" s="337"/>
      <c r="D29" s="337"/>
      <c r="E29" s="337"/>
      <c r="F29" s="337"/>
      <c r="G29" s="338"/>
    </row>
    <row r="30" ht="15.6" spans="1:8">
      <c r="A30" s="339" t="s">
        <v>236</v>
      </c>
      <c r="B30" s="340" t="s">
        <v>237</v>
      </c>
      <c r="C30" s="340" t="s">
        <v>238</v>
      </c>
      <c r="D30" s="340" t="s">
        <v>239</v>
      </c>
      <c r="E30" s="340" t="s">
        <v>240</v>
      </c>
      <c r="F30" s="340"/>
      <c r="G30" s="341"/>
    </row>
    <row r="31" spans="1:8">
      <c r="A31" s="339" t="s">
        <v>241</v>
      </c>
      <c r="B31" s="342" t="s">
        <v>242</v>
      </c>
      <c r="C31" s="342" t="s">
        <v>243</v>
      </c>
      <c r="D31" s="343">
        <v>0.15</v>
      </c>
      <c r="E31" s="344" t="s">
        <v>244</v>
      </c>
      <c r="F31" s="344"/>
      <c r="G31" s="345"/>
    </row>
    <row r="32" spans="1:8">
      <c r="A32" s="339"/>
      <c r="B32" s="342"/>
      <c r="C32" s="342" t="s">
        <v>245</v>
      </c>
      <c r="D32" s="343">
        <v>0.2</v>
      </c>
      <c r="E32" s="344"/>
      <c r="F32" s="344"/>
      <c r="G32" s="345"/>
    </row>
    <row r="33" spans="1:7">
      <c r="A33" s="339"/>
      <c r="B33" s="342"/>
      <c r="C33" s="342" t="s">
        <v>246</v>
      </c>
      <c r="D33" s="343">
        <v>0.4</v>
      </c>
      <c r="E33" s="344"/>
      <c r="F33" s="344"/>
      <c r="G33" s="345"/>
    </row>
    <row r="34" spans="1:7">
      <c r="A34" s="339"/>
      <c r="B34" s="342" t="s">
        <v>247</v>
      </c>
      <c r="C34" s="342" t="s">
        <v>243</v>
      </c>
      <c r="D34" s="343">
        <v>0.25</v>
      </c>
      <c r="E34" s="344"/>
      <c r="F34" s="344"/>
      <c r="G34" s="345"/>
    </row>
    <row r="35" spans="1:7">
      <c r="A35" s="339"/>
      <c r="B35" s="342"/>
      <c r="C35" s="342" t="s">
        <v>245</v>
      </c>
      <c r="D35" s="343">
        <v>0.3</v>
      </c>
      <c r="E35" s="344"/>
      <c r="F35" s="344"/>
      <c r="G35" s="345"/>
    </row>
    <row r="36" spans="1:7">
      <c r="A36" s="339"/>
      <c r="B36" s="342"/>
      <c r="C36" s="342" t="s">
        <v>246</v>
      </c>
      <c r="D36" s="343">
        <v>0.5</v>
      </c>
      <c r="E36" s="344"/>
      <c r="F36" s="344"/>
      <c r="G36" s="345"/>
    </row>
    <row r="37" spans="1:7">
      <c r="A37" s="339"/>
      <c r="B37" s="342" t="s">
        <v>248</v>
      </c>
      <c r="C37" s="342" t="s">
        <v>243</v>
      </c>
      <c r="D37" s="343">
        <v>0.5</v>
      </c>
      <c r="E37" s="344"/>
      <c r="F37" s="344"/>
      <c r="G37" s="345"/>
    </row>
    <row r="38" spans="1:7">
      <c r="A38" s="339"/>
      <c r="B38" s="342"/>
      <c r="C38" s="342" t="s">
        <v>245</v>
      </c>
      <c r="D38" s="343">
        <v>0.6</v>
      </c>
      <c r="E38" s="344"/>
      <c r="F38" s="344"/>
      <c r="G38" s="345"/>
    </row>
    <row r="39" spans="1:7">
      <c r="A39" s="339"/>
      <c r="B39" s="342"/>
      <c r="C39" s="342" t="s">
        <v>246</v>
      </c>
      <c r="D39" s="343">
        <v>0.7</v>
      </c>
      <c r="E39" s="344"/>
      <c r="F39" s="344"/>
      <c r="G39" s="345"/>
    </row>
    <row r="40" spans="1:7">
      <c r="A40" s="346"/>
      <c r="B40" s="314"/>
      <c r="C40" s="314"/>
      <c r="D40" s="314"/>
      <c r="E40" s="314"/>
      <c r="F40" s="314"/>
      <c r="G40" s="347"/>
    </row>
    <row r="41" ht="17.4" spans="1:7">
      <c r="A41" s="336" t="s">
        <v>249</v>
      </c>
      <c r="B41" s="337"/>
      <c r="C41" s="337"/>
      <c r="D41" s="337"/>
      <c r="E41" s="337"/>
      <c r="F41" s="337"/>
      <c r="G41" s="338"/>
    </row>
    <row r="42" ht="15.6" spans="1:7">
      <c r="A42" s="348" t="s">
        <v>236</v>
      </c>
      <c r="B42" s="349" t="s">
        <v>250</v>
      </c>
      <c r="C42" s="349" t="s">
        <v>238</v>
      </c>
      <c r="D42" s="349" t="s">
        <v>251</v>
      </c>
      <c r="E42" s="349"/>
      <c r="F42" s="349"/>
      <c r="G42" s="350"/>
    </row>
    <row r="43" ht="15.6" spans="1:7">
      <c r="A43" s="348"/>
      <c r="B43" s="349"/>
      <c r="C43" s="349"/>
      <c r="D43" s="351" t="s">
        <v>252</v>
      </c>
      <c r="E43" s="351" t="s">
        <v>253</v>
      </c>
      <c r="F43" s="351" t="s">
        <v>254</v>
      </c>
      <c r="G43" s="352" t="s">
        <v>255</v>
      </c>
    </row>
    <row r="44" spans="1:7">
      <c r="A44" s="308" t="s">
        <v>256</v>
      </c>
      <c r="B44" s="342" t="s">
        <v>242</v>
      </c>
      <c r="C44" s="342" t="s">
        <v>243</v>
      </c>
      <c r="D44" s="310">
        <v>0.5</v>
      </c>
      <c r="E44" s="310">
        <v>0.25</v>
      </c>
      <c r="F44" s="310">
        <v>0.2</v>
      </c>
      <c r="G44" s="353">
        <v>0.15</v>
      </c>
    </row>
    <row r="45" spans="1:7">
      <c r="A45" s="354"/>
      <c r="B45" s="342"/>
      <c r="C45" s="342" t="s">
        <v>245</v>
      </c>
      <c r="D45" s="310">
        <v>0.5</v>
      </c>
      <c r="E45" s="310">
        <v>0.25</v>
      </c>
      <c r="F45" s="310">
        <v>0.2</v>
      </c>
      <c r="G45" s="353">
        <v>0.15</v>
      </c>
    </row>
    <row r="46" spans="1:7">
      <c r="A46" s="354"/>
      <c r="B46" s="342"/>
      <c r="C46" s="342" t="s">
        <v>246</v>
      </c>
      <c r="D46" s="310">
        <v>0.5</v>
      </c>
      <c r="E46" s="310">
        <v>0.25</v>
      </c>
      <c r="F46" s="310">
        <v>0.2</v>
      </c>
      <c r="G46" s="353">
        <v>0.15</v>
      </c>
    </row>
    <row r="47" spans="1:7">
      <c r="A47" s="354"/>
      <c r="B47" s="342" t="s">
        <v>247</v>
      </c>
      <c r="C47" s="318" t="s">
        <v>231</v>
      </c>
      <c r="D47" s="310">
        <v>0.6</v>
      </c>
      <c r="E47" s="310">
        <v>0.3</v>
      </c>
      <c r="F47" s="310">
        <v>0.25</v>
      </c>
      <c r="G47" s="353">
        <v>0.2</v>
      </c>
    </row>
    <row r="48" spans="1:7">
      <c r="A48" s="354"/>
      <c r="B48" s="342"/>
      <c r="C48" s="318" t="s">
        <v>150</v>
      </c>
      <c r="D48" s="310">
        <v>0.6</v>
      </c>
      <c r="E48" s="310">
        <v>0.3</v>
      </c>
      <c r="F48" s="310">
        <v>0.25</v>
      </c>
      <c r="G48" s="353">
        <v>0.2</v>
      </c>
    </row>
    <row r="49" spans="1:7">
      <c r="A49" s="354"/>
      <c r="B49" s="342"/>
      <c r="C49" s="318" t="s">
        <v>151</v>
      </c>
      <c r="D49" s="310">
        <v>0.6</v>
      </c>
      <c r="E49" s="310">
        <v>0.3</v>
      </c>
      <c r="F49" s="310">
        <v>0.25</v>
      </c>
      <c r="G49" s="353">
        <v>0.2</v>
      </c>
    </row>
    <row r="50" spans="1:7">
      <c r="A50" s="354"/>
      <c r="B50" s="342" t="s">
        <v>248</v>
      </c>
      <c r="C50" s="318" t="s">
        <v>231</v>
      </c>
      <c r="D50" s="310">
        <v>0.8</v>
      </c>
      <c r="E50" s="310">
        <v>0.4</v>
      </c>
      <c r="F50" s="310">
        <v>0.35</v>
      </c>
      <c r="G50" s="353">
        <v>0.25</v>
      </c>
    </row>
    <row r="51" spans="1:7">
      <c r="A51" s="354"/>
      <c r="B51" s="342"/>
      <c r="C51" s="318" t="s">
        <v>150</v>
      </c>
      <c r="D51" s="310">
        <v>0.8</v>
      </c>
      <c r="E51" s="310">
        <v>0.4</v>
      </c>
      <c r="F51" s="310">
        <v>0.35</v>
      </c>
      <c r="G51" s="353">
        <v>0.25</v>
      </c>
    </row>
    <row r="52" spans="1:7">
      <c r="A52" s="354"/>
      <c r="B52" s="342"/>
      <c r="C52" s="318" t="s">
        <v>151</v>
      </c>
      <c r="D52" s="310">
        <v>0.8</v>
      </c>
      <c r="E52" s="310">
        <v>0.4</v>
      </c>
      <c r="F52" s="310">
        <v>0.35</v>
      </c>
      <c r="G52" s="353">
        <v>0.25</v>
      </c>
    </row>
    <row r="53" ht="15.6" spans="1:7">
      <c r="A53" s="355" t="s">
        <v>257</v>
      </c>
      <c r="B53" s="344" t="s">
        <v>258</v>
      </c>
      <c r="C53" s="344"/>
      <c r="D53" s="356" t="s">
        <v>259</v>
      </c>
      <c r="E53" s="356"/>
      <c r="F53" s="356"/>
      <c r="G53" s="357"/>
    </row>
    <row r="54" spans="1:7">
      <c r="A54" s="358" t="s">
        <v>260</v>
      </c>
      <c r="B54" s="359"/>
      <c r="C54" s="359"/>
      <c r="D54" s="359"/>
      <c r="E54" s="359"/>
      <c r="F54" s="359"/>
      <c r="G54" s="360"/>
    </row>
    <row r="55" spans="1:7">
      <c r="A55" s="358"/>
      <c r="B55" s="359"/>
      <c r="C55" s="359"/>
      <c r="D55" s="359"/>
      <c r="E55" s="359"/>
      <c r="F55" s="359"/>
      <c r="G55" s="360"/>
    </row>
    <row r="56" spans="1:7">
      <c r="A56" s="358"/>
      <c r="B56" s="359"/>
      <c r="C56" s="359"/>
      <c r="D56" s="359"/>
      <c r="E56" s="359"/>
      <c r="F56" s="359"/>
      <c r="G56" s="360"/>
    </row>
    <row r="57" spans="1:7">
      <c r="A57" s="358"/>
      <c r="B57" s="359"/>
      <c r="C57" s="359"/>
      <c r="D57" s="359"/>
      <c r="E57" s="359"/>
      <c r="F57" s="359"/>
      <c r="G57" s="360"/>
    </row>
    <row r="58" spans="1:7">
      <c r="A58" s="358"/>
      <c r="B58" s="359"/>
      <c r="C58" s="359"/>
      <c r="D58" s="359"/>
      <c r="E58" s="359"/>
      <c r="F58" s="359"/>
      <c r="G58" s="360"/>
    </row>
    <row r="59" spans="1:7">
      <c r="A59" s="358"/>
      <c r="B59" s="359"/>
      <c r="C59" s="359"/>
      <c r="D59" s="359"/>
      <c r="E59" s="359"/>
      <c r="F59" s="359"/>
      <c r="G59" s="360"/>
    </row>
    <row r="60" spans="1:7">
      <c r="A60" s="361" t="s">
        <v>261</v>
      </c>
      <c r="B60" s="362"/>
      <c r="C60" s="362"/>
      <c r="D60" s="362"/>
      <c r="E60" s="362"/>
      <c r="F60" s="362"/>
      <c r="G60" s="363"/>
    </row>
    <row r="61" spans="1:7">
      <c r="A61" s="361"/>
      <c r="B61" s="362"/>
      <c r="C61" s="362"/>
      <c r="D61" s="362"/>
      <c r="E61" s="362"/>
      <c r="F61" s="362"/>
      <c r="G61" s="363"/>
    </row>
    <row r="62" spans="1:7">
      <c r="A62" s="361"/>
      <c r="B62" s="362"/>
      <c r="C62" s="362"/>
      <c r="D62" s="362"/>
      <c r="E62" s="362"/>
      <c r="F62" s="362"/>
      <c r="G62" s="363"/>
    </row>
    <row r="63" spans="1:7">
      <c r="A63" s="361"/>
      <c r="B63" s="362"/>
      <c r="C63" s="362"/>
      <c r="D63" s="362"/>
      <c r="E63" s="362"/>
      <c r="F63" s="362"/>
      <c r="G63" s="363"/>
    </row>
    <row r="64" spans="1:7">
      <c r="A64" s="361"/>
      <c r="B64" s="362"/>
      <c r="C64" s="362"/>
      <c r="D64" s="362"/>
      <c r="E64" s="362"/>
      <c r="F64" s="362"/>
      <c r="G64" s="363"/>
    </row>
    <row r="65" spans="1:7">
      <c r="A65" s="361"/>
      <c r="B65" s="362"/>
      <c r="C65" s="362"/>
      <c r="D65" s="362"/>
      <c r="E65" s="362"/>
      <c r="F65" s="362"/>
      <c r="G65" s="363"/>
    </row>
    <row r="66" spans="1:7">
      <c r="A66" s="361"/>
      <c r="B66" s="362"/>
      <c r="C66" s="362"/>
      <c r="D66" s="362"/>
      <c r="E66" s="362"/>
      <c r="F66" s="362"/>
      <c r="G66" s="363"/>
    </row>
    <row r="67" spans="1:7">
      <c r="A67" s="361"/>
      <c r="B67" s="362"/>
      <c r="C67" s="362"/>
      <c r="D67" s="362"/>
      <c r="E67" s="362"/>
      <c r="F67" s="362"/>
      <c r="G67" s="363"/>
    </row>
    <row r="68" ht="15.15" spans="1:7">
      <c r="A68" s="364"/>
      <c r="B68" s="365"/>
      <c r="C68" s="365"/>
      <c r="D68" s="365"/>
      <c r="E68" s="365"/>
      <c r="F68" s="365"/>
      <c r="G68" s="366"/>
    </row>
    <row r="69" ht="15.15"/>
    <row r="70" ht="17.4" spans="1:7">
      <c r="A70" s="367" t="s">
        <v>262</v>
      </c>
      <c r="B70" s="368"/>
      <c r="C70" s="368"/>
      <c r="D70" s="368"/>
      <c r="E70" s="368"/>
      <c r="F70" s="368"/>
      <c r="G70" s="369"/>
    </row>
    <row r="71" ht="15.6" spans="1:7">
      <c r="A71" s="370" t="s">
        <v>263</v>
      </c>
      <c r="B71" s="340" t="s">
        <v>264</v>
      </c>
      <c r="C71" s="340" t="s">
        <v>265</v>
      </c>
      <c r="D71" s="340" t="s">
        <v>266</v>
      </c>
      <c r="E71" s="340" t="s">
        <v>267</v>
      </c>
      <c r="F71" s="371" t="s">
        <v>240</v>
      </c>
      <c r="G71" s="372"/>
    </row>
    <row r="72" ht="25" customHeight="1" spans="1:7">
      <c r="A72" s="373" t="s">
        <v>268</v>
      </c>
      <c r="B72" s="342" t="s">
        <v>269</v>
      </c>
      <c r="C72" s="374" t="s">
        <v>270</v>
      </c>
      <c r="D72" s="343" t="s">
        <v>271</v>
      </c>
      <c r="E72" s="343">
        <v>0</v>
      </c>
      <c r="F72" s="375" t="s">
        <v>272</v>
      </c>
      <c r="G72" s="376"/>
    </row>
    <row r="73" ht="25" customHeight="1" spans="1:7">
      <c r="A73" s="370"/>
      <c r="B73" s="342"/>
      <c r="C73" s="377"/>
      <c r="D73" s="343" t="s">
        <v>273</v>
      </c>
      <c r="E73" s="343">
        <v>0</v>
      </c>
      <c r="F73" s="378"/>
      <c r="G73" s="379"/>
    </row>
    <row r="74" ht="25" customHeight="1" spans="1:7">
      <c r="A74" s="370"/>
      <c r="B74" s="342"/>
      <c r="C74" s="377"/>
      <c r="D74" s="343" t="s">
        <v>274</v>
      </c>
      <c r="E74" s="343">
        <v>0</v>
      </c>
      <c r="F74" s="378"/>
      <c r="G74" s="379"/>
    </row>
    <row r="75" ht="25" customHeight="1" spans="1:7">
      <c r="A75" s="370"/>
      <c r="B75" s="342"/>
      <c r="C75" s="377"/>
      <c r="D75" s="343" t="s">
        <v>275</v>
      </c>
      <c r="E75" s="343">
        <v>0</v>
      </c>
      <c r="F75" s="378"/>
      <c r="G75" s="379"/>
    </row>
    <row r="76" ht="25" customHeight="1" spans="1:7">
      <c r="A76" s="370"/>
      <c r="B76" s="342" t="s">
        <v>276</v>
      </c>
      <c r="C76" s="374" t="s">
        <v>277</v>
      </c>
      <c r="D76" s="343" t="s">
        <v>271</v>
      </c>
      <c r="E76" s="343">
        <v>5</v>
      </c>
      <c r="F76" s="378"/>
      <c r="G76" s="379"/>
    </row>
    <row r="77" ht="25" customHeight="1" spans="1:7">
      <c r="A77" s="370"/>
      <c r="B77" s="342"/>
      <c r="C77" s="377"/>
      <c r="D77" s="343" t="s">
        <v>273</v>
      </c>
      <c r="E77" s="343">
        <v>10</v>
      </c>
      <c r="F77" s="378"/>
      <c r="G77" s="379"/>
    </row>
    <row r="78" ht="25" customHeight="1" spans="1:7">
      <c r="A78" s="370"/>
      <c r="B78" s="342"/>
      <c r="C78" s="377"/>
      <c r="D78" s="343" t="s">
        <v>274</v>
      </c>
      <c r="E78" s="343">
        <v>15</v>
      </c>
      <c r="F78" s="378"/>
      <c r="G78" s="379"/>
    </row>
    <row r="79" ht="25" customHeight="1" spans="1:7">
      <c r="A79" s="380"/>
      <c r="B79" s="381"/>
      <c r="C79" s="382"/>
      <c r="D79" s="383" t="s">
        <v>275</v>
      </c>
      <c r="E79" s="383">
        <v>20</v>
      </c>
      <c r="F79" s="384"/>
      <c r="G79" s="385"/>
    </row>
    <row r="80" ht="15.15"/>
    <row r="81" ht="17.4" spans="1:7">
      <c r="A81" s="367" t="s">
        <v>278</v>
      </c>
      <c r="B81" s="368"/>
      <c r="C81" s="368"/>
      <c r="D81" s="368"/>
      <c r="E81" s="368"/>
      <c r="F81" s="368"/>
      <c r="G81" s="369"/>
    </row>
    <row r="82" ht="15.6" spans="1:7">
      <c r="A82" s="339" t="s">
        <v>279</v>
      </c>
      <c r="B82" s="340"/>
      <c r="C82" s="386" t="s">
        <v>263</v>
      </c>
      <c r="D82" s="340" t="s">
        <v>280</v>
      </c>
      <c r="E82" s="340"/>
      <c r="F82" s="386" t="s">
        <v>281</v>
      </c>
      <c r="G82" s="387" t="s">
        <v>240</v>
      </c>
    </row>
    <row r="83" ht="40" customHeight="1" spans="1:7">
      <c r="A83" s="388" t="s">
        <v>282</v>
      </c>
      <c r="B83" s="389"/>
      <c r="C83" s="390" t="s">
        <v>283</v>
      </c>
      <c r="D83" s="391" t="s">
        <v>284</v>
      </c>
      <c r="E83" s="391"/>
      <c r="F83" s="390" t="s">
        <v>285</v>
      </c>
      <c r="G83" s="392"/>
    </row>
    <row r="84" ht="40" customHeight="1" spans="1:7">
      <c r="A84" s="388" t="s">
        <v>286</v>
      </c>
      <c r="B84" s="389"/>
      <c r="C84" s="390" t="s">
        <v>287</v>
      </c>
      <c r="D84" s="391" t="s">
        <v>288</v>
      </c>
      <c r="E84" s="389"/>
      <c r="F84" s="393" t="s">
        <v>289</v>
      </c>
      <c r="G84" s="392"/>
    </row>
    <row r="85" ht="40" customHeight="1" spans="1:7">
      <c r="A85" s="394" t="s">
        <v>290</v>
      </c>
      <c r="B85" s="395"/>
      <c r="C85" s="396" t="s">
        <v>291</v>
      </c>
      <c r="D85" s="397" t="s">
        <v>292</v>
      </c>
      <c r="E85" s="395"/>
      <c r="F85" s="398"/>
      <c r="G85" s="399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workbookViewId="0">
      <selection activeCell="K7" sqref="K7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3.18</v>
      </c>
      <c r="D4" s="72">
        <v>3.24</v>
      </c>
      <c r="E4" s="72">
        <v>3.372</v>
      </c>
      <c r="F4" s="72">
        <v>3.372</v>
      </c>
      <c r="G4" s="72">
        <v>3.612</v>
      </c>
      <c r="H4" s="72">
        <v>3.732</v>
      </c>
      <c r="I4" s="73">
        <v>3.756</v>
      </c>
      <c r="J4" s="73">
        <v>3.792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3.18</v>
      </c>
      <c r="D5" s="72">
        <v>3.24</v>
      </c>
      <c r="E5" s="72">
        <v>3.372</v>
      </c>
      <c r="F5" s="72">
        <v>3.372</v>
      </c>
      <c r="G5" s="72">
        <v>3.612</v>
      </c>
      <c r="H5" s="72">
        <v>3.792</v>
      </c>
      <c r="I5" s="72">
        <v>3.828</v>
      </c>
      <c r="J5" s="73">
        <v>3.852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3.18</v>
      </c>
      <c r="D6" s="72">
        <v>3.24</v>
      </c>
      <c r="E6" s="72">
        <v>3.372</v>
      </c>
      <c r="F6" s="72">
        <v>3.528</v>
      </c>
      <c r="G6" s="72">
        <v>3.804</v>
      </c>
      <c r="H6" s="72">
        <v>3.948</v>
      </c>
      <c r="I6" s="72">
        <v>3.972</v>
      </c>
      <c r="J6" s="73">
        <v>3.984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3.18</v>
      </c>
      <c r="D7" s="72">
        <v>3.24</v>
      </c>
      <c r="E7" s="72">
        <v>3.372</v>
      </c>
      <c r="F7" s="72">
        <v>3.528</v>
      </c>
      <c r="G7" s="72">
        <v>3.888</v>
      </c>
      <c r="H7" s="72">
        <v>4.032</v>
      </c>
      <c r="I7" s="72">
        <v>4.044</v>
      </c>
      <c r="J7" s="73">
        <v>4.152</v>
      </c>
      <c r="K7" s="44" t="s">
        <v>5</v>
      </c>
    </row>
    <row r="8" s="198" customFormat="1" ht="16.2" spans="1:11">
      <c r="A8" s="71" t="s">
        <v>310</v>
      </c>
      <c r="B8" s="225">
        <v>0.14</v>
      </c>
      <c r="C8" s="72">
        <v>3.204</v>
      </c>
      <c r="D8" s="72">
        <v>3.24</v>
      </c>
      <c r="E8" s="72">
        <v>3.42</v>
      </c>
      <c r="F8" s="72">
        <v>3.744</v>
      </c>
      <c r="G8" s="72">
        <v>4.032</v>
      </c>
      <c r="H8" s="72">
        <v>4.296</v>
      </c>
      <c r="I8" s="72">
        <v>4.32</v>
      </c>
      <c r="J8" s="73">
        <v>4.392</v>
      </c>
      <c r="K8" s="13" t="s">
        <v>6</v>
      </c>
    </row>
    <row r="9" s="198" customFormat="1" ht="16.2" spans="1:11">
      <c r="A9" s="71" t="s">
        <v>311</v>
      </c>
      <c r="B9" s="225">
        <v>0.168</v>
      </c>
      <c r="C9" s="72">
        <v>3.204</v>
      </c>
      <c r="D9" s="72">
        <v>3.24</v>
      </c>
      <c r="E9" s="72">
        <v>3.42</v>
      </c>
      <c r="F9" s="72">
        <v>3.744</v>
      </c>
      <c r="G9" s="72">
        <v>4.068</v>
      </c>
      <c r="H9" s="72">
        <v>4.296</v>
      </c>
      <c r="I9" s="72">
        <v>4.344</v>
      </c>
      <c r="J9" s="73">
        <v>4.416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3.204</v>
      </c>
      <c r="D10" s="72">
        <v>3.24</v>
      </c>
      <c r="E10" s="72">
        <v>3.42</v>
      </c>
      <c r="F10" s="72">
        <v>3.744</v>
      </c>
      <c r="G10" s="72">
        <v>4.116</v>
      </c>
      <c r="H10" s="72">
        <v>4.356</v>
      </c>
      <c r="I10" s="72">
        <v>4.5</v>
      </c>
      <c r="J10" s="73">
        <v>4.584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3.204</v>
      </c>
      <c r="D11" s="72">
        <v>3.24</v>
      </c>
      <c r="E11" s="72">
        <v>3.42</v>
      </c>
      <c r="F11" s="72">
        <v>3.744</v>
      </c>
      <c r="G11" s="72">
        <v>4.212</v>
      </c>
      <c r="H11" s="72">
        <v>4.38</v>
      </c>
      <c r="I11" s="72">
        <v>4.656</v>
      </c>
      <c r="J11" s="73">
        <v>5.28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3.228</v>
      </c>
      <c r="D12" s="72">
        <v>3.312</v>
      </c>
      <c r="E12" s="72">
        <v>3.468</v>
      </c>
      <c r="F12" s="72">
        <v>4.02</v>
      </c>
      <c r="G12" s="72">
        <v>4.392</v>
      </c>
      <c r="H12" s="72">
        <v>4.68</v>
      </c>
      <c r="I12" s="72">
        <v>4.812</v>
      </c>
      <c r="J12" s="73">
        <v>5.448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3.228</v>
      </c>
      <c r="D13" s="72">
        <v>3.312</v>
      </c>
      <c r="E13" s="72">
        <v>3.468</v>
      </c>
      <c r="F13" s="72">
        <v>4.02</v>
      </c>
      <c r="G13" s="72">
        <v>4.5</v>
      </c>
      <c r="H13" s="72">
        <v>4.68</v>
      </c>
      <c r="I13" s="72">
        <v>4.944</v>
      </c>
      <c r="J13" s="73">
        <v>5.448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3.228</v>
      </c>
      <c r="D14" s="72">
        <v>3.312</v>
      </c>
      <c r="E14" s="72">
        <v>3.468</v>
      </c>
      <c r="F14" s="72">
        <v>4.02</v>
      </c>
      <c r="G14" s="72">
        <v>4.572</v>
      </c>
      <c r="H14" s="72">
        <v>4.8</v>
      </c>
      <c r="I14" s="72">
        <v>4.992</v>
      </c>
      <c r="J14" s="73">
        <v>5.448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3.228</v>
      </c>
      <c r="D15" s="72">
        <v>3.312</v>
      </c>
      <c r="E15" s="72">
        <v>3.468</v>
      </c>
      <c r="F15" s="72">
        <v>4.068</v>
      </c>
      <c r="G15" s="72">
        <v>4.62</v>
      </c>
      <c r="H15" s="72">
        <v>4.848</v>
      </c>
      <c r="I15" s="72">
        <v>5.124</v>
      </c>
      <c r="J15" s="73">
        <v>5.448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3.24</v>
      </c>
      <c r="D16" s="72">
        <v>3.384</v>
      </c>
      <c r="E16" s="72">
        <v>3.492</v>
      </c>
      <c r="F16" s="72">
        <v>4.164</v>
      </c>
      <c r="G16" s="72">
        <v>4.668</v>
      </c>
      <c r="H16" s="72">
        <v>4.944</v>
      </c>
      <c r="I16" s="72">
        <v>5.22</v>
      </c>
      <c r="J16" s="73">
        <v>5.724</v>
      </c>
    </row>
    <row r="17" s="198" customFormat="1" ht="15" spans="1:10">
      <c r="A17" s="71" t="s">
        <v>319</v>
      </c>
      <c r="B17" s="225">
        <v>0.392</v>
      </c>
      <c r="C17" s="72">
        <v>3.24</v>
      </c>
      <c r="D17" s="72">
        <v>3.384</v>
      </c>
      <c r="E17" s="72">
        <v>3.492</v>
      </c>
      <c r="F17" s="72">
        <v>4.224</v>
      </c>
      <c r="G17" s="72">
        <v>4.716</v>
      </c>
      <c r="H17" s="72">
        <v>4.98</v>
      </c>
      <c r="I17" s="72">
        <v>5.256</v>
      </c>
      <c r="J17" s="73">
        <v>5.724</v>
      </c>
    </row>
    <row r="18" s="198" customFormat="1" ht="15" spans="1:10">
      <c r="A18" s="71" t="s">
        <v>320</v>
      </c>
      <c r="B18" s="225">
        <v>0.42</v>
      </c>
      <c r="C18" s="72">
        <v>3.252</v>
      </c>
      <c r="D18" s="72">
        <v>3.384</v>
      </c>
      <c r="E18" s="72">
        <v>3.492</v>
      </c>
      <c r="F18" s="72">
        <v>4.248</v>
      </c>
      <c r="G18" s="72">
        <v>4.764</v>
      </c>
      <c r="H18" s="72">
        <v>5.388</v>
      </c>
      <c r="I18" s="72">
        <v>5.424</v>
      </c>
      <c r="J18" s="73">
        <v>5.724</v>
      </c>
    </row>
    <row r="19" s="198" customFormat="1" ht="15" spans="1:10">
      <c r="A19" s="71" t="s">
        <v>321</v>
      </c>
      <c r="B19" s="225">
        <v>0.448</v>
      </c>
      <c r="C19" s="72">
        <v>3.252</v>
      </c>
      <c r="D19" s="72">
        <v>3.384</v>
      </c>
      <c r="E19" s="72">
        <v>3.492</v>
      </c>
      <c r="F19" s="72">
        <v>4.248</v>
      </c>
      <c r="G19" s="72">
        <v>4.764</v>
      </c>
      <c r="H19" s="72">
        <v>5.448</v>
      </c>
      <c r="I19" s="72">
        <v>5.448</v>
      </c>
      <c r="J19" s="73">
        <v>5.724</v>
      </c>
    </row>
    <row r="20" s="198" customFormat="1" ht="15" spans="1:10">
      <c r="A20" s="71" t="s">
        <v>322</v>
      </c>
      <c r="B20" s="71">
        <v>0.45</v>
      </c>
      <c r="C20" s="72">
        <v>3.396</v>
      </c>
      <c r="D20" s="72">
        <v>3.516</v>
      </c>
      <c r="E20" s="72">
        <v>3.696</v>
      </c>
      <c r="F20" s="72">
        <v>4.176</v>
      </c>
      <c r="G20" s="72">
        <v>5.076</v>
      </c>
      <c r="H20" s="72">
        <v>5.136</v>
      </c>
      <c r="I20" s="72">
        <v>6.276</v>
      </c>
      <c r="J20" s="73">
        <v>6.648</v>
      </c>
    </row>
    <row r="21" s="198" customFormat="1" ht="15" spans="1:10">
      <c r="A21" s="71" t="s">
        <v>323</v>
      </c>
      <c r="B21" s="71">
        <v>0.9</v>
      </c>
      <c r="C21" s="72">
        <v>3.516</v>
      </c>
      <c r="D21" s="72">
        <v>3.66</v>
      </c>
      <c r="E21" s="72">
        <v>3.804</v>
      </c>
      <c r="F21" s="72">
        <v>4.356</v>
      </c>
      <c r="G21" s="72">
        <v>5.316</v>
      </c>
      <c r="H21" s="72">
        <v>5.52</v>
      </c>
      <c r="I21" s="72">
        <v>6.444</v>
      </c>
      <c r="J21" s="73">
        <v>6.696</v>
      </c>
    </row>
    <row r="22" s="198" customFormat="1" ht="15" spans="1:10">
      <c r="A22" s="71" t="s">
        <v>324</v>
      </c>
      <c r="B22" s="71">
        <v>1.36</v>
      </c>
      <c r="C22" s="72">
        <v>3.684</v>
      </c>
      <c r="D22" s="72">
        <v>3.756</v>
      </c>
      <c r="E22" s="72">
        <v>4.044</v>
      </c>
      <c r="F22" s="72">
        <v>4.44</v>
      </c>
      <c r="G22" s="72">
        <v>5.388</v>
      </c>
      <c r="H22" s="72">
        <v>5.676</v>
      </c>
      <c r="I22" s="72">
        <v>6.732</v>
      </c>
      <c r="J22" s="73">
        <v>7.212</v>
      </c>
    </row>
    <row r="23" s="198" customFormat="1" ht="15" spans="1:10">
      <c r="A23" s="71" t="s">
        <v>325</v>
      </c>
      <c r="B23" s="71">
        <v>1.81</v>
      </c>
      <c r="C23" s="72">
        <v>3.84</v>
      </c>
      <c r="D23" s="72">
        <v>3.972</v>
      </c>
      <c r="E23" s="72">
        <v>4.308</v>
      </c>
      <c r="F23" s="72">
        <v>4.596</v>
      </c>
      <c r="G23" s="72">
        <v>5.496</v>
      </c>
      <c r="H23" s="72">
        <v>5.868</v>
      </c>
      <c r="I23" s="72">
        <v>6.924</v>
      </c>
      <c r="J23" s="73">
        <v>8.112</v>
      </c>
    </row>
    <row r="24" s="198" customFormat="1" ht="15" spans="1:10">
      <c r="A24" s="71" t="s">
        <v>326</v>
      </c>
      <c r="B24" s="71">
        <v>2.26</v>
      </c>
      <c r="C24" s="72">
        <v>3.888</v>
      </c>
      <c r="D24" s="72">
        <v>4.08</v>
      </c>
      <c r="E24" s="72">
        <v>4.344</v>
      </c>
      <c r="F24" s="72">
        <v>4.62</v>
      </c>
      <c r="G24" s="72">
        <v>5.52</v>
      </c>
      <c r="H24" s="72">
        <v>5.964</v>
      </c>
      <c r="I24" s="72">
        <v>7.188</v>
      </c>
      <c r="J24" s="73">
        <v>8.424</v>
      </c>
    </row>
    <row r="25" s="198" customFormat="1" ht="15" spans="1:10">
      <c r="A25" s="71" t="s">
        <v>327</v>
      </c>
      <c r="B25" s="71">
        <v>2.72</v>
      </c>
      <c r="C25" s="72">
        <v>4.068</v>
      </c>
      <c r="D25" s="72">
        <v>4.308</v>
      </c>
      <c r="E25" s="72">
        <v>4.524</v>
      </c>
      <c r="F25" s="72">
        <v>4.656</v>
      </c>
      <c r="G25" s="72">
        <v>5.544</v>
      </c>
      <c r="H25" s="72">
        <v>6.048</v>
      </c>
      <c r="I25" s="72">
        <v>8.1</v>
      </c>
      <c r="J25" s="73">
        <v>9.048</v>
      </c>
    </row>
    <row r="26" s="198" customFormat="1" ht="15" spans="1:10">
      <c r="A26" s="71" t="s">
        <v>328</v>
      </c>
      <c r="B26" s="71">
        <v>3.17</v>
      </c>
      <c r="C26" s="72">
        <v>4.116</v>
      </c>
      <c r="D26" s="72">
        <v>4.344</v>
      </c>
      <c r="E26" s="72">
        <v>4.56</v>
      </c>
      <c r="F26" s="72">
        <v>4.788</v>
      </c>
      <c r="G26" s="72">
        <v>5.664</v>
      </c>
      <c r="H26" s="72">
        <v>6.072</v>
      </c>
      <c r="I26" s="72">
        <v>8.976</v>
      </c>
      <c r="J26" s="73">
        <v>9.996</v>
      </c>
    </row>
    <row r="27" s="198" customFormat="1" ht="15" spans="1:10">
      <c r="A27" s="71" t="s">
        <v>329</v>
      </c>
      <c r="B27" s="71">
        <v>3.62</v>
      </c>
      <c r="C27" s="72">
        <v>4.308</v>
      </c>
      <c r="D27" s="72">
        <v>4.392</v>
      </c>
      <c r="E27" s="72">
        <v>4.62</v>
      </c>
      <c r="F27" s="72">
        <v>4.944</v>
      </c>
      <c r="G27" s="72">
        <v>6.048</v>
      </c>
      <c r="H27" s="72">
        <v>6.216</v>
      </c>
      <c r="I27" s="72">
        <v>9.192</v>
      </c>
      <c r="J27" s="73">
        <v>10.464</v>
      </c>
    </row>
    <row r="28" s="198" customFormat="1" ht="15" spans="1:10">
      <c r="A28" s="71" t="s">
        <v>330</v>
      </c>
      <c r="B28" s="71">
        <v>4.08</v>
      </c>
      <c r="C28" s="72">
        <v>4.488</v>
      </c>
      <c r="D28" s="72">
        <v>4.524</v>
      </c>
      <c r="E28" s="72">
        <v>4.716</v>
      </c>
      <c r="F28" s="72">
        <v>5.184</v>
      </c>
      <c r="G28" s="72">
        <v>6.144</v>
      </c>
      <c r="H28" s="72">
        <v>6.336</v>
      </c>
      <c r="I28" s="72">
        <v>9.588</v>
      </c>
      <c r="J28" s="73">
        <v>10.872</v>
      </c>
    </row>
    <row r="29" s="198" customFormat="1" ht="15" spans="1:10">
      <c r="A29" s="71" t="s">
        <v>331</v>
      </c>
      <c r="B29" s="71">
        <v>4.53</v>
      </c>
      <c r="C29" s="72">
        <v>4.524</v>
      </c>
      <c r="D29" s="72">
        <v>4.584</v>
      </c>
      <c r="E29" s="72">
        <v>4.86</v>
      </c>
      <c r="F29" s="72">
        <v>5.592</v>
      </c>
      <c r="G29" s="72">
        <v>6.288</v>
      </c>
      <c r="H29" s="72">
        <v>7.104</v>
      </c>
      <c r="I29" s="72">
        <v>9.972</v>
      </c>
      <c r="J29" s="73">
        <v>11.376</v>
      </c>
    </row>
    <row r="30" s="198" customFormat="1" ht="15" spans="1:10">
      <c r="A30" s="71" t="s">
        <v>332</v>
      </c>
      <c r="B30" s="71">
        <v>4.98</v>
      </c>
      <c r="C30" s="72">
        <v>5.772</v>
      </c>
      <c r="D30" s="72">
        <v>6.696</v>
      </c>
      <c r="E30" s="72">
        <v>7.02</v>
      </c>
      <c r="F30" s="72">
        <v>7.692</v>
      </c>
      <c r="G30" s="72">
        <v>8.556</v>
      </c>
      <c r="H30" s="72">
        <v>9.132</v>
      </c>
      <c r="I30" s="72">
        <v>11.064</v>
      </c>
      <c r="J30" s="73">
        <v>11.808</v>
      </c>
    </row>
    <row r="31" s="198" customFormat="1" ht="15" spans="1:10">
      <c r="A31" s="71" t="s">
        <v>333</v>
      </c>
      <c r="B31" s="71">
        <v>5.44</v>
      </c>
      <c r="C31" s="72">
        <v>5.772</v>
      </c>
      <c r="D31" s="72">
        <v>6.792</v>
      </c>
      <c r="E31" s="72">
        <v>7.32</v>
      </c>
      <c r="F31" s="72">
        <v>7.764</v>
      </c>
      <c r="G31" s="72">
        <v>8.748</v>
      </c>
      <c r="H31" s="72">
        <v>9.3</v>
      </c>
      <c r="I31" s="72">
        <v>11.604</v>
      </c>
      <c r="J31" s="73">
        <v>12.396</v>
      </c>
    </row>
    <row r="32" s="198" customFormat="1" ht="15" spans="1:10">
      <c r="A32" s="71" t="s">
        <v>334</v>
      </c>
      <c r="B32" s="71">
        <v>5.89</v>
      </c>
      <c r="C32" s="72">
        <v>5.772</v>
      </c>
      <c r="D32" s="72">
        <v>6.9</v>
      </c>
      <c r="E32" s="72">
        <v>7.44</v>
      </c>
      <c r="F32" s="72">
        <v>7.932</v>
      </c>
      <c r="G32" s="72">
        <v>8.988</v>
      </c>
      <c r="H32" s="72">
        <v>9.552</v>
      </c>
      <c r="I32" s="72">
        <v>12.264</v>
      </c>
      <c r="J32" s="73">
        <v>12.888</v>
      </c>
    </row>
    <row r="33" s="198" customFormat="1" ht="15" spans="1:13 16343:16384">
      <c r="A33" s="71" t="s">
        <v>335</v>
      </c>
      <c r="B33" s="71">
        <v>6.35</v>
      </c>
      <c r="C33" s="72">
        <v>5.772</v>
      </c>
      <c r="D33" s="72">
        <v>7.068</v>
      </c>
      <c r="E33" s="72">
        <v>7.536</v>
      </c>
      <c r="F33" s="72">
        <v>7.932</v>
      </c>
      <c r="G33" s="72">
        <v>9.204</v>
      </c>
      <c r="H33" s="72">
        <v>9.684</v>
      </c>
      <c r="I33" s="72">
        <v>13.164</v>
      </c>
      <c r="J33" s="73">
        <v>13.644</v>
      </c>
    </row>
    <row r="34" s="198" customFormat="1" ht="15" spans="1:13 16343:16384">
      <c r="A34" s="71" t="s">
        <v>336</v>
      </c>
      <c r="B34" s="71">
        <v>6.8</v>
      </c>
      <c r="C34" s="72">
        <v>5.772</v>
      </c>
      <c r="D34" s="72">
        <v>7.116</v>
      </c>
      <c r="E34" s="72">
        <v>7.8</v>
      </c>
      <c r="F34" s="72">
        <v>8.148</v>
      </c>
      <c r="G34" s="72">
        <v>9.6</v>
      </c>
      <c r="H34" s="72">
        <v>10.128</v>
      </c>
      <c r="I34" s="72">
        <v>13.5</v>
      </c>
      <c r="J34" s="73">
        <v>13.956</v>
      </c>
    </row>
    <row r="35" s="198" customFormat="1" ht="15" spans="1:13 16343:16384">
      <c r="A35" s="71" t="s">
        <v>337</v>
      </c>
      <c r="B35" s="71">
        <v>7.25</v>
      </c>
      <c r="C35" s="72">
        <v>5.772</v>
      </c>
      <c r="D35" s="72">
        <v>7.26</v>
      </c>
      <c r="E35" s="72">
        <v>7.932</v>
      </c>
      <c r="F35" s="72">
        <v>8.184</v>
      </c>
      <c r="G35" s="72">
        <v>9.684</v>
      </c>
      <c r="H35" s="72">
        <v>10.212</v>
      </c>
      <c r="I35" s="72">
        <v>14.328</v>
      </c>
      <c r="J35" s="73">
        <v>16.404</v>
      </c>
    </row>
    <row r="36" s="198" customFormat="1" ht="15" spans="1:13 16343:16384">
      <c r="A36" s="71" t="s">
        <v>338</v>
      </c>
      <c r="B36" s="71">
        <v>7.71</v>
      </c>
      <c r="C36" s="72">
        <v>5.772</v>
      </c>
      <c r="D36" s="72">
        <v>7.392</v>
      </c>
      <c r="E36" s="72">
        <v>8.184</v>
      </c>
      <c r="F36" s="72">
        <v>8.376</v>
      </c>
      <c r="G36" s="72">
        <v>10.044</v>
      </c>
      <c r="H36" s="72">
        <v>10.584</v>
      </c>
      <c r="I36" s="72">
        <v>14.928</v>
      </c>
      <c r="J36" s="73">
        <v>16.596</v>
      </c>
    </row>
    <row r="37" s="198" customFormat="1" ht="15" spans="1:13 16343:16384">
      <c r="A37" s="71" t="s">
        <v>339</v>
      </c>
      <c r="B37" s="71">
        <v>8.16</v>
      </c>
      <c r="C37" s="72">
        <v>5.772</v>
      </c>
      <c r="D37" s="72">
        <v>7.416</v>
      </c>
      <c r="E37" s="72">
        <v>8.208</v>
      </c>
      <c r="F37" s="72">
        <v>8.388</v>
      </c>
      <c r="G37" s="72">
        <v>10.428</v>
      </c>
      <c r="H37" s="72">
        <v>11.004</v>
      </c>
      <c r="I37" s="72">
        <v>15.516</v>
      </c>
      <c r="J37" s="73">
        <v>16.644</v>
      </c>
    </row>
    <row r="38" s="198" customFormat="1" ht="15" spans="1:13 16343:16384">
      <c r="A38" s="71" t="s">
        <v>340</v>
      </c>
      <c r="B38" s="71">
        <v>8.61</v>
      </c>
      <c r="C38" s="72">
        <v>5.772</v>
      </c>
      <c r="D38" s="72">
        <v>7.56</v>
      </c>
      <c r="E38" s="72">
        <v>8.58</v>
      </c>
      <c r="F38" s="72">
        <v>8.808</v>
      </c>
      <c r="G38" s="72">
        <v>10.884</v>
      </c>
      <c r="H38" s="72">
        <v>11.484</v>
      </c>
      <c r="I38" s="72">
        <v>15.792</v>
      </c>
      <c r="J38" s="73">
        <v>17.772</v>
      </c>
    </row>
    <row r="39" s="198" customFormat="1" ht="15" spans="1:13 16343:16384">
      <c r="A39" s="71" t="s">
        <v>341</v>
      </c>
      <c r="B39" s="71">
        <v>9.07</v>
      </c>
      <c r="C39" s="72">
        <v>5.772</v>
      </c>
      <c r="D39" s="72">
        <v>7.668</v>
      </c>
      <c r="E39" s="72">
        <v>8.736</v>
      </c>
      <c r="F39" s="72">
        <v>8.928</v>
      </c>
      <c r="G39" s="72">
        <v>11.196</v>
      </c>
      <c r="H39" s="72">
        <v>12.048</v>
      </c>
      <c r="I39" s="72">
        <v>16.38</v>
      </c>
      <c r="J39" s="73">
        <v>18.228</v>
      </c>
    </row>
    <row r="40" s="198" customFormat="1" ht="15" spans="1:13 16343:16384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 16343:16384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 16343:16384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 16343:16384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 16343:16384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  <c r="XDO44" s="51"/>
      <c r="XDP44" s="51"/>
      <c r="XDQ44" s="51"/>
      <c r="XDR44" s="51"/>
      <c r="XDS44" s="51"/>
      <c r="XDT44" s="51"/>
      <c r="XDU44" s="51"/>
      <c r="XDV44" s="51"/>
      <c r="XDW44" s="51"/>
      <c r="XDX44" s="51"/>
      <c r="XDY44" s="51"/>
      <c r="XDZ44" s="51"/>
      <c r="XEA44" s="51"/>
      <c r="XEB44" s="51"/>
      <c r="XEC44" s="51"/>
      <c r="XED44" s="51"/>
      <c r="XEE44" s="51"/>
      <c r="XEF44" s="51"/>
      <c r="XEG44" s="51"/>
      <c r="XEH44" s="51"/>
      <c r="XEI44" s="51"/>
      <c r="XEJ44" s="51"/>
      <c r="XEK44" s="51"/>
      <c r="XEL44" s="51"/>
      <c r="XEM44" s="51"/>
      <c r="XEN44" s="51"/>
      <c r="XEO44" s="51"/>
      <c r="XEP44" s="51"/>
      <c r="XEQ44" s="51"/>
      <c r="XER44" s="51"/>
      <c r="XES44" s="51"/>
      <c r="XET44" s="51"/>
      <c r="XEU44" s="51"/>
      <c r="XEV44" s="51"/>
      <c r="XEW44" s="51"/>
      <c r="XEX44" s="51"/>
      <c r="XEY44" s="51"/>
      <c r="XEZ44" s="51"/>
      <c r="XFA44" s="51"/>
      <c r="XFB44" s="51"/>
      <c r="XFC44" s="51"/>
      <c r="XFD44" s="51"/>
    </row>
    <row r="45" s="198" customFormat="1" ht="15.6" spans="1:13 16343:16384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  <c r="XDO45" s="51"/>
      <c r="XDP45" s="51"/>
      <c r="XDQ45" s="51"/>
      <c r="XDR45" s="51"/>
      <c r="XDS45" s="51"/>
      <c r="XDT45" s="51"/>
      <c r="XDU45" s="51"/>
      <c r="XDV45" s="51"/>
      <c r="XDW45" s="51"/>
      <c r="XDX45" s="51"/>
      <c r="XDY45" s="51"/>
      <c r="XDZ45" s="51"/>
      <c r="XEA45" s="51"/>
      <c r="XEB45" s="51"/>
      <c r="XEC45" s="51"/>
      <c r="XED45" s="51"/>
      <c r="XEE45" s="51"/>
      <c r="XEF45" s="51"/>
      <c r="XEG45" s="51"/>
      <c r="XEH45" s="51"/>
      <c r="XEI45" s="51"/>
      <c r="XEJ45" s="51"/>
      <c r="XEK45" s="51"/>
      <c r="XEL45" s="51"/>
      <c r="XEM45" s="51"/>
      <c r="XEN45" s="51"/>
      <c r="XEO45" s="51"/>
      <c r="XEP45" s="51"/>
      <c r="XEQ45" s="51"/>
      <c r="XER45" s="51"/>
      <c r="XES45" s="51"/>
      <c r="XET45" s="51"/>
      <c r="XEU45" s="51"/>
      <c r="XEV45" s="51"/>
      <c r="XEW45" s="51"/>
      <c r="XEX45" s="51"/>
      <c r="XEY45" s="51"/>
      <c r="XEZ45" s="51"/>
      <c r="XFA45" s="51"/>
      <c r="XFB45" s="51"/>
      <c r="XFC45" s="51"/>
      <c r="XFD45" s="51"/>
    </row>
    <row r="46" s="198" customFormat="1" ht="77" customHeight="1" spans="1:13 16343:16384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  <c r="XDO46" s="51"/>
      <c r="XDP46" s="51"/>
      <c r="XDQ46" s="51"/>
      <c r="XDR46" s="51"/>
      <c r="XDS46" s="51"/>
      <c r="XDT46" s="51"/>
      <c r="XDU46" s="51"/>
      <c r="XDV46" s="51"/>
      <c r="XDW46" s="51"/>
      <c r="XDX46" s="51"/>
      <c r="XDY46" s="51"/>
      <c r="XDZ46" s="51"/>
      <c r="XEA46" s="51"/>
      <c r="XEB46" s="51"/>
      <c r="XEC46" s="51"/>
      <c r="XED46" s="51"/>
      <c r="XEE46" s="51"/>
      <c r="XEF46" s="51"/>
      <c r="XEG46" s="51"/>
      <c r="XEH46" s="51"/>
      <c r="XEI46" s="51"/>
      <c r="XEJ46" s="51"/>
      <c r="XEK46" s="51"/>
      <c r="XEL46" s="51"/>
      <c r="XEM46" s="51"/>
      <c r="XEN46" s="51"/>
      <c r="XEO46" s="51"/>
      <c r="XEP46" s="51"/>
      <c r="XEQ46" s="51"/>
      <c r="XER46" s="51"/>
      <c r="XES46" s="51"/>
      <c r="XET46" s="51"/>
      <c r="XEU46" s="51"/>
      <c r="XEV46" s="51"/>
      <c r="XEW46" s="51"/>
      <c r="XEX46" s="51"/>
      <c r="XEY46" s="51"/>
      <c r="XEZ46" s="51"/>
      <c r="XFA46" s="51"/>
      <c r="XFB46" s="51"/>
      <c r="XFC46" s="51"/>
      <c r="XFD46" s="51"/>
    </row>
    <row r="47" s="198" customFormat="1" ht="15.6" spans="1:13 16343:16384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  <c r="XET47" s="51"/>
      <c r="XEU47" s="51"/>
      <c r="XEV47" s="51"/>
      <c r="XEW47" s="51"/>
      <c r="XEX47" s="51"/>
      <c r="XEY47" s="51"/>
      <c r="XEZ47" s="51"/>
      <c r="XFA47" s="51"/>
      <c r="XFB47" s="51"/>
      <c r="XFC47" s="51"/>
      <c r="XFD47" s="51"/>
    </row>
    <row r="48" s="198" customFormat="1" ht="30" customHeight="1" spans="1:13 16343:16384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  <c r="XET48" s="51"/>
      <c r="XEU48" s="51"/>
      <c r="XEV48" s="51"/>
      <c r="XEW48" s="51"/>
      <c r="XEX48" s="51"/>
      <c r="XEY48" s="51"/>
      <c r="XEZ48" s="51"/>
      <c r="XFA48" s="51"/>
      <c r="XFB48" s="51"/>
      <c r="XFC48" s="51"/>
      <c r="XFD48" s="51"/>
    </row>
    <row r="49" s="198" customFormat="1" ht="29" customHeight="1" spans="1:15 16343:16384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  <c r="XET49" s="51"/>
      <c r="XEU49" s="51"/>
      <c r="XEV49" s="51"/>
      <c r="XEW49" s="51"/>
      <c r="XEX49" s="51"/>
      <c r="XEY49" s="51"/>
      <c r="XEZ49" s="51"/>
      <c r="XFA49" s="51"/>
      <c r="XFB49" s="51"/>
      <c r="XFC49" s="51"/>
      <c r="XFD49" s="51"/>
    </row>
    <row r="50" s="198" customFormat="1" ht="15.6" spans="1:15 16343:16384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  <c r="XET50" s="51"/>
      <c r="XEU50" s="51"/>
      <c r="XEV50" s="51"/>
      <c r="XEW50" s="51"/>
      <c r="XEX50" s="51"/>
      <c r="XEY50" s="51"/>
      <c r="XEZ50" s="51"/>
      <c r="XFA50" s="51"/>
      <c r="XFB50" s="51"/>
      <c r="XFC50" s="51"/>
      <c r="XFD50" s="51"/>
    </row>
    <row r="51" s="198" customFormat="1" ht="15.6" spans="1:15 16343:16384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  <c r="XET51" s="51"/>
      <c r="XEU51" s="51"/>
      <c r="XEV51" s="51"/>
      <c r="XEW51" s="51"/>
      <c r="XEX51" s="51"/>
      <c r="XEY51" s="51"/>
      <c r="XEZ51" s="51"/>
      <c r="XFA51" s="51"/>
      <c r="XFB51" s="51"/>
      <c r="XFC51" s="51"/>
      <c r="XFD51" s="51"/>
    </row>
    <row r="52" s="198" customFormat="1" ht="29" customHeight="1" spans="1:15 16343:16384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  <c r="XDO52" s="51"/>
      <c r="XDP52" s="51"/>
      <c r="XDQ52" s="51"/>
      <c r="XDR52" s="51"/>
      <c r="XDS52" s="51"/>
      <c r="XDT52" s="51"/>
      <c r="XDU52" s="51"/>
      <c r="XDV52" s="51"/>
      <c r="XDW52" s="51"/>
      <c r="XDX52" s="51"/>
      <c r="XDY52" s="51"/>
      <c r="XDZ52" s="51"/>
      <c r="XEA52" s="51"/>
      <c r="XEB52" s="51"/>
      <c r="XEC52" s="51"/>
      <c r="XED52" s="51"/>
      <c r="XEE52" s="51"/>
      <c r="XEF52" s="51"/>
      <c r="XEG52" s="51"/>
      <c r="XEH52" s="51"/>
      <c r="XEI52" s="51"/>
      <c r="XEJ52" s="51"/>
      <c r="XEK52" s="51"/>
      <c r="XEL52" s="51"/>
      <c r="XEM52" s="51"/>
      <c r="XEN52" s="51"/>
      <c r="XEO52" s="51"/>
      <c r="XEP52" s="51"/>
      <c r="XEQ52" s="51"/>
      <c r="XER52" s="51"/>
      <c r="XES52" s="51"/>
      <c r="XET52" s="51"/>
      <c r="XEU52" s="51"/>
      <c r="XEV52" s="51"/>
      <c r="XEW52" s="51"/>
      <c r="XEX52" s="51"/>
      <c r="XEY52" s="51"/>
      <c r="XEZ52" s="51"/>
      <c r="XFA52" s="51"/>
      <c r="XFB52" s="51"/>
      <c r="XFC52" s="51"/>
      <c r="XFD52" s="51"/>
    </row>
    <row r="53" s="198" customFormat="1" ht="15.6" spans="1:15 16343:16384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  <c r="XDO53" s="51"/>
      <c r="XDP53" s="51"/>
      <c r="XDQ53" s="51"/>
      <c r="XDR53" s="51"/>
      <c r="XDS53" s="51"/>
      <c r="XDT53" s="51"/>
      <c r="XDU53" s="51"/>
      <c r="XDV53" s="51"/>
      <c r="XDW53" s="51"/>
      <c r="XDX53" s="51"/>
      <c r="XDY53" s="51"/>
      <c r="XDZ53" s="51"/>
      <c r="XEA53" s="51"/>
      <c r="XEB53" s="51"/>
      <c r="XEC53" s="51"/>
      <c r="XED53" s="51"/>
      <c r="XEE53" s="51"/>
      <c r="XEF53" s="51"/>
      <c r="XEG53" s="51"/>
      <c r="XEH53" s="51"/>
      <c r="XEI53" s="51"/>
      <c r="XEJ53" s="51"/>
      <c r="XEK53" s="51"/>
      <c r="XEL53" s="51"/>
      <c r="XEM53" s="51"/>
      <c r="XEN53" s="51"/>
      <c r="XEO53" s="51"/>
      <c r="XEP53" s="51"/>
      <c r="XEQ53" s="51"/>
      <c r="XER53" s="51"/>
      <c r="XES53" s="51"/>
      <c r="XET53" s="51"/>
      <c r="XEU53" s="51"/>
      <c r="XEV53" s="51"/>
      <c r="XEW53" s="51"/>
      <c r="XEX53" s="51"/>
      <c r="XEY53" s="51"/>
      <c r="XEZ53" s="51"/>
      <c r="XFA53" s="51"/>
      <c r="XFB53" s="51"/>
      <c r="XFC53" s="51"/>
      <c r="XFD53" s="51"/>
    </row>
    <row r="54" s="198" customFormat="1" ht="15.6" spans="1:15 16343:16384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  <c r="XDO54" s="51"/>
      <c r="XDP54" s="51"/>
      <c r="XDQ54" s="51"/>
      <c r="XDR54" s="51"/>
      <c r="XDS54" s="51"/>
      <c r="XDT54" s="51"/>
      <c r="XDU54" s="51"/>
      <c r="XDV54" s="51"/>
      <c r="XDW54" s="51"/>
      <c r="XDX54" s="51"/>
      <c r="XDY54" s="51"/>
      <c r="XDZ54" s="51"/>
      <c r="XEA54" s="51"/>
      <c r="XEB54" s="51"/>
      <c r="XEC54" s="51"/>
      <c r="XED54" s="51"/>
      <c r="XEE54" s="51"/>
      <c r="XEF54" s="51"/>
      <c r="XEG54" s="51"/>
      <c r="XEH54" s="51"/>
      <c r="XEI54" s="51"/>
      <c r="XEJ54" s="51"/>
      <c r="XEK54" s="51"/>
      <c r="XEL54" s="51"/>
      <c r="XEM54" s="51"/>
      <c r="XEN54" s="51"/>
      <c r="XEO54" s="51"/>
      <c r="XEP54" s="51"/>
      <c r="XEQ54" s="51"/>
      <c r="XER54" s="51"/>
      <c r="XES54" s="51"/>
      <c r="XET54" s="51"/>
      <c r="XEU54" s="51"/>
      <c r="XEV54" s="51"/>
      <c r="XEW54" s="51"/>
      <c r="XEX54" s="51"/>
      <c r="XEY54" s="51"/>
      <c r="XEZ54" s="51"/>
      <c r="XFA54" s="51"/>
      <c r="XFB54" s="51"/>
      <c r="XFC54" s="51"/>
      <c r="XFD54" s="51"/>
    </row>
    <row r="55" s="198" customFormat="1" ht="15.6" spans="1:15 16343:16384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  <c r="XDO55" s="51"/>
      <c r="XDP55" s="51"/>
      <c r="XDQ55" s="51"/>
      <c r="XDR55" s="51"/>
      <c r="XDS55" s="51"/>
      <c r="XDT55" s="51"/>
      <c r="XDU55" s="51"/>
      <c r="XDV55" s="51"/>
      <c r="XDW55" s="51"/>
      <c r="XDX55" s="51"/>
      <c r="XDY55" s="51"/>
      <c r="XDZ55" s="51"/>
      <c r="XEA55" s="51"/>
      <c r="XEB55" s="51"/>
      <c r="XEC55" s="51"/>
      <c r="XED55" s="51"/>
      <c r="XEE55" s="51"/>
      <c r="XEF55" s="51"/>
      <c r="XEG55" s="51"/>
      <c r="XEH55" s="51"/>
      <c r="XEI55" s="51"/>
      <c r="XEJ55" s="51"/>
      <c r="XEK55" s="51"/>
      <c r="XEL55" s="51"/>
      <c r="XEM55" s="51"/>
      <c r="XEN55" s="51"/>
      <c r="XEO55" s="51"/>
      <c r="XEP55" s="51"/>
      <c r="XEQ55" s="51"/>
      <c r="XER55" s="51"/>
      <c r="XES55" s="51"/>
      <c r="XET55" s="51"/>
      <c r="XEU55" s="51"/>
      <c r="XEV55" s="51"/>
      <c r="XEW55" s="51"/>
      <c r="XEX55" s="51"/>
      <c r="XEY55" s="51"/>
      <c r="XEZ55" s="51"/>
      <c r="XFA55" s="51"/>
      <c r="XFB55" s="51"/>
      <c r="XFC55" s="51"/>
      <c r="XFD55" s="51"/>
    </row>
    <row r="56" s="198" customFormat="1" ht="15.6" spans="1:15 16343:16384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  <c r="XDO56" s="51"/>
      <c r="XDP56" s="51"/>
      <c r="XDQ56" s="51"/>
      <c r="XDR56" s="51"/>
      <c r="XDS56" s="51"/>
      <c r="XDT56" s="51"/>
      <c r="XDU56" s="51"/>
      <c r="XDV56" s="51"/>
      <c r="XDW56" s="51"/>
      <c r="XDX56" s="51"/>
      <c r="XDY56" s="51"/>
      <c r="XDZ56" s="51"/>
      <c r="XEA56" s="51"/>
      <c r="XEB56" s="51"/>
      <c r="XEC56" s="51"/>
      <c r="XED56" s="51"/>
      <c r="XEE56" s="51"/>
      <c r="XEF56" s="51"/>
      <c r="XEG56" s="51"/>
      <c r="XEH56" s="51"/>
      <c r="XEI56" s="51"/>
      <c r="XEJ56" s="51"/>
      <c r="XEK56" s="51"/>
      <c r="XEL56" s="51"/>
      <c r="XEM56" s="51"/>
      <c r="XEN56" s="51"/>
      <c r="XEO56" s="51"/>
      <c r="XEP56" s="51"/>
      <c r="XEQ56" s="51"/>
      <c r="XER56" s="51"/>
      <c r="XES56" s="51"/>
      <c r="XET56" s="51"/>
      <c r="XEU56" s="51"/>
      <c r="XEV56" s="51"/>
      <c r="XEW56" s="51"/>
      <c r="XEX56" s="51"/>
      <c r="XEY56" s="51"/>
      <c r="XEZ56" s="51"/>
      <c r="XFA56" s="51"/>
      <c r="XFB56" s="51"/>
      <c r="XFC56" s="51"/>
      <c r="XFD56" s="51"/>
    </row>
    <row r="57" s="198" customFormat="1" ht="15.6" spans="1:15 16343:16384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</v>
      </c>
      <c r="XDO57" s="51"/>
      <c r="XDP57" s="51"/>
      <c r="XDQ57" s="51"/>
      <c r="XDR57" s="51"/>
      <c r="XDS57" s="51"/>
      <c r="XDT57" s="51"/>
      <c r="XDU57" s="51"/>
      <c r="XDV57" s="51"/>
      <c r="XDW57" s="51"/>
      <c r="XDX57" s="51"/>
      <c r="XDY57" s="51"/>
      <c r="XDZ57" s="51"/>
      <c r="XEA57" s="51"/>
      <c r="XEB57" s="51"/>
      <c r="XEC57" s="51"/>
      <c r="XED57" s="51"/>
      <c r="XEE57" s="51"/>
      <c r="XEF57" s="51"/>
      <c r="XEG57" s="51"/>
      <c r="XEH57" s="51"/>
      <c r="XEI57" s="51"/>
      <c r="XEJ57" s="51"/>
      <c r="XEK57" s="51"/>
      <c r="XEL57" s="51"/>
      <c r="XEM57" s="51"/>
      <c r="XEN57" s="51"/>
      <c r="XEO57" s="51"/>
      <c r="XEP57" s="51"/>
      <c r="XEQ57" s="51"/>
      <c r="XER57" s="51"/>
      <c r="XES57" s="51"/>
      <c r="XET57" s="51"/>
      <c r="XEU57" s="51"/>
      <c r="XEV57" s="51"/>
      <c r="XEW57" s="51"/>
      <c r="XEX57" s="51"/>
      <c r="XEY57" s="51"/>
      <c r="XEZ57" s="51"/>
      <c r="XFA57" s="51"/>
      <c r="XFB57" s="51"/>
      <c r="XFC57" s="51"/>
      <c r="XFD57" s="51"/>
    </row>
    <row r="58" s="198" customFormat="1" ht="15.6" spans="1:15 16343:16384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18</v>
      </c>
      <c r="XDO58" s="51"/>
      <c r="XDP58" s="51"/>
      <c r="XDQ58" s="51"/>
      <c r="XDR58" s="51"/>
      <c r="XDS58" s="51"/>
      <c r="XDT58" s="51"/>
      <c r="XDU58" s="51"/>
      <c r="XDV58" s="51"/>
      <c r="XDW58" s="51"/>
      <c r="XDX58" s="51"/>
      <c r="XDY58" s="51"/>
      <c r="XDZ58" s="51"/>
      <c r="XEA58" s="51"/>
      <c r="XEB58" s="51"/>
      <c r="XEC58" s="51"/>
      <c r="XED58" s="51"/>
      <c r="XEE58" s="51"/>
      <c r="XEF58" s="51"/>
      <c r="XEG58" s="51"/>
      <c r="XEH58" s="51"/>
      <c r="XEI58" s="51"/>
      <c r="XEJ58" s="51"/>
      <c r="XEK58" s="51"/>
      <c r="XEL58" s="51"/>
      <c r="XEM58" s="51"/>
      <c r="XEN58" s="51"/>
      <c r="XEO58" s="51"/>
      <c r="XEP58" s="51"/>
      <c r="XEQ58" s="51"/>
      <c r="XER58" s="51"/>
      <c r="XES58" s="51"/>
      <c r="XET58" s="51"/>
      <c r="XEU58" s="51"/>
      <c r="XEV58" s="51"/>
      <c r="XEW58" s="51"/>
      <c r="XEX58" s="51"/>
      <c r="XEY58" s="51"/>
      <c r="XEZ58" s="51"/>
      <c r="XFA58" s="51"/>
      <c r="XFB58" s="51"/>
      <c r="XFC58" s="51"/>
      <c r="XFD58" s="51"/>
    </row>
    <row r="59" s="198" customFormat="1" ht="15.6" spans="1:15 16343:16384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  <c r="XDO59" s="51"/>
      <c r="XDP59" s="51"/>
      <c r="XDQ59" s="51"/>
      <c r="XDR59" s="51"/>
      <c r="XDS59" s="51"/>
      <c r="XDT59" s="51"/>
      <c r="XDU59" s="51"/>
      <c r="XDV59" s="51"/>
      <c r="XDW59" s="51"/>
      <c r="XDX59" s="51"/>
      <c r="XDY59" s="51"/>
      <c r="XDZ59" s="51"/>
      <c r="XEA59" s="51"/>
      <c r="XEB59" s="51"/>
      <c r="XEC59" s="51"/>
      <c r="XED59" s="51"/>
      <c r="XEE59" s="51"/>
      <c r="XEF59" s="51"/>
      <c r="XEG59" s="51"/>
      <c r="XEH59" s="51"/>
      <c r="XEI59" s="51"/>
      <c r="XEJ59" s="51"/>
      <c r="XEK59" s="51"/>
      <c r="XEL59" s="51"/>
      <c r="XEM59" s="51"/>
      <c r="XEN59" s="51"/>
      <c r="XEO59" s="51"/>
      <c r="XEP59" s="51"/>
      <c r="XEQ59" s="51"/>
      <c r="XER59" s="51"/>
      <c r="XES59" s="51"/>
      <c r="XET59" s="51"/>
      <c r="XEU59" s="51"/>
      <c r="XEV59" s="51"/>
      <c r="XEW59" s="51"/>
      <c r="XEX59" s="51"/>
      <c r="XEY59" s="51"/>
      <c r="XEZ59" s="51"/>
      <c r="XFA59" s="51"/>
      <c r="XFB59" s="51"/>
      <c r="XFC59" s="51"/>
      <c r="XFD59" s="51"/>
    </row>
    <row r="60" s="198" customFormat="1" ht="15.6" spans="1:15 16343:16384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</v>
      </c>
      <c r="XDO60" s="51"/>
      <c r="XDP60" s="51"/>
      <c r="XDQ60" s="51"/>
      <c r="XDR60" s="51"/>
      <c r="XDS60" s="51"/>
      <c r="XDT60" s="51"/>
      <c r="XDU60" s="51"/>
      <c r="XDV60" s="51"/>
      <c r="XDW60" s="51"/>
      <c r="XDX60" s="51"/>
      <c r="XDY60" s="51"/>
      <c r="XDZ60" s="51"/>
      <c r="XEA60" s="51"/>
      <c r="XEB60" s="51"/>
      <c r="XEC60" s="51"/>
      <c r="XED60" s="51"/>
      <c r="XEE60" s="51"/>
      <c r="XEF60" s="51"/>
      <c r="XEG60" s="51"/>
      <c r="XEH60" s="51"/>
      <c r="XEI60" s="51"/>
      <c r="XEJ60" s="51"/>
      <c r="XEK60" s="51"/>
      <c r="XEL60" s="51"/>
      <c r="XEM60" s="51"/>
      <c r="XEN60" s="51"/>
      <c r="XEO60" s="51"/>
      <c r="XEP60" s="51"/>
      <c r="XEQ60" s="51"/>
      <c r="XER60" s="51"/>
      <c r="XES60" s="51"/>
      <c r="XET60" s="51"/>
      <c r="XEU60" s="51"/>
      <c r="XEV60" s="51"/>
      <c r="XEW60" s="51"/>
      <c r="XEX60" s="51"/>
      <c r="XEY60" s="51"/>
      <c r="XEZ60" s="51"/>
      <c r="XFA60" s="51"/>
      <c r="XFB60" s="51"/>
      <c r="XFC60" s="51"/>
      <c r="XFD60" s="51"/>
    </row>
    <row r="61" s="198" customFormat="1" ht="15.6" spans="1:15 16343:16384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</v>
      </c>
      <c r="XDO61" s="51"/>
      <c r="XDP61" s="51"/>
      <c r="XDQ61" s="51"/>
      <c r="XDR61" s="51"/>
      <c r="XDS61" s="51"/>
      <c r="XDT61" s="51"/>
      <c r="XDU61" s="51"/>
      <c r="XDV61" s="51"/>
      <c r="XDW61" s="51"/>
      <c r="XDX61" s="51"/>
      <c r="XDY61" s="51"/>
      <c r="XDZ61" s="51"/>
      <c r="XEA61" s="51"/>
      <c r="XEB61" s="51"/>
      <c r="XEC61" s="51"/>
      <c r="XED61" s="51"/>
      <c r="XEE61" s="51"/>
      <c r="XEF61" s="51"/>
      <c r="XEG61" s="51"/>
      <c r="XEH61" s="51"/>
      <c r="XEI61" s="51"/>
      <c r="XEJ61" s="51"/>
      <c r="XEK61" s="51"/>
      <c r="XEL61" s="51"/>
      <c r="XEM61" s="51"/>
      <c r="XEN61" s="51"/>
      <c r="XEO61" s="51"/>
      <c r="XEP61" s="51"/>
      <c r="XEQ61" s="51"/>
      <c r="XER61" s="51"/>
      <c r="XES61" s="51"/>
      <c r="XET61" s="51"/>
      <c r="XEU61" s="51"/>
      <c r="XEV61" s="51"/>
      <c r="XEW61" s="51"/>
      <c r="XEX61" s="51"/>
      <c r="XEY61" s="51"/>
      <c r="XEZ61" s="51"/>
      <c r="XFA61" s="51"/>
      <c r="XFB61" s="51"/>
      <c r="XFC61" s="51"/>
      <c r="XFD61" s="51"/>
    </row>
    <row r="63" ht="32.4" spans="1:15 16343:16384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ht="16.2" spans="1:15 16343:16384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workbookViewId="0">
      <selection activeCell="K8" sqref="K8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2.8785</v>
      </c>
      <c r="D4" s="72">
        <v>2.916375</v>
      </c>
      <c r="E4" s="72">
        <v>2.9795</v>
      </c>
      <c r="F4" s="72">
        <v>3.194125</v>
      </c>
      <c r="G4" s="72">
        <v>3.2825</v>
      </c>
      <c r="H4" s="72">
        <v>3.320375</v>
      </c>
      <c r="I4" s="73">
        <v>3.636</v>
      </c>
      <c r="J4" s="73">
        <v>3.673875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2.891125</v>
      </c>
      <c r="D5" s="72">
        <v>2.992125</v>
      </c>
      <c r="E5" s="72">
        <v>3.10575</v>
      </c>
      <c r="F5" s="72">
        <v>3.269875</v>
      </c>
      <c r="G5" s="72">
        <v>3.320375</v>
      </c>
      <c r="H5" s="72">
        <v>3.320375</v>
      </c>
      <c r="I5" s="72">
        <v>3.699125</v>
      </c>
      <c r="J5" s="73">
        <v>3.724375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2.929</v>
      </c>
      <c r="D6" s="72">
        <v>3.067875</v>
      </c>
      <c r="E6" s="72">
        <v>3.143625</v>
      </c>
      <c r="F6" s="72">
        <v>3.320375</v>
      </c>
      <c r="G6" s="72">
        <v>3.320375</v>
      </c>
      <c r="H6" s="72">
        <v>3.320375</v>
      </c>
      <c r="I6" s="72">
        <v>3.850625</v>
      </c>
      <c r="J6" s="73">
        <v>3.86325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2.95425</v>
      </c>
      <c r="D7" s="72">
        <v>3.10575</v>
      </c>
      <c r="E7" s="72">
        <v>3.168875</v>
      </c>
      <c r="F7" s="72">
        <v>3.320375</v>
      </c>
      <c r="G7" s="72">
        <v>3.320375</v>
      </c>
      <c r="H7" s="72">
        <v>3.320375</v>
      </c>
      <c r="I7" s="72">
        <v>3.91375</v>
      </c>
      <c r="J7" s="73">
        <v>4.027375</v>
      </c>
      <c r="K7" s="13" t="s">
        <v>5</v>
      </c>
    </row>
    <row r="8" s="198" customFormat="1" ht="16.2" spans="1:11">
      <c r="A8" s="71" t="s">
        <v>310</v>
      </c>
      <c r="B8" s="225">
        <v>0.14</v>
      </c>
      <c r="C8" s="72">
        <v>2.992125</v>
      </c>
      <c r="D8" s="72">
        <v>3.118375</v>
      </c>
      <c r="E8" s="72">
        <v>3.244625</v>
      </c>
      <c r="F8" s="72">
        <v>3.45925</v>
      </c>
      <c r="G8" s="72">
        <v>3.56025</v>
      </c>
      <c r="H8" s="72">
        <v>3.56025</v>
      </c>
      <c r="I8" s="72">
        <v>4.178875</v>
      </c>
      <c r="J8" s="73">
        <v>4.242</v>
      </c>
      <c r="K8" s="44" t="s">
        <v>6</v>
      </c>
    </row>
    <row r="9" s="198" customFormat="1" ht="16.2" spans="1:11">
      <c r="A9" s="71" t="s">
        <v>311</v>
      </c>
      <c r="B9" s="225">
        <v>0.168</v>
      </c>
      <c r="C9" s="72">
        <v>3.017375</v>
      </c>
      <c r="D9" s="72">
        <v>3.118375</v>
      </c>
      <c r="E9" s="72">
        <v>3.2825</v>
      </c>
      <c r="F9" s="72">
        <v>3.56025</v>
      </c>
      <c r="G9" s="72">
        <v>3.56025</v>
      </c>
      <c r="H9" s="72">
        <v>3.56025</v>
      </c>
      <c r="I9" s="72">
        <v>4.204125</v>
      </c>
      <c r="J9" s="73">
        <v>4.279875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3.042625</v>
      </c>
      <c r="D10" s="72">
        <v>3.118375</v>
      </c>
      <c r="E10" s="72">
        <v>3.2825</v>
      </c>
      <c r="F10" s="72">
        <v>3.56025</v>
      </c>
      <c r="G10" s="72">
        <v>3.56025</v>
      </c>
      <c r="H10" s="72">
        <v>3.56025</v>
      </c>
      <c r="I10" s="72">
        <v>4.355625</v>
      </c>
      <c r="J10" s="73">
        <v>4.444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3.042625</v>
      </c>
      <c r="D11" s="72">
        <v>3.118375</v>
      </c>
      <c r="E11" s="72">
        <v>3.2825</v>
      </c>
      <c r="F11" s="72">
        <v>3.56025</v>
      </c>
      <c r="G11" s="72">
        <v>3.56025</v>
      </c>
      <c r="H11" s="72">
        <v>3.56025</v>
      </c>
      <c r="I11" s="72">
        <v>4.507125</v>
      </c>
      <c r="J11" s="73">
        <v>5.12575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3.067875</v>
      </c>
      <c r="D12" s="72">
        <v>3.1815</v>
      </c>
      <c r="E12" s="72">
        <v>3.320375</v>
      </c>
      <c r="F12" s="72">
        <v>3.6865</v>
      </c>
      <c r="G12" s="72">
        <v>3.6865</v>
      </c>
      <c r="H12" s="72">
        <v>3.6865</v>
      </c>
      <c r="I12" s="72">
        <v>4.67125</v>
      </c>
      <c r="J12" s="73">
        <v>5.289875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3.067875</v>
      </c>
      <c r="D13" s="72">
        <v>3.1815</v>
      </c>
      <c r="E13" s="72">
        <v>3.320375</v>
      </c>
      <c r="F13" s="72">
        <v>3.6865</v>
      </c>
      <c r="G13" s="72">
        <v>3.6865</v>
      </c>
      <c r="H13" s="72">
        <v>3.6865</v>
      </c>
      <c r="I13" s="72">
        <v>4.7975</v>
      </c>
      <c r="J13" s="73">
        <v>5.289875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3.067875</v>
      </c>
      <c r="D14" s="72">
        <v>3.1815</v>
      </c>
      <c r="E14" s="72">
        <v>3.320375</v>
      </c>
      <c r="F14" s="72">
        <v>3.6865</v>
      </c>
      <c r="G14" s="72">
        <v>3.6865</v>
      </c>
      <c r="H14" s="72">
        <v>3.6865</v>
      </c>
      <c r="I14" s="72">
        <v>4.835375</v>
      </c>
      <c r="J14" s="73">
        <v>5.289875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3.067875</v>
      </c>
      <c r="D15" s="72">
        <v>3.1815</v>
      </c>
      <c r="E15" s="72">
        <v>3.320375</v>
      </c>
      <c r="F15" s="72">
        <v>3.6865</v>
      </c>
      <c r="G15" s="72">
        <v>3.6865</v>
      </c>
      <c r="H15" s="72">
        <v>3.6865</v>
      </c>
      <c r="I15" s="72">
        <v>4.961625</v>
      </c>
      <c r="J15" s="73">
        <v>5.289875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3.0805</v>
      </c>
      <c r="D16" s="72">
        <v>3.244625</v>
      </c>
      <c r="E16" s="72">
        <v>3.345625</v>
      </c>
      <c r="F16" s="72">
        <v>3.825375</v>
      </c>
      <c r="G16" s="72">
        <v>3.825375</v>
      </c>
      <c r="H16" s="72">
        <v>3.825375</v>
      </c>
      <c r="I16" s="72">
        <v>5.05</v>
      </c>
      <c r="J16" s="73">
        <v>5.542375</v>
      </c>
    </row>
    <row r="17" s="198" customFormat="1" ht="15" spans="1:10">
      <c r="A17" s="71" t="s">
        <v>319</v>
      </c>
      <c r="B17" s="225">
        <v>0.392</v>
      </c>
      <c r="C17" s="72">
        <v>3.0805</v>
      </c>
      <c r="D17" s="72">
        <v>3.244625</v>
      </c>
      <c r="E17" s="72">
        <v>3.345625</v>
      </c>
      <c r="F17" s="72">
        <v>3.825375</v>
      </c>
      <c r="G17" s="72">
        <v>3.825375</v>
      </c>
      <c r="H17" s="72">
        <v>3.825375</v>
      </c>
      <c r="I17" s="72">
        <v>5.087875</v>
      </c>
      <c r="J17" s="73">
        <v>5.542375</v>
      </c>
    </row>
    <row r="18" s="198" customFormat="1" ht="15" spans="1:10">
      <c r="A18" s="71" t="s">
        <v>320</v>
      </c>
      <c r="B18" s="225">
        <v>0.42</v>
      </c>
      <c r="C18" s="72">
        <v>3.093125</v>
      </c>
      <c r="D18" s="72">
        <v>3.244625</v>
      </c>
      <c r="E18" s="72">
        <v>3.345625</v>
      </c>
      <c r="F18" s="72">
        <v>3.825375</v>
      </c>
      <c r="G18" s="72">
        <v>3.825375</v>
      </c>
      <c r="H18" s="72">
        <v>3.825375</v>
      </c>
      <c r="I18" s="72">
        <v>5.252</v>
      </c>
      <c r="J18" s="73">
        <v>5.542375</v>
      </c>
    </row>
    <row r="19" s="198" customFormat="1" ht="15" spans="1:10">
      <c r="A19" s="71" t="s">
        <v>321</v>
      </c>
      <c r="B19" s="225">
        <v>0.448</v>
      </c>
      <c r="C19" s="72">
        <v>3.093125</v>
      </c>
      <c r="D19" s="72">
        <v>3.244625</v>
      </c>
      <c r="E19" s="72">
        <v>3.345625</v>
      </c>
      <c r="F19" s="72">
        <v>3.825375</v>
      </c>
      <c r="G19" s="72">
        <v>3.825375</v>
      </c>
      <c r="H19" s="72">
        <v>3.825375</v>
      </c>
      <c r="I19" s="72">
        <v>5.289875</v>
      </c>
      <c r="J19" s="73">
        <v>5.542375</v>
      </c>
    </row>
    <row r="20" s="198" customFormat="1" ht="15" spans="1:10">
      <c r="A20" s="71" t="s">
        <v>322</v>
      </c>
      <c r="B20" s="71">
        <v>0.45</v>
      </c>
      <c r="C20" s="72">
        <v>3.232</v>
      </c>
      <c r="D20" s="72">
        <v>3.370875</v>
      </c>
      <c r="E20" s="72">
        <v>3.547625</v>
      </c>
      <c r="F20" s="72">
        <v>3.825375</v>
      </c>
      <c r="G20" s="72">
        <v>3.825375</v>
      </c>
      <c r="H20" s="72">
        <v>3.825375</v>
      </c>
      <c r="I20" s="72">
        <v>5.567625</v>
      </c>
      <c r="J20" s="73">
        <v>5.83275</v>
      </c>
    </row>
    <row r="21" s="198" customFormat="1" ht="15" spans="1:10">
      <c r="A21" s="71" t="s">
        <v>323</v>
      </c>
      <c r="B21" s="71">
        <v>0.9</v>
      </c>
      <c r="C21" s="72">
        <v>3.333</v>
      </c>
      <c r="D21" s="72">
        <v>3.497125</v>
      </c>
      <c r="E21" s="72">
        <v>3.648625</v>
      </c>
      <c r="F21" s="72">
        <v>3.825375</v>
      </c>
      <c r="G21" s="72">
        <v>3.825375</v>
      </c>
      <c r="H21" s="72">
        <v>3.825375</v>
      </c>
      <c r="I21" s="72">
        <v>6.23675</v>
      </c>
      <c r="J21" s="73">
        <v>6.48925</v>
      </c>
    </row>
    <row r="22" s="198" customFormat="1" ht="15" spans="1:10">
      <c r="A22" s="71" t="s">
        <v>324</v>
      </c>
      <c r="B22" s="71">
        <v>1.36</v>
      </c>
      <c r="C22" s="72">
        <v>3.35825</v>
      </c>
      <c r="D22" s="72">
        <v>3.5855</v>
      </c>
      <c r="E22" s="72">
        <v>3.838</v>
      </c>
      <c r="F22" s="72">
        <v>4.178875</v>
      </c>
      <c r="G22" s="72">
        <v>4.242</v>
      </c>
      <c r="H22" s="72">
        <v>4.242</v>
      </c>
      <c r="I22" s="72">
        <v>6.5145</v>
      </c>
      <c r="J22" s="73">
        <v>6.754375</v>
      </c>
    </row>
    <row r="23" s="198" customFormat="1" ht="15" spans="1:10">
      <c r="A23" s="71" t="s">
        <v>325</v>
      </c>
      <c r="B23" s="71">
        <v>1.81</v>
      </c>
      <c r="C23" s="72">
        <v>3.35825</v>
      </c>
      <c r="D23" s="72">
        <v>3.61075</v>
      </c>
      <c r="E23" s="72">
        <v>3.86325</v>
      </c>
      <c r="F23" s="72">
        <v>4.204125</v>
      </c>
      <c r="G23" s="72">
        <v>4.4945</v>
      </c>
      <c r="H23" s="72">
        <v>4.4945</v>
      </c>
      <c r="I23" s="72">
        <v>6.7165</v>
      </c>
      <c r="J23" s="73">
        <v>7.259375</v>
      </c>
    </row>
    <row r="24" s="198" customFormat="1" ht="15" spans="1:10">
      <c r="A24" s="71" t="s">
        <v>326</v>
      </c>
      <c r="B24" s="71">
        <v>2.26</v>
      </c>
      <c r="C24" s="72">
        <v>3.370875</v>
      </c>
      <c r="D24" s="72">
        <v>3.800125</v>
      </c>
      <c r="E24" s="72">
        <v>4.052625</v>
      </c>
      <c r="F24" s="72">
        <v>4.3935</v>
      </c>
      <c r="G24" s="72">
        <v>5.07525</v>
      </c>
      <c r="H24" s="72">
        <v>5.07525</v>
      </c>
      <c r="I24" s="72">
        <v>6.969</v>
      </c>
      <c r="J24" s="73">
        <v>8.117875</v>
      </c>
    </row>
    <row r="25" s="198" customFormat="1" ht="15" spans="1:10">
      <c r="A25" s="71" t="s">
        <v>327</v>
      </c>
      <c r="B25" s="71">
        <v>2.72</v>
      </c>
      <c r="C25" s="72">
        <v>3.3835</v>
      </c>
      <c r="D25" s="72">
        <v>3.875875</v>
      </c>
      <c r="E25" s="72">
        <v>4.128375</v>
      </c>
      <c r="F25" s="72">
        <v>4.46925</v>
      </c>
      <c r="G25" s="72">
        <v>5.252</v>
      </c>
      <c r="H25" s="72">
        <v>5.441375</v>
      </c>
      <c r="I25" s="72">
        <v>7.259375</v>
      </c>
      <c r="J25" s="73">
        <v>8.4335</v>
      </c>
    </row>
    <row r="26" s="198" customFormat="1" ht="15" spans="1:10">
      <c r="A26" s="71" t="s">
        <v>328</v>
      </c>
      <c r="B26" s="71">
        <v>3.17</v>
      </c>
      <c r="C26" s="72">
        <v>3.800125</v>
      </c>
      <c r="D26" s="72">
        <v>4.077875</v>
      </c>
      <c r="E26" s="72">
        <v>4.36825</v>
      </c>
      <c r="F26" s="72">
        <v>4.646</v>
      </c>
      <c r="G26" s="72">
        <v>5.454</v>
      </c>
      <c r="H26" s="72">
        <v>5.88325</v>
      </c>
      <c r="I26" s="72">
        <v>8.1305</v>
      </c>
      <c r="J26" s="73">
        <v>9.0395</v>
      </c>
    </row>
    <row r="27" s="198" customFormat="1" ht="15" spans="1:10">
      <c r="A27" s="71" t="s">
        <v>329</v>
      </c>
      <c r="B27" s="71">
        <v>3.62</v>
      </c>
      <c r="C27" s="72">
        <v>3.875875</v>
      </c>
      <c r="D27" s="72">
        <v>4.153625</v>
      </c>
      <c r="E27" s="72">
        <v>4.444</v>
      </c>
      <c r="F27" s="72">
        <v>4.7975</v>
      </c>
      <c r="G27" s="72">
        <v>5.52975</v>
      </c>
      <c r="H27" s="72">
        <v>5.971625</v>
      </c>
      <c r="I27" s="72">
        <v>8.900625</v>
      </c>
      <c r="J27" s="73">
        <v>9.93587499999999</v>
      </c>
    </row>
    <row r="28" s="198" customFormat="1" ht="15" spans="1:10">
      <c r="A28" s="71" t="s">
        <v>330</v>
      </c>
      <c r="B28" s="71">
        <v>4.08</v>
      </c>
      <c r="C28" s="72">
        <v>4.01475</v>
      </c>
      <c r="D28" s="72">
        <v>4.229375</v>
      </c>
      <c r="E28" s="72">
        <v>4.51975</v>
      </c>
      <c r="F28" s="72">
        <v>4.936375</v>
      </c>
      <c r="G28" s="72">
        <v>5.6055</v>
      </c>
      <c r="H28" s="72">
        <v>6.047375</v>
      </c>
      <c r="I28" s="72">
        <v>9.191</v>
      </c>
      <c r="J28" s="73">
        <v>10.403</v>
      </c>
    </row>
    <row r="29" s="198" customFormat="1" ht="15" spans="1:10">
      <c r="A29" s="71" t="s">
        <v>331</v>
      </c>
      <c r="B29" s="71">
        <v>4.53</v>
      </c>
      <c r="C29" s="72">
        <v>4.103125</v>
      </c>
      <c r="D29" s="72">
        <v>4.31775</v>
      </c>
      <c r="E29" s="72">
        <v>4.658625</v>
      </c>
      <c r="F29" s="72">
        <v>5.02475</v>
      </c>
      <c r="G29" s="72">
        <v>5.693875</v>
      </c>
      <c r="H29" s="72">
        <v>6.123125</v>
      </c>
      <c r="I29" s="72">
        <v>9.607625</v>
      </c>
      <c r="J29" s="73">
        <v>10.819625</v>
      </c>
    </row>
    <row r="30" s="198" customFormat="1" ht="15" spans="1:10">
      <c r="A30" s="71" t="s">
        <v>332</v>
      </c>
      <c r="B30" s="71">
        <v>4.98</v>
      </c>
      <c r="C30" s="72">
        <v>4.178875</v>
      </c>
      <c r="D30" s="72">
        <v>4.3935</v>
      </c>
      <c r="E30" s="72">
        <v>4.77225</v>
      </c>
      <c r="F30" s="72">
        <v>5.1005</v>
      </c>
      <c r="G30" s="72">
        <v>5.769625</v>
      </c>
      <c r="H30" s="72">
        <v>6.198875</v>
      </c>
      <c r="I30" s="72">
        <v>9.97375</v>
      </c>
      <c r="J30" s="73">
        <v>11.299375</v>
      </c>
    </row>
    <row r="31" s="198" customFormat="1" ht="15" spans="1:10">
      <c r="A31" s="71" t="s">
        <v>333</v>
      </c>
      <c r="B31" s="71">
        <v>5.44</v>
      </c>
      <c r="C31" s="72">
        <v>4.26725</v>
      </c>
      <c r="D31" s="72">
        <v>4.481875</v>
      </c>
      <c r="E31" s="72">
        <v>4.97425</v>
      </c>
      <c r="F31" s="72">
        <v>5.441375</v>
      </c>
      <c r="G31" s="72">
        <v>6.161</v>
      </c>
      <c r="H31" s="72">
        <v>6.161</v>
      </c>
      <c r="I31" s="72">
        <v>11.046875</v>
      </c>
      <c r="J31" s="73">
        <v>11.753875</v>
      </c>
    </row>
    <row r="32" s="198" customFormat="1" ht="15" spans="1:10">
      <c r="A32" s="71" t="s">
        <v>334</v>
      </c>
      <c r="B32" s="71">
        <v>5.89</v>
      </c>
      <c r="C32" s="72">
        <v>4.406125</v>
      </c>
      <c r="D32" s="72">
        <v>4.62075</v>
      </c>
      <c r="E32" s="72">
        <v>5.113125</v>
      </c>
      <c r="F32" s="72">
        <v>5.58025</v>
      </c>
      <c r="G32" s="72">
        <v>6.299875</v>
      </c>
      <c r="H32" s="72">
        <v>6.299875</v>
      </c>
      <c r="I32" s="72">
        <v>11.577125</v>
      </c>
      <c r="J32" s="73">
        <v>12.334625</v>
      </c>
    </row>
    <row r="33" s="198" customFormat="1" ht="15" spans="1:13 16343:16384">
      <c r="A33" s="71" t="s">
        <v>335</v>
      </c>
      <c r="B33" s="71">
        <v>6.35</v>
      </c>
      <c r="C33" s="72">
        <v>4.4945</v>
      </c>
      <c r="D33" s="72">
        <v>4.709125</v>
      </c>
      <c r="E33" s="72">
        <v>5.2015</v>
      </c>
      <c r="F33" s="72">
        <v>5.668625</v>
      </c>
      <c r="G33" s="72">
        <v>6.38825</v>
      </c>
      <c r="H33" s="72">
        <v>6.38825</v>
      </c>
      <c r="I33" s="72">
        <v>12.221</v>
      </c>
      <c r="J33" s="73">
        <v>12.814375</v>
      </c>
    </row>
    <row r="34" s="198" customFormat="1" ht="15" spans="1:13 16343:16384">
      <c r="A34" s="71" t="s">
        <v>336</v>
      </c>
      <c r="B34" s="71">
        <v>6.8</v>
      </c>
      <c r="C34" s="72">
        <v>4.608125</v>
      </c>
      <c r="D34" s="72">
        <v>4.82275</v>
      </c>
      <c r="E34" s="72">
        <v>5.315125</v>
      </c>
      <c r="F34" s="72">
        <v>5.78225</v>
      </c>
      <c r="G34" s="72">
        <v>6.501875</v>
      </c>
      <c r="H34" s="72">
        <v>6.501875</v>
      </c>
      <c r="I34" s="72">
        <v>13.0795</v>
      </c>
      <c r="J34" s="73">
        <v>13.521375</v>
      </c>
    </row>
    <row r="35" s="198" customFormat="1" ht="15" spans="1:13 16343:16384">
      <c r="A35" s="71" t="s">
        <v>337</v>
      </c>
      <c r="B35" s="71">
        <v>7.25</v>
      </c>
      <c r="C35" s="72">
        <v>4.709125</v>
      </c>
      <c r="D35" s="72">
        <v>4.92375</v>
      </c>
      <c r="E35" s="72">
        <v>5.416125</v>
      </c>
      <c r="F35" s="72">
        <v>5.88325</v>
      </c>
      <c r="G35" s="72">
        <v>6.602875</v>
      </c>
      <c r="H35" s="72">
        <v>6.602875</v>
      </c>
      <c r="I35" s="72">
        <v>13.45825</v>
      </c>
      <c r="J35" s="73">
        <v>13.8875</v>
      </c>
    </row>
    <row r="36" s="198" customFormat="1" ht="15" spans="1:13 16343:16384">
      <c r="A36" s="71" t="s">
        <v>338</v>
      </c>
      <c r="B36" s="71">
        <v>7.71</v>
      </c>
      <c r="C36" s="72">
        <v>4.810125</v>
      </c>
      <c r="D36" s="72">
        <v>5.02475</v>
      </c>
      <c r="E36" s="72">
        <v>5.643375</v>
      </c>
      <c r="F36" s="72">
        <v>6.1105</v>
      </c>
      <c r="G36" s="72">
        <v>6.830125</v>
      </c>
      <c r="H36" s="72">
        <v>6.830125</v>
      </c>
      <c r="I36" s="72">
        <v>14.26625</v>
      </c>
      <c r="J36" s="73">
        <v>16.08425</v>
      </c>
    </row>
    <row r="37" s="198" customFormat="1" ht="15" spans="1:13 16343:16384">
      <c r="A37" s="71" t="s">
        <v>339</v>
      </c>
      <c r="B37" s="71">
        <v>8.16</v>
      </c>
      <c r="C37" s="72">
        <v>4.92375</v>
      </c>
      <c r="D37" s="72">
        <v>5.12575</v>
      </c>
      <c r="E37" s="72">
        <v>5.757</v>
      </c>
      <c r="F37" s="72">
        <v>6.224125</v>
      </c>
      <c r="G37" s="72">
        <v>6.94375</v>
      </c>
      <c r="H37" s="72">
        <v>6.94375</v>
      </c>
      <c r="I37" s="72">
        <v>14.884875</v>
      </c>
      <c r="J37" s="73">
        <v>16.122125</v>
      </c>
    </row>
    <row r="38" s="198" customFormat="1" ht="15" spans="1:13 16343:16384">
      <c r="A38" s="71" t="s">
        <v>340</v>
      </c>
      <c r="B38" s="71">
        <v>8.61</v>
      </c>
      <c r="C38" s="72">
        <v>5.037375</v>
      </c>
      <c r="D38" s="72">
        <v>5.239375</v>
      </c>
      <c r="E38" s="72">
        <v>5.870625</v>
      </c>
      <c r="F38" s="72">
        <v>6.33775</v>
      </c>
      <c r="G38" s="72">
        <v>7.057375</v>
      </c>
      <c r="H38" s="72">
        <v>7.057375</v>
      </c>
      <c r="I38" s="72">
        <v>15.3015</v>
      </c>
      <c r="J38" s="73">
        <v>16.53875</v>
      </c>
    </row>
    <row r="39" s="198" customFormat="1" ht="15" spans="1:13 16343:16384">
      <c r="A39" s="71" t="s">
        <v>341</v>
      </c>
      <c r="B39" s="71">
        <v>9.07</v>
      </c>
      <c r="C39" s="72">
        <v>5.138375</v>
      </c>
      <c r="D39" s="72">
        <v>5.353</v>
      </c>
      <c r="E39" s="72">
        <v>5.98425</v>
      </c>
      <c r="F39" s="72">
        <v>6.43875</v>
      </c>
      <c r="G39" s="72">
        <v>7.171</v>
      </c>
      <c r="H39" s="72">
        <v>7.171</v>
      </c>
      <c r="I39" s="72">
        <v>15.768625</v>
      </c>
      <c r="J39" s="73">
        <v>17.64975</v>
      </c>
    </row>
    <row r="40" s="198" customFormat="1" ht="15" spans="1:13 16343:16384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 16343:16384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 16343:16384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 16343:16384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 16343:16384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  <c r="XDO44" s="51"/>
      <c r="XDP44" s="51"/>
      <c r="XDQ44" s="51"/>
      <c r="XDR44" s="51"/>
      <c r="XDS44" s="51"/>
      <c r="XDT44" s="51"/>
      <c r="XDU44" s="51"/>
      <c r="XDV44" s="51"/>
      <c r="XDW44" s="51"/>
      <c r="XDX44" s="51"/>
      <c r="XDY44" s="51"/>
      <c r="XDZ44" s="51"/>
      <c r="XEA44" s="51"/>
      <c r="XEB44" s="51"/>
      <c r="XEC44" s="51"/>
      <c r="XED44" s="51"/>
      <c r="XEE44" s="51"/>
      <c r="XEF44" s="51"/>
      <c r="XEG44" s="51"/>
      <c r="XEH44" s="51"/>
      <c r="XEI44" s="51"/>
      <c r="XEJ44" s="51"/>
      <c r="XEK44" s="51"/>
      <c r="XEL44" s="51"/>
      <c r="XEM44" s="51"/>
      <c r="XEN44" s="51"/>
      <c r="XEO44" s="51"/>
      <c r="XEP44" s="51"/>
      <c r="XEQ44" s="51"/>
      <c r="XER44" s="51"/>
      <c r="XES44" s="51"/>
      <c r="XET44" s="51"/>
      <c r="XEU44" s="51"/>
      <c r="XEV44" s="51"/>
      <c r="XEW44" s="51"/>
      <c r="XEX44" s="51"/>
      <c r="XEY44" s="51"/>
      <c r="XEZ44" s="51"/>
      <c r="XFA44" s="51"/>
      <c r="XFB44" s="51"/>
      <c r="XFC44" s="51"/>
      <c r="XFD44" s="51"/>
    </row>
    <row r="45" s="198" customFormat="1" ht="15.6" spans="1:13 16343:16384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  <c r="XDO45" s="51"/>
      <c r="XDP45" s="51"/>
      <c r="XDQ45" s="51"/>
      <c r="XDR45" s="51"/>
      <c r="XDS45" s="51"/>
      <c r="XDT45" s="51"/>
      <c r="XDU45" s="51"/>
      <c r="XDV45" s="51"/>
      <c r="XDW45" s="51"/>
      <c r="XDX45" s="51"/>
      <c r="XDY45" s="51"/>
      <c r="XDZ45" s="51"/>
      <c r="XEA45" s="51"/>
      <c r="XEB45" s="51"/>
      <c r="XEC45" s="51"/>
      <c r="XED45" s="51"/>
      <c r="XEE45" s="51"/>
      <c r="XEF45" s="51"/>
      <c r="XEG45" s="51"/>
      <c r="XEH45" s="51"/>
      <c r="XEI45" s="51"/>
      <c r="XEJ45" s="51"/>
      <c r="XEK45" s="51"/>
      <c r="XEL45" s="51"/>
      <c r="XEM45" s="51"/>
      <c r="XEN45" s="51"/>
      <c r="XEO45" s="51"/>
      <c r="XEP45" s="51"/>
      <c r="XEQ45" s="51"/>
      <c r="XER45" s="51"/>
      <c r="XES45" s="51"/>
      <c r="XET45" s="51"/>
      <c r="XEU45" s="51"/>
      <c r="XEV45" s="51"/>
      <c r="XEW45" s="51"/>
      <c r="XEX45" s="51"/>
      <c r="XEY45" s="51"/>
      <c r="XEZ45" s="51"/>
      <c r="XFA45" s="51"/>
      <c r="XFB45" s="51"/>
      <c r="XFC45" s="51"/>
      <c r="XFD45" s="51"/>
    </row>
    <row r="46" s="198" customFormat="1" ht="77" customHeight="1" spans="1:13 16343:16384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  <c r="XDO46" s="51"/>
      <c r="XDP46" s="51"/>
      <c r="XDQ46" s="51"/>
      <c r="XDR46" s="51"/>
      <c r="XDS46" s="51"/>
      <c r="XDT46" s="51"/>
      <c r="XDU46" s="51"/>
      <c r="XDV46" s="51"/>
      <c r="XDW46" s="51"/>
      <c r="XDX46" s="51"/>
      <c r="XDY46" s="51"/>
      <c r="XDZ46" s="51"/>
      <c r="XEA46" s="51"/>
      <c r="XEB46" s="51"/>
      <c r="XEC46" s="51"/>
      <c r="XED46" s="51"/>
      <c r="XEE46" s="51"/>
      <c r="XEF46" s="51"/>
      <c r="XEG46" s="51"/>
      <c r="XEH46" s="51"/>
      <c r="XEI46" s="51"/>
      <c r="XEJ46" s="51"/>
      <c r="XEK46" s="51"/>
      <c r="XEL46" s="51"/>
      <c r="XEM46" s="51"/>
      <c r="XEN46" s="51"/>
      <c r="XEO46" s="51"/>
      <c r="XEP46" s="51"/>
      <c r="XEQ46" s="51"/>
      <c r="XER46" s="51"/>
      <c r="XES46" s="51"/>
      <c r="XET46" s="51"/>
      <c r="XEU46" s="51"/>
      <c r="XEV46" s="51"/>
      <c r="XEW46" s="51"/>
      <c r="XEX46" s="51"/>
      <c r="XEY46" s="51"/>
      <c r="XEZ46" s="51"/>
      <c r="XFA46" s="51"/>
      <c r="XFB46" s="51"/>
      <c r="XFC46" s="51"/>
      <c r="XFD46" s="51"/>
    </row>
    <row r="47" s="198" customFormat="1" ht="15.6" spans="1:13 16343:16384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  <c r="XET47" s="51"/>
      <c r="XEU47" s="51"/>
      <c r="XEV47" s="51"/>
      <c r="XEW47" s="51"/>
      <c r="XEX47" s="51"/>
      <c r="XEY47" s="51"/>
      <c r="XEZ47" s="51"/>
      <c r="XFA47" s="51"/>
      <c r="XFB47" s="51"/>
      <c r="XFC47" s="51"/>
      <c r="XFD47" s="51"/>
    </row>
    <row r="48" s="198" customFormat="1" ht="30" customHeight="1" spans="1:13 16343:16384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  <c r="XET48" s="51"/>
      <c r="XEU48" s="51"/>
      <c r="XEV48" s="51"/>
      <c r="XEW48" s="51"/>
      <c r="XEX48" s="51"/>
      <c r="XEY48" s="51"/>
      <c r="XEZ48" s="51"/>
      <c r="XFA48" s="51"/>
      <c r="XFB48" s="51"/>
      <c r="XFC48" s="51"/>
      <c r="XFD48" s="51"/>
    </row>
    <row r="49" s="198" customFormat="1" ht="29" customHeight="1" spans="1:15 16343:16384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  <c r="XET49" s="51"/>
      <c r="XEU49" s="51"/>
      <c r="XEV49" s="51"/>
      <c r="XEW49" s="51"/>
      <c r="XEX49" s="51"/>
      <c r="XEY49" s="51"/>
      <c r="XEZ49" s="51"/>
      <c r="XFA49" s="51"/>
      <c r="XFB49" s="51"/>
      <c r="XFC49" s="51"/>
      <c r="XFD49" s="51"/>
    </row>
    <row r="50" s="198" customFormat="1" ht="15.6" spans="1:15 16343:16384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  <c r="XET50" s="51"/>
      <c r="XEU50" s="51"/>
      <c r="XEV50" s="51"/>
      <c r="XEW50" s="51"/>
      <c r="XEX50" s="51"/>
      <c r="XEY50" s="51"/>
      <c r="XEZ50" s="51"/>
      <c r="XFA50" s="51"/>
      <c r="XFB50" s="51"/>
      <c r="XFC50" s="51"/>
      <c r="XFD50" s="51"/>
    </row>
    <row r="51" s="198" customFormat="1" ht="15.6" spans="1:15 16343:16384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  <c r="XET51" s="51"/>
      <c r="XEU51" s="51"/>
      <c r="XEV51" s="51"/>
      <c r="XEW51" s="51"/>
      <c r="XEX51" s="51"/>
      <c r="XEY51" s="51"/>
      <c r="XEZ51" s="51"/>
      <c r="XFA51" s="51"/>
      <c r="XFB51" s="51"/>
      <c r="XFC51" s="51"/>
      <c r="XFD51" s="51"/>
    </row>
    <row r="52" s="198" customFormat="1" ht="29" customHeight="1" spans="1:15 16343:16384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  <c r="XDO52" s="51"/>
      <c r="XDP52" s="51"/>
      <c r="XDQ52" s="51"/>
      <c r="XDR52" s="51"/>
      <c r="XDS52" s="51"/>
      <c r="XDT52" s="51"/>
      <c r="XDU52" s="51"/>
      <c r="XDV52" s="51"/>
      <c r="XDW52" s="51"/>
      <c r="XDX52" s="51"/>
      <c r="XDY52" s="51"/>
      <c r="XDZ52" s="51"/>
      <c r="XEA52" s="51"/>
      <c r="XEB52" s="51"/>
      <c r="XEC52" s="51"/>
      <c r="XED52" s="51"/>
      <c r="XEE52" s="51"/>
      <c r="XEF52" s="51"/>
      <c r="XEG52" s="51"/>
      <c r="XEH52" s="51"/>
      <c r="XEI52" s="51"/>
      <c r="XEJ52" s="51"/>
      <c r="XEK52" s="51"/>
      <c r="XEL52" s="51"/>
      <c r="XEM52" s="51"/>
      <c r="XEN52" s="51"/>
      <c r="XEO52" s="51"/>
      <c r="XEP52" s="51"/>
      <c r="XEQ52" s="51"/>
      <c r="XER52" s="51"/>
      <c r="XES52" s="51"/>
      <c r="XET52" s="51"/>
      <c r="XEU52" s="51"/>
      <c r="XEV52" s="51"/>
      <c r="XEW52" s="51"/>
      <c r="XEX52" s="51"/>
      <c r="XEY52" s="51"/>
      <c r="XEZ52" s="51"/>
      <c r="XFA52" s="51"/>
      <c r="XFB52" s="51"/>
      <c r="XFC52" s="51"/>
      <c r="XFD52" s="51"/>
    </row>
    <row r="53" s="198" customFormat="1" ht="15.6" spans="1:15 16343:16384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  <c r="XDO53" s="51"/>
      <c r="XDP53" s="51"/>
      <c r="XDQ53" s="51"/>
      <c r="XDR53" s="51"/>
      <c r="XDS53" s="51"/>
      <c r="XDT53" s="51"/>
      <c r="XDU53" s="51"/>
      <c r="XDV53" s="51"/>
      <c r="XDW53" s="51"/>
      <c r="XDX53" s="51"/>
      <c r="XDY53" s="51"/>
      <c r="XDZ53" s="51"/>
      <c r="XEA53" s="51"/>
      <c r="XEB53" s="51"/>
      <c r="XEC53" s="51"/>
      <c r="XED53" s="51"/>
      <c r="XEE53" s="51"/>
      <c r="XEF53" s="51"/>
      <c r="XEG53" s="51"/>
      <c r="XEH53" s="51"/>
      <c r="XEI53" s="51"/>
      <c r="XEJ53" s="51"/>
      <c r="XEK53" s="51"/>
      <c r="XEL53" s="51"/>
      <c r="XEM53" s="51"/>
      <c r="XEN53" s="51"/>
      <c r="XEO53" s="51"/>
      <c r="XEP53" s="51"/>
      <c r="XEQ53" s="51"/>
      <c r="XER53" s="51"/>
      <c r="XES53" s="51"/>
      <c r="XET53" s="51"/>
      <c r="XEU53" s="51"/>
      <c r="XEV53" s="51"/>
      <c r="XEW53" s="51"/>
      <c r="XEX53" s="51"/>
      <c r="XEY53" s="51"/>
      <c r="XEZ53" s="51"/>
      <c r="XFA53" s="51"/>
      <c r="XFB53" s="51"/>
      <c r="XFC53" s="51"/>
      <c r="XFD53" s="51"/>
    </row>
    <row r="54" s="198" customFormat="1" ht="15.6" spans="1:15 16343:16384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  <c r="XDO54" s="51"/>
      <c r="XDP54" s="51"/>
      <c r="XDQ54" s="51"/>
      <c r="XDR54" s="51"/>
      <c r="XDS54" s="51"/>
      <c r="XDT54" s="51"/>
      <c r="XDU54" s="51"/>
      <c r="XDV54" s="51"/>
      <c r="XDW54" s="51"/>
      <c r="XDX54" s="51"/>
      <c r="XDY54" s="51"/>
      <c r="XDZ54" s="51"/>
      <c r="XEA54" s="51"/>
      <c r="XEB54" s="51"/>
      <c r="XEC54" s="51"/>
      <c r="XED54" s="51"/>
      <c r="XEE54" s="51"/>
      <c r="XEF54" s="51"/>
      <c r="XEG54" s="51"/>
      <c r="XEH54" s="51"/>
      <c r="XEI54" s="51"/>
      <c r="XEJ54" s="51"/>
      <c r="XEK54" s="51"/>
      <c r="XEL54" s="51"/>
      <c r="XEM54" s="51"/>
      <c r="XEN54" s="51"/>
      <c r="XEO54" s="51"/>
      <c r="XEP54" s="51"/>
      <c r="XEQ54" s="51"/>
      <c r="XER54" s="51"/>
      <c r="XES54" s="51"/>
      <c r="XET54" s="51"/>
      <c r="XEU54" s="51"/>
      <c r="XEV54" s="51"/>
      <c r="XEW54" s="51"/>
      <c r="XEX54" s="51"/>
      <c r="XEY54" s="51"/>
      <c r="XEZ54" s="51"/>
      <c r="XFA54" s="51"/>
      <c r="XFB54" s="51"/>
      <c r="XFC54" s="51"/>
      <c r="XFD54" s="51"/>
    </row>
    <row r="55" s="198" customFormat="1" ht="15.6" spans="1:15 16343:16384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  <c r="XDO55" s="51"/>
      <c r="XDP55" s="51"/>
      <c r="XDQ55" s="51"/>
      <c r="XDR55" s="51"/>
      <c r="XDS55" s="51"/>
      <c r="XDT55" s="51"/>
      <c r="XDU55" s="51"/>
      <c r="XDV55" s="51"/>
      <c r="XDW55" s="51"/>
      <c r="XDX55" s="51"/>
      <c r="XDY55" s="51"/>
      <c r="XDZ55" s="51"/>
      <c r="XEA55" s="51"/>
      <c r="XEB55" s="51"/>
      <c r="XEC55" s="51"/>
      <c r="XED55" s="51"/>
      <c r="XEE55" s="51"/>
      <c r="XEF55" s="51"/>
      <c r="XEG55" s="51"/>
      <c r="XEH55" s="51"/>
      <c r="XEI55" s="51"/>
      <c r="XEJ55" s="51"/>
      <c r="XEK55" s="51"/>
      <c r="XEL55" s="51"/>
      <c r="XEM55" s="51"/>
      <c r="XEN55" s="51"/>
      <c r="XEO55" s="51"/>
      <c r="XEP55" s="51"/>
      <c r="XEQ55" s="51"/>
      <c r="XER55" s="51"/>
      <c r="XES55" s="51"/>
      <c r="XET55" s="51"/>
      <c r="XEU55" s="51"/>
      <c r="XEV55" s="51"/>
      <c r="XEW55" s="51"/>
      <c r="XEX55" s="51"/>
      <c r="XEY55" s="51"/>
      <c r="XEZ55" s="51"/>
      <c r="XFA55" s="51"/>
      <c r="XFB55" s="51"/>
      <c r="XFC55" s="51"/>
      <c r="XFD55" s="51"/>
    </row>
    <row r="56" s="198" customFormat="1" ht="15.6" spans="1:15 16343:16384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  <c r="XDO56" s="51"/>
      <c r="XDP56" s="51"/>
      <c r="XDQ56" s="51"/>
      <c r="XDR56" s="51"/>
      <c r="XDS56" s="51"/>
      <c r="XDT56" s="51"/>
      <c r="XDU56" s="51"/>
      <c r="XDV56" s="51"/>
      <c r="XDW56" s="51"/>
      <c r="XDX56" s="51"/>
      <c r="XDY56" s="51"/>
      <c r="XDZ56" s="51"/>
      <c r="XEA56" s="51"/>
      <c r="XEB56" s="51"/>
      <c r="XEC56" s="51"/>
      <c r="XED56" s="51"/>
      <c r="XEE56" s="51"/>
      <c r="XEF56" s="51"/>
      <c r="XEG56" s="51"/>
      <c r="XEH56" s="51"/>
      <c r="XEI56" s="51"/>
      <c r="XEJ56" s="51"/>
      <c r="XEK56" s="51"/>
      <c r="XEL56" s="51"/>
      <c r="XEM56" s="51"/>
      <c r="XEN56" s="51"/>
      <c r="XEO56" s="51"/>
      <c r="XEP56" s="51"/>
      <c r="XEQ56" s="51"/>
      <c r="XER56" s="51"/>
      <c r="XES56" s="51"/>
      <c r="XET56" s="51"/>
      <c r="XEU56" s="51"/>
      <c r="XEV56" s="51"/>
      <c r="XEW56" s="51"/>
      <c r="XEX56" s="51"/>
      <c r="XEY56" s="51"/>
      <c r="XEZ56" s="51"/>
      <c r="XFA56" s="51"/>
      <c r="XFB56" s="51"/>
      <c r="XFC56" s="51"/>
      <c r="XFD56" s="51"/>
    </row>
    <row r="57" s="198" customFormat="1" ht="15.6" spans="1:15 16343:16384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3.156</v>
      </c>
      <c r="XDO57" s="51"/>
      <c r="XDP57" s="51"/>
      <c r="XDQ57" s="51"/>
      <c r="XDR57" s="51"/>
      <c r="XDS57" s="51"/>
      <c r="XDT57" s="51"/>
      <c r="XDU57" s="51"/>
      <c r="XDV57" s="51"/>
      <c r="XDW57" s="51"/>
      <c r="XDX57" s="51"/>
      <c r="XDY57" s="51"/>
      <c r="XDZ57" s="51"/>
      <c r="XEA57" s="51"/>
      <c r="XEB57" s="51"/>
      <c r="XEC57" s="51"/>
      <c r="XED57" s="51"/>
      <c r="XEE57" s="51"/>
      <c r="XEF57" s="51"/>
      <c r="XEG57" s="51"/>
      <c r="XEH57" s="51"/>
      <c r="XEI57" s="51"/>
      <c r="XEJ57" s="51"/>
      <c r="XEK57" s="51"/>
      <c r="XEL57" s="51"/>
      <c r="XEM57" s="51"/>
      <c r="XEN57" s="51"/>
      <c r="XEO57" s="51"/>
      <c r="XEP57" s="51"/>
      <c r="XEQ57" s="51"/>
      <c r="XER57" s="51"/>
      <c r="XES57" s="51"/>
      <c r="XET57" s="51"/>
      <c r="XEU57" s="51"/>
      <c r="XEV57" s="51"/>
      <c r="XEW57" s="51"/>
      <c r="XEX57" s="51"/>
      <c r="XEY57" s="51"/>
      <c r="XEZ57" s="51"/>
      <c r="XFA57" s="51"/>
      <c r="XFB57" s="51"/>
      <c r="XFC57" s="51"/>
      <c r="XFD57" s="51"/>
    </row>
    <row r="58" s="198" customFormat="1" ht="15.6" spans="1:15 16343:16384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19.2</v>
      </c>
      <c r="XDO58" s="51"/>
      <c r="XDP58" s="51"/>
      <c r="XDQ58" s="51"/>
      <c r="XDR58" s="51"/>
      <c r="XDS58" s="51"/>
      <c r="XDT58" s="51"/>
      <c r="XDU58" s="51"/>
      <c r="XDV58" s="51"/>
      <c r="XDW58" s="51"/>
      <c r="XDX58" s="51"/>
      <c r="XDY58" s="51"/>
      <c r="XDZ58" s="51"/>
      <c r="XEA58" s="51"/>
      <c r="XEB58" s="51"/>
      <c r="XEC58" s="51"/>
      <c r="XED58" s="51"/>
      <c r="XEE58" s="51"/>
      <c r="XEF58" s="51"/>
      <c r="XEG58" s="51"/>
      <c r="XEH58" s="51"/>
      <c r="XEI58" s="51"/>
      <c r="XEJ58" s="51"/>
      <c r="XEK58" s="51"/>
      <c r="XEL58" s="51"/>
      <c r="XEM58" s="51"/>
      <c r="XEN58" s="51"/>
      <c r="XEO58" s="51"/>
      <c r="XEP58" s="51"/>
      <c r="XEQ58" s="51"/>
      <c r="XER58" s="51"/>
      <c r="XES58" s="51"/>
      <c r="XET58" s="51"/>
      <c r="XEU58" s="51"/>
      <c r="XEV58" s="51"/>
      <c r="XEW58" s="51"/>
      <c r="XEX58" s="51"/>
      <c r="XEY58" s="51"/>
      <c r="XEZ58" s="51"/>
      <c r="XFA58" s="51"/>
      <c r="XFB58" s="51"/>
      <c r="XFC58" s="51"/>
      <c r="XFD58" s="51"/>
    </row>
    <row r="59" s="198" customFormat="1" ht="15.6" spans="1:15 16343:16384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  <c r="XDO59" s="51"/>
      <c r="XDP59" s="51"/>
      <c r="XDQ59" s="51"/>
      <c r="XDR59" s="51"/>
      <c r="XDS59" s="51"/>
      <c r="XDT59" s="51"/>
      <c r="XDU59" s="51"/>
      <c r="XDV59" s="51"/>
      <c r="XDW59" s="51"/>
      <c r="XDX59" s="51"/>
      <c r="XDY59" s="51"/>
      <c r="XDZ59" s="51"/>
      <c r="XEA59" s="51"/>
      <c r="XEB59" s="51"/>
      <c r="XEC59" s="51"/>
      <c r="XED59" s="51"/>
      <c r="XEE59" s="51"/>
      <c r="XEF59" s="51"/>
      <c r="XEG59" s="51"/>
      <c r="XEH59" s="51"/>
      <c r="XEI59" s="51"/>
      <c r="XEJ59" s="51"/>
      <c r="XEK59" s="51"/>
      <c r="XEL59" s="51"/>
      <c r="XEM59" s="51"/>
      <c r="XEN59" s="51"/>
      <c r="XEO59" s="51"/>
      <c r="XEP59" s="51"/>
      <c r="XEQ59" s="51"/>
      <c r="XER59" s="51"/>
      <c r="XES59" s="51"/>
      <c r="XET59" s="51"/>
      <c r="XEU59" s="51"/>
      <c r="XEV59" s="51"/>
      <c r="XEW59" s="51"/>
      <c r="XEX59" s="51"/>
      <c r="XEY59" s="51"/>
      <c r="XEZ59" s="51"/>
      <c r="XFA59" s="51"/>
      <c r="XFB59" s="51"/>
      <c r="XFC59" s="51"/>
      <c r="XFD59" s="51"/>
    </row>
    <row r="60" s="198" customFormat="1" ht="15.6" spans="1:15 16343:16384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</v>
      </c>
      <c r="XDO60" s="51"/>
      <c r="XDP60" s="51"/>
      <c r="XDQ60" s="51"/>
      <c r="XDR60" s="51"/>
      <c r="XDS60" s="51"/>
      <c r="XDT60" s="51"/>
      <c r="XDU60" s="51"/>
      <c r="XDV60" s="51"/>
      <c r="XDW60" s="51"/>
      <c r="XDX60" s="51"/>
      <c r="XDY60" s="51"/>
      <c r="XDZ60" s="51"/>
      <c r="XEA60" s="51"/>
      <c r="XEB60" s="51"/>
      <c r="XEC60" s="51"/>
      <c r="XED60" s="51"/>
      <c r="XEE60" s="51"/>
      <c r="XEF60" s="51"/>
      <c r="XEG60" s="51"/>
      <c r="XEH60" s="51"/>
      <c r="XEI60" s="51"/>
      <c r="XEJ60" s="51"/>
      <c r="XEK60" s="51"/>
      <c r="XEL60" s="51"/>
      <c r="XEM60" s="51"/>
      <c r="XEN60" s="51"/>
      <c r="XEO60" s="51"/>
      <c r="XEP60" s="51"/>
      <c r="XEQ60" s="51"/>
      <c r="XER60" s="51"/>
      <c r="XES60" s="51"/>
      <c r="XET60" s="51"/>
      <c r="XEU60" s="51"/>
      <c r="XEV60" s="51"/>
      <c r="XEW60" s="51"/>
      <c r="XEX60" s="51"/>
      <c r="XEY60" s="51"/>
      <c r="XEZ60" s="51"/>
      <c r="XFA60" s="51"/>
      <c r="XFB60" s="51"/>
      <c r="XFC60" s="51"/>
      <c r="XFD60" s="51"/>
    </row>
    <row r="61" s="198" customFormat="1" ht="15.6" spans="1:15 16343:16384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</v>
      </c>
      <c r="XDO61" s="51"/>
      <c r="XDP61" s="51"/>
      <c r="XDQ61" s="51"/>
      <c r="XDR61" s="51"/>
      <c r="XDS61" s="51"/>
      <c r="XDT61" s="51"/>
      <c r="XDU61" s="51"/>
      <c r="XDV61" s="51"/>
      <c r="XDW61" s="51"/>
      <c r="XDX61" s="51"/>
      <c r="XDY61" s="51"/>
      <c r="XDZ61" s="51"/>
      <c r="XEA61" s="51"/>
      <c r="XEB61" s="51"/>
      <c r="XEC61" s="51"/>
      <c r="XED61" s="51"/>
      <c r="XEE61" s="51"/>
      <c r="XEF61" s="51"/>
      <c r="XEG61" s="51"/>
      <c r="XEH61" s="51"/>
      <c r="XEI61" s="51"/>
      <c r="XEJ61" s="51"/>
      <c r="XEK61" s="51"/>
      <c r="XEL61" s="51"/>
      <c r="XEM61" s="51"/>
      <c r="XEN61" s="51"/>
      <c r="XEO61" s="51"/>
      <c r="XEP61" s="51"/>
      <c r="XEQ61" s="51"/>
      <c r="XER61" s="51"/>
      <c r="XES61" s="51"/>
      <c r="XET61" s="51"/>
      <c r="XEU61" s="51"/>
      <c r="XEV61" s="51"/>
      <c r="XEW61" s="51"/>
      <c r="XEX61" s="51"/>
      <c r="XEY61" s="51"/>
      <c r="XEZ61" s="51"/>
      <c r="XFA61" s="51"/>
      <c r="XFB61" s="51"/>
      <c r="XFC61" s="51"/>
      <c r="XFD61" s="51"/>
    </row>
    <row r="63" ht="32.4" spans="1:15 16343:16384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ht="16.2" spans="1:15 16343:16384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K9" sqref="K9"/>
    </sheetView>
  </sheetViews>
  <sheetFormatPr defaultColWidth="8.73148148148148" defaultRowHeight="14.4"/>
  <cols>
    <col min="1" max="1" width="10.3611111111111" customWidth="1"/>
    <col min="2" max="2" width="13.4444444444444" customWidth="1"/>
    <col min="3" max="10" width="10.7777777777778" customWidth="1"/>
    <col min="11" max="11" width="22.5462962962963" customWidth="1"/>
  </cols>
  <sheetData>
    <row r="1" ht="32.4" spans="1:11">
      <c r="A1" s="52" t="s">
        <v>3324</v>
      </c>
      <c r="B1" s="52"/>
      <c r="C1" s="52"/>
      <c r="D1" s="52"/>
      <c r="E1" s="52"/>
      <c r="F1" s="52"/>
      <c r="G1" s="52"/>
      <c r="H1" s="52"/>
      <c r="I1" s="52"/>
      <c r="J1" s="52"/>
    </row>
    <row r="2" ht="15.6" spans="1:11">
      <c r="A2" s="58" t="s">
        <v>3325</v>
      </c>
      <c r="B2" s="58"/>
      <c r="C2" s="58"/>
      <c r="D2" s="58"/>
      <c r="E2" s="58"/>
      <c r="F2" s="58"/>
      <c r="G2" s="58"/>
      <c r="H2" s="58"/>
      <c r="I2" s="58"/>
      <c r="J2" s="58"/>
    </row>
    <row r="3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ht="16.2" spans="1:11">
      <c r="A4" s="71" t="s">
        <v>306</v>
      </c>
      <c r="B4" s="225">
        <v>0.028</v>
      </c>
      <c r="C4" s="72">
        <v>2.97316017316018</v>
      </c>
      <c r="D4" s="72">
        <v>3.16054421768707</v>
      </c>
      <c r="E4" s="72">
        <v>3.16054421768707</v>
      </c>
      <c r="F4" s="72">
        <v>3.16054421768707</v>
      </c>
      <c r="G4" s="72">
        <v>3.18552875695733</v>
      </c>
      <c r="H4" s="72">
        <v>3.28546691403834</v>
      </c>
      <c r="I4" s="73">
        <v>3.62275819418677</v>
      </c>
      <c r="J4" s="73">
        <v>4.17241805813234</v>
      </c>
      <c r="K4" s="13" t="s">
        <v>2</v>
      </c>
    </row>
    <row r="5" ht="16.2" spans="1:11">
      <c r="A5" s="71" t="s">
        <v>307</v>
      </c>
      <c r="B5" s="225">
        <v>0.056</v>
      </c>
      <c r="C5" s="72">
        <v>2.97316017316018</v>
      </c>
      <c r="D5" s="72">
        <v>3.16054421768707</v>
      </c>
      <c r="E5" s="72">
        <v>3.16054421768707</v>
      </c>
      <c r="F5" s="72">
        <v>3.16054421768707</v>
      </c>
      <c r="G5" s="72">
        <v>3.18552875695733</v>
      </c>
      <c r="H5" s="72">
        <v>3.28546691403834</v>
      </c>
      <c r="I5" s="72">
        <v>3.62275819418677</v>
      </c>
      <c r="J5" s="73">
        <v>4.17241805813234</v>
      </c>
      <c r="K5" s="13" t="s">
        <v>3</v>
      </c>
    </row>
    <row r="6" ht="16.2" spans="1:11">
      <c r="A6" s="71" t="s">
        <v>308</v>
      </c>
      <c r="B6" s="225">
        <v>0.084</v>
      </c>
      <c r="C6" s="72">
        <v>2.97316017316018</v>
      </c>
      <c r="D6" s="72">
        <v>3.16054421768707</v>
      </c>
      <c r="E6" s="72">
        <v>3.16054421768707</v>
      </c>
      <c r="F6" s="72">
        <v>3.16054421768707</v>
      </c>
      <c r="G6" s="72">
        <v>3.18552875695733</v>
      </c>
      <c r="H6" s="72">
        <v>3.28546691403834</v>
      </c>
      <c r="I6" s="72">
        <v>3.62275819418677</v>
      </c>
      <c r="J6" s="73">
        <v>4.17241805813234</v>
      </c>
      <c r="K6" s="13" t="s">
        <v>4</v>
      </c>
    </row>
    <row r="7" ht="16.2" spans="1:11">
      <c r="A7" s="71" t="s">
        <v>309</v>
      </c>
      <c r="B7" s="225">
        <v>0.112</v>
      </c>
      <c r="C7" s="72">
        <v>2.97316017316018</v>
      </c>
      <c r="D7" s="72">
        <v>3.16054421768707</v>
      </c>
      <c r="E7" s="72">
        <v>3.16054421768707</v>
      </c>
      <c r="F7" s="72">
        <v>3.16054421768707</v>
      </c>
      <c r="G7" s="72">
        <v>3.69771181199753</v>
      </c>
      <c r="H7" s="72">
        <v>3.77266542980828</v>
      </c>
      <c r="I7" s="72">
        <v>4.09746444032159</v>
      </c>
      <c r="J7" s="73">
        <v>4.57217068645639</v>
      </c>
      <c r="K7" s="13" t="s">
        <v>5</v>
      </c>
    </row>
    <row r="8" ht="16.2" spans="1:11">
      <c r="A8" s="71" t="s">
        <v>310</v>
      </c>
      <c r="B8" s="225">
        <v>0.14</v>
      </c>
      <c r="C8" s="72">
        <v>3.0356215213358</v>
      </c>
      <c r="D8" s="72">
        <v>3.16054421768707</v>
      </c>
      <c r="E8" s="72">
        <v>3.29795918367347</v>
      </c>
      <c r="F8" s="72">
        <v>3.3604205318491</v>
      </c>
      <c r="G8" s="72">
        <v>3.69771181199753</v>
      </c>
      <c r="H8" s="72">
        <v>3.77266542980828</v>
      </c>
      <c r="I8" s="72">
        <v>4.09746444032159</v>
      </c>
      <c r="J8" s="73">
        <v>4.57217068645639</v>
      </c>
      <c r="K8" s="13" t="s">
        <v>6</v>
      </c>
    </row>
    <row r="9" ht="16.2" spans="1:11">
      <c r="A9" s="71" t="s">
        <v>311</v>
      </c>
      <c r="B9" s="225">
        <v>0.168</v>
      </c>
      <c r="C9" s="72">
        <v>3.0356215213358</v>
      </c>
      <c r="D9" s="72">
        <v>3.16054421768707</v>
      </c>
      <c r="E9" s="72">
        <v>3.29795918367347</v>
      </c>
      <c r="F9" s="72">
        <v>3.3604205318491</v>
      </c>
      <c r="G9" s="72">
        <v>3.69771181199753</v>
      </c>
      <c r="H9" s="72">
        <v>3.77266542980828</v>
      </c>
      <c r="I9" s="72">
        <v>4.09746444032159</v>
      </c>
      <c r="J9" s="73">
        <v>4.57217068645639</v>
      </c>
      <c r="K9" s="44" t="s">
        <v>7</v>
      </c>
    </row>
    <row r="10" ht="16.2" spans="1:11">
      <c r="A10" s="71" t="s">
        <v>312</v>
      </c>
      <c r="B10" s="225">
        <v>0.196</v>
      </c>
      <c r="C10" s="72">
        <v>3.0356215213358</v>
      </c>
      <c r="D10" s="72">
        <v>3.16054421768707</v>
      </c>
      <c r="E10" s="72">
        <v>3.29795918367347</v>
      </c>
      <c r="F10" s="72">
        <v>3.3604205318491</v>
      </c>
      <c r="G10" s="72">
        <v>3.69771181199753</v>
      </c>
      <c r="H10" s="72">
        <v>3.77266542980828</v>
      </c>
      <c r="I10" s="72">
        <v>4.09746444032159</v>
      </c>
      <c r="J10" s="73">
        <v>4.57217068645639</v>
      </c>
      <c r="K10" s="13" t="s">
        <v>8</v>
      </c>
    </row>
    <row r="11" ht="16.2" spans="1:11">
      <c r="A11" s="71" t="s">
        <v>313</v>
      </c>
      <c r="B11" s="225">
        <v>0.224</v>
      </c>
      <c r="C11" s="72">
        <v>3.09808286951144</v>
      </c>
      <c r="D11" s="72">
        <v>3.29795918367347</v>
      </c>
      <c r="E11" s="72">
        <v>3.3604205318491</v>
      </c>
      <c r="F11" s="72">
        <v>3.3604205318491</v>
      </c>
      <c r="G11" s="72">
        <v>4.23487940630798</v>
      </c>
      <c r="H11" s="72">
        <v>4.29734075448361</v>
      </c>
      <c r="I11" s="72">
        <v>4.6221397649969</v>
      </c>
      <c r="J11" s="73">
        <v>5.10933828076685</v>
      </c>
      <c r="K11" s="13" t="s">
        <v>9</v>
      </c>
    </row>
    <row r="12" ht="16.2" spans="1:11">
      <c r="A12" s="71" t="s">
        <v>314</v>
      </c>
      <c r="B12" s="225">
        <v>0.252</v>
      </c>
      <c r="C12" s="72">
        <v>3.16054421768707</v>
      </c>
      <c r="D12" s="72">
        <v>3.29795918367347</v>
      </c>
      <c r="E12" s="72">
        <v>3.43537414965986</v>
      </c>
      <c r="F12" s="72">
        <v>3.43537414965986</v>
      </c>
      <c r="G12" s="72">
        <v>4.23487940630798</v>
      </c>
      <c r="H12" s="72">
        <v>4.29734075448361</v>
      </c>
      <c r="I12" s="72">
        <v>4.6221397649969</v>
      </c>
      <c r="J12" s="73">
        <v>5.12183055040198</v>
      </c>
      <c r="K12" s="13" t="s">
        <v>13</v>
      </c>
    </row>
    <row r="13" ht="16.2" spans="1:11">
      <c r="A13" s="71" t="s">
        <v>315</v>
      </c>
      <c r="B13" s="225">
        <v>0.28</v>
      </c>
      <c r="C13" s="72">
        <v>3.16054421768707</v>
      </c>
      <c r="D13" s="72">
        <v>3.29795918367347</v>
      </c>
      <c r="E13" s="72">
        <v>3.43537414965986</v>
      </c>
      <c r="F13" s="72">
        <v>3.43537414965986</v>
      </c>
      <c r="G13" s="72">
        <v>4.23487940630798</v>
      </c>
      <c r="H13" s="72">
        <v>4.29734075448361</v>
      </c>
      <c r="I13" s="72">
        <v>4.6221397649969</v>
      </c>
      <c r="J13" s="73">
        <v>5.17179962894248</v>
      </c>
      <c r="K13" s="41" t="s">
        <v>12</v>
      </c>
    </row>
    <row r="14" ht="16.2" spans="1:11">
      <c r="A14" s="71" t="s">
        <v>316</v>
      </c>
      <c r="B14" s="225">
        <v>0.308</v>
      </c>
      <c r="C14" s="72">
        <v>3.16054421768707</v>
      </c>
      <c r="D14" s="72">
        <v>3.29795918367347</v>
      </c>
      <c r="E14" s="72">
        <v>3.43537414965986</v>
      </c>
      <c r="F14" s="72">
        <v>3.43537414965986</v>
      </c>
      <c r="G14" s="72">
        <v>4.23487940630798</v>
      </c>
      <c r="H14" s="72">
        <v>4.29734075448361</v>
      </c>
      <c r="I14" s="72">
        <v>4.6221397649969</v>
      </c>
      <c r="J14" s="73">
        <v>5.22176870748299</v>
      </c>
      <c r="K14" s="13" t="s">
        <v>11</v>
      </c>
    </row>
    <row r="15" ht="16.2" spans="1:11">
      <c r="A15" s="71" t="s">
        <v>317</v>
      </c>
      <c r="B15" s="225">
        <v>0.336</v>
      </c>
      <c r="C15" s="72">
        <v>3.28546691403834</v>
      </c>
      <c r="D15" s="72">
        <v>3.43537414965986</v>
      </c>
      <c r="E15" s="72">
        <v>3.43537414965986</v>
      </c>
      <c r="F15" s="72">
        <v>3.43537414965986</v>
      </c>
      <c r="G15" s="72">
        <v>4.23487940630798</v>
      </c>
      <c r="H15" s="72">
        <v>4.29734075448361</v>
      </c>
      <c r="I15" s="72">
        <v>4.6221397649969</v>
      </c>
      <c r="J15" s="73">
        <v>5.22176870748299</v>
      </c>
      <c r="K15" s="13" t="s">
        <v>10</v>
      </c>
    </row>
    <row r="16" ht="15" spans="1:11">
      <c r="A16" s="71" t="s">
        <v>318</v>
      </c>
      <c r="B16" s="225">
        <v>0.364</v>
      </c>
      <c r="C16" s="72">
        <v>3.28546691403834</v>
      </c>
      <c r="D16" s="72">
        <v>3.43537414965986</v>
      </c>
      <c r="E16" s="72">
        <v>3.56029684601113</v>
      </c>
      <c r="F16" s="72">
        <v>3.56029684601113</v>
      </c>
      <c r="G16" s="72">
        <v>4.53469387755102</v>
      </c>
      <c r="H16" s="72">
        <v>4.93444650587508</v>
      </c>
      <c r="I16" s="72">
        <v>5.10933828076685</v>
      </c>
      <c r="J16" s="73">
        <v>5.30921459492888</v>
      </c>
    </row>
    <row r="17" ht="15" spans="1:10">
      <c r="A17" s="71" t="s">
        <v>319</v>
      </c>
      <c r="B17" s="225">
        <v>0.392</v>
      </c>
      <c r="C17" s="72">
        <v>3.28546691403834</v>
      </c>
      <c r="D17" s="72">
        <v>3.43537414965986</v>
      </c>
      <c r="E17" s="72">
        <v>3.56029684601113</v>
      </c>
      <c r="F17" s="72">
        <v>3.56029684601113</v>
      </c>
      <c r="G17" s="72">
        <v>4.53469387755102</v>
      </c>
      <c r="H17" s="72">
        <v>4.93444650587508</v>
      </c>
      <c r="I17" s="72">
        <v>5.10933828076685</v>
      </c>
      <c r="J17" s="73">
        <v>5.3591836734694</v>
      </c>
    </row>
    <row r="18" ht="15" spans="1:10">
      <c r="A18" s="71" t="s">
        <v>320</v>
      </c>
      <c r="B18" s="225">
        <v>0.42</v>
      </c>
      <c r="C18" s="72">
        <v>3.28546691403834</v>
      </c>
      <c r="D18" s="72">
        <v>3.43537414965986</v>
      </c>
      <c r="E18" s="72">
        <v>3.56029684601113</v>
      </c>
      <c r="F18" s="72">
        <v>3.56029684601113</v>
      </c>
      <c r="G18" s="72">
        <v>4.53469387755102</v>
      </c>
      <c r="H18" s="72">
        <v>4.93444650587508</v>
      </c>
      <c r="I18" s="72">
        <v>5.10933828076685</v>
      </c>
      <c r="J18" s="73">
        <v>5.4091527520099</v>
      </c>
    </row>
    <row r="19" ht="15" spans="1:10">
      <c r="A19" s="71" t="s">
        <v>322</v>
      </c>
      <c r="B19" s="71">
        <v>0.45</v>
      </c>
      <c r="C19" s="72">
        <v>3.62275819418677</v>
      </c>
      <c r="D19" s="72">
        <v>3.96004947433518</v>
      </c>
      <c r="E19" s="72">
        <v>4.43475572047001</v>
      </c>
      <c r="F19" s="72">
        <v>4.47223252937538</v>
      </c>
      <c r="G19" s="72">
        <v>4.93444650587508</v>
      </c>
      <c r="H19" s="72">
        <v>4.99690785405071</v>
      </c>
      <c r="I19" s="72">
        <v>5.65899814471243</v>
      </c>
      <c r="J19" s="73">
        <v>5.9213358070501</v>
      </c>
    </row>
    <row r="20" ht="15" spans="1:10">
      <c r="A20" s="71" t="s">
        <v>323</v>
      </c>
      <c r="B20" s="71">
        <v>0.9</v>
      </c>
      <c r="C20" s="72">
        <v>3.62275819418677</v>
      </c>
      <c r="D20" s="72">
        <v>3.96004947433518</v>
      </c>
      <c r="E20" s="72">
        <v>4.43475572047001</v>
      </c>
      <c r="F20" s="72">
        <v>4.47223252937538</v>
      </c>
      <c r="G20" s="72">
        <v>4.99690785405071</v>
      </c>
      <c r="H20" s="72">
        <v>5.1343228200371</v>
      </c>
      <c r="I20" s="72">
        <v>5.79641311069882</v>
      </c>
      <c r="J20" s="73">
        <v>6.10871985157699</v>
      </c>
    </row>
    <row r="21" ht="15" spans="1:10">
      <c r="A21" s="71" t="s">
        <v>324</v>
      </c>
      <c r="B21" s="71">
        <v>1.36</v>
      </c>
      <c r="C21" s="72">
        <v>3.62275819418677</v>
      </c>
      <c r="D21" s="72">
        <v>3.96004947433518</v>
      </c>
      <c r="E21" s="72">
        <v>4.43475572047001</v>
      </c>
      <c r="F21" s="72">
        <v>4.47223252937538</v>
      </c>
      <c r="G21" s="72">
        <v>4.99690785405071</v>
      </c>
      <c r="H21" s="72">
        <v>5.1343228200371</v>
      </c>
      <c r="I21" s="72">
        <v>5.79641311069882</v>
      </c>
      <c r="J21" s="73">
        <v>6.70834879406309</v>
      </c>
    </row>
    <row r="22" ht="15" spans="1:10">
      <c r="A22" s="71" t="s">
        <v>325</v>
      </c>
      <c r="B22" s="71">
        <v>1.81</v>
      </c>
      <c r="C22" s="72">
        <v>3.62275819418677</v>
      </c>
      <c r="D22" s="72">
        <v>3.96004947433518</v>
      </c>
      <c r="E22" s="72">
        <v>4.43475572047001</v>
      </c>
      <c r="F22" s="72">
        <v>4.47223252937538</v>
      </c>
      <c r="G22" s="72">
        <v>5.1343228200371</v>
      </c>
      <c r="H22" s="72">
        <v>5.19678416821273</v>
      </c>
      <c r="I22" s="72">
        <v>6.07124304267162</v>
      </c>
      <c r="J22" s="73">
        <v>7.30797773654917</v>
      </c>
    </row>
    <row r="23" ht="15" spans="1:10">
      <c r="A23" s="71" t="s">
        <v>326</v>
      </c>
      <c r="B23" s="71">
        <v>2.26</v>
      </c>
      <c r="C23" s="72">
        <v>3.62275819418677</v>
      </c>
      <c r="D23" s="72">
        <v>3.96004947433518</v>
      </c>
      <c r="E23" s="72">
        <v>4.43475572047001</v>
      </c>
      <c r="F23" s="72">
        <v>4.47223252937538</v>
      </c>
      <c r="G23" s="72">
        <v>5.2717377860235</v>
      </c>
      <c r="H23" s="72">
        <v>5.33419913419914</v>
      </c>
      <c r="I23" s="72">
        <v>6.208658008658</v>
      </c>
      <c r="J23" s="73">
        <v>7.43290043290043</v>
      </c>
    </row>
    <row r="24" ht="15" spans="1:10">
      <c r="A24" s="71" t="s">
        <v>327</v>
      </c>
      <c r="B24" s="71">
        <v>2.72</v>
      </c>
      <c r="C24" s="72">
        <v>3.83512677798392</v>
      </c>
      <c r="D24" s="72">
        <v>4.40977118119975</v>
      </c>
      <c r="E24" s="72">
        <v>4.57217068645639</v>
      </c>
      <c r="F24" s="72">
        <v>5.87136672850958</v>
      </c>
      <c r="G24" s="72">
        <v>6.78330241187384</v>
      </c>
      <c r="H24" s="72">
        <v>7.15807050092765</v>
      </c>
      <c r="I24" s="72">
        <v>8.03252937538652</v>
      </c>
      <c r="J24" s="73">
        <v>9.3816944959802</v>
      </c>
    </row>
    <row r="25" ht="15" spans="1:10">
      <c r="A25" s="71" t="s">
        <v>328</v>
      </c>
      <c r="B25" s="71">
        <v>3.17</v>
      </c>
      <c r="C25" s="72">
        <v>3.83512677798392</v>
      </c>
      <c r="D25" s="72">
        <v>4.40977118119975</v>
      </c>
      <c r="E25" s="72">
        <v>4.57217068645639</v>
      </c>
      <c r="F25" s="72">
        <v>5.87136672850958</v>
      </c>
      <c r="G25" s="72">
        <v>6.995670995671</v>
      </c>
      <c r="H25" s="72">
        <v>7.38293135435993</v>
      </c>
      <c r="I25" s="72">
        <v>9.25677179962895</v>
      </c>
      <c r="J25" s="73">
        <v>11.7177489177489</v>
      </c>
    </row>
    <row r="26" ht="15" spans="1:10">
      <c r="A26" s="71" t="s">
        <v>329</v>
      </c>
      <c r="B26" s="71">
        <v>3.62</v>
      </c>
      <c r="C26" s="72">
        <v>3.83512677798392</v>
      </c>
      <c r="D26" s="72">
        <v>4.40977118119975</v>
      </c>
      <c r="E26" s="72">
        <v>4.57217068645639</v>
      </c>
      <c r="F26" s="72">
        <v>5.87136672850958</v>
      </c>
      <c r="G26" s="72">
        <v>7.15807050092765</v>
      </c>
      <c r="H26" s="72">
        <v>7.54533085961657</v>
      </c>
      <c r="I26" s="72">
        <v>9.41917130488559</v>
      </c>
      <c r="J26" s="73">
        <v>11.8926406926407</v>
      </c>
    </row>
    <row r="27" ht="15" spans="1:10">
      <c r="A27" s="71" t="s">
        <v>330</v>
      </c>
      <c r="B27" s="71">
        <v>4.08</v>
      </c>
      <c r="C27" s="72">
        <v>3.83512677798392</v>
      </c>
      <c r="D27" s="72">
        <v>4.40977118119975</v>
      </c>
      <c r="E27" s="72">
        <v>4.57217068645639</v>
      </c>
      <c r="F27" s="72">
        <v>5.87136672850958</v>
      </c>
      <c r="G27" s="72">
        <v>7.20803957946816</v>
      </c>
      <c r="H27" s="72">
        <v>7.60779220779221</v>
      </c>
      <c r="I27" s="72">
        <v>9.48163265306122</v>
      </c>
      <c r="J27" s="73">
        <v>11.9551020408163</v>
      </c>
    </row>
    <row r="28" ht="15" spans="1:10">
      <c r="A28" s="71" t="s">
        <v>331</v>
      </c>
      <c r="B28" s="71">
        <v>4.53</v>
      </c>
      <c r="C28" s="72">
        <v>3.83512677798392</v>
      </c>
      <c r="D28" s="72">
        <v>6.208658008658</v>
      </c>
      <c r="E28" s="72">
        <v>6.32108843537414</v>
      </c>
      <c r="F28" s="72">
        <v>6.18367346938776</v>
      </c>
      <c r="G28" s="72">
        <v>7.40791589363018</v>
      </c>
      <c r="H28" s="72">
        <v>7.87012987012987</v>
      </c>
      <c r="I28" s="72">
        <v>9.69400123685838</v>
      </c>
      <c r="J28" s="73">
        <v>12.1799628942486</v>
      </c>
    </row>
    <row r="29" ht="15" spans="1:10">
      <c r="A29" s="71" t="s">
        <v>332</v>
      </c>
      <c r="B29" s="71">
        <v>4.98</v>
      </c>
      <c r="C29" s="72">
        <v>5.62152133580705</v>
      </c>
      <c r="D29" s="72">
        <v>7.12059369202226</v>
      </c>
      <c r="E29" s="72">
        <v>8.0200371057514</v>
      </c>
      <c r="F29" s="72">
        <v>7.85763760049474</v>
      </c>
      <c r="G29" s="72">
        <v>7.85763760049474</v>
      </c>
      <c r="H29" s="72">
        <v>7.87012987012987</v>
      </c>
      <c r="I29" s="72">
        <v>10.9931972789116</v>
      </c>
      <c r="J29" s="73">
        <v>14.8658008658008</v>
      </c>
    </row>
    <row r="30" ht="15" spans="1:10">
      <c r="A30" s="71" t="s">
        <v>333</v>
      </c>
      <c r="B30" s="71">
        <v>5.44</v>
      </c>
      <c r="C30" s="72">
        <v>5.62152133580705</v>
      </c>
      <c r="D30" s="72">
        <v>7.12059369202226</v>
      </c>
      <c r="E30" s="72">
        <v>8.10748299319728</v>
      </c>
      <c r="F30" s="72">
        <v>7.93259121830551</v>
      </c>
      <c r="G30" s="72">
        <v>7.98256029684601</v>
      </c>
      <c r="H30" s="72">
        <v>8.00754483611627</v>
      </c>
      <c r="I30" s="72">
        <v>11.130612244898</v>
      </c>
      <c r="J30" s="73">
        <v>15.0157081014224</v>
      </c>
    </row>
    <row r="31" ht="15" spans="1:10">
      <c r="A31" s="71" t="s">
        <v>334</v>
      </c>
      <c r="B31" s="71">
        <v>5.89</v>
      </c>
      <c r="C31" s="72">
        <v>5.62152133580705</v>
      </c>
      <c r="D31" s="72">
        <v>7.12059369202226</v>
      </c>
      <c r="E31" s="72">
        <v>8.10748299319728</v>
      </c>
      <c r="F31" s="72">
        <v>8.11997526283241</v>
      </c>
      <c r="G31" s="72">
        <v>8.11997526283241</v>
      </c>
      <c r="H31" s="72">
        <v>8.23240568954855</v>
      </c>
      <c r="I31" s="72">
        <v>11.3554730983302</v>
      </c>
      <c r="J31" s="73">
        <v>15.2405689548546</v>
      </c>
    </row>
    <row r="32" ht="15" spans="1:10">
      <c r="A32" s="71" t="s">
        <v>335</v>
      </c>
      <c r="B32" s="71">
        <v>6.35</v>
      </c>
      <c r="C32" s="72">
        <v>5.62152133580705</v>
      </c>
      <c r="D32" s="72">
        <v>7.12059369202226</v>
      </c>
      <c r="E32" s="72">
        <v>8.10748299319728</v>
      </c>
      <c r="F32" s="72">
        <v>8.11997526283241</v>
      </c>
      <c r="G32" s="72">
        <v>8.11997526283241</v>
      </c>
      <c r="H32" s="72">
        <v>8.35732838589982</v>
      </c>
      <c r="I32" s="72">
        <v>11.4803957946815</v>
      </c>
      <c r="J32" s="73">
        <v>15.3779839208411</v>
      </c>
    </row>
    <row r="33" ht="15" spans="1:10">
      <c r="A33" s="71" t="s">
        <v>336</v>
      </c>
      <c r="B33" s="71">
        <v>6.8</v>
      </c>
      <c r="C33" s="72">
        <v>5.62152133580705</v>
      </c>
      <c r="D33" s="72">
        <v>7.12059369202226</v>
      </c>
      <c r="E33" s="72">
        <v>8.10748299319728</v>
      </c>
      <c r="F33" s="72">
        <v>8.11997526283241</v>
      </c>
      <c r="G33" s="72">
        <v>8.11997526283241</v>
      </c>
      <c r="H33" s="72">
        <v>8.74458874458875</v>
      </c>
      <c r="I33" s="72">
        <v>11.8676561533704</v>
      </c>
      <c r="J33" s="73">
        <v>15.7902288188002</v>
      </c>
    </row>
    <row r="34" ht="15" spans="1:10">
      <c r="A34" s="71" t="s">
        <v>337</v>
      </c>
      <c r="B34" s="71">
        <v>7.25</v>
      </c>
      <c r="C34" s="72">
        <v>5.62152133580705</v>
      </c>
      <c r="D34" s="72">
        <v>7.12059369202226</v>
      </c>
      <c r="E34" s="72">
        <v>8.10748299319728</v>
      </c>
      <c r="F34" s="72">
        <v>8.11997526283241</v>
      </c>
      <c r="G34" s="72">
        <v>8.11997526283241</v>
      </c>
      <c r="H34" s="72">
        <v>8.8195423623995</v>
      </c>
      <c r="I34" s="72">
        <v>11.9426097711812</v>
      </c>
      <c r="J34" s="73">
        <v>15.8651824366111</v>
      </c>
    </row>
    <row r="35" ht="15" spans="1:10">
      <c r="A35" s="71" t="s">
        <v>338</v>
      </c>
      <c r="B35" s="71">
        <v>7.71</v>
      </c>
      <c r="C35" s="72">
        <v>5.62152133580705</v>
      </c>
      <c r="D35" s="72">
        <v>7.12059369202226</v>
      </c>
      <c r="E35" s="72">
        <v>8.10748299319728</v>
      </c>
      <c r="F35" s="72">
        <v>8.11997526283241</v>
      </c>
      <c r="G35" s="72">
        <v>8.66963512677798</v>
      </c>
      <c r="H35" s="72">
        <v>9.14434137291281</v>
      </c>
      <c r="I35" s="72">
        <v>12.2674087816944</v>
      </c>
      <c r="J35" s="73">
        <v>16.2024737167595</v>
      </c>
    </row>
    <row r="36" ht="15" spans="1:10">
      <c r="A36" s="71" t="s">
        <v>339</v>
      </c>
      <c r="B36" s="71">
        <v>8.16</v>
      </c>
      <c r="C36" s="72">
        <v>5.62152133580705</v>
      </c>
      <c r="D36" s="72">
        <v>7.12059369202226</v>
      </c>
      <c r="E36" s="72">
        <v>8.10748299319728</v>
      </c>
      <c r="F36" s="72">
        <v>8.11997526283241</v>
      </c>
      <c r="G36" s="72">
        <v>9.01941867656154</v>
      </c>
      <c r="H36" s="72">
        <v>9.5191094619666</v>
      </c>
      <c r="I36" s="72">
        <v>12.6421768707482</v>
      </c>
      <c r="J36" s="73">
        <v>16.6022263450835</v>
      </c>
    </row>
    <row r="37" ht="15" spans="1:10">
      <c r="A37" s="71" t="s">
        <v>340</v>
      </c>
      <c r="B37" s="71">
        <v>8.61</v>
      </c>
      <c r="C37" s="72">
        <v>5.62152133580705</v>
      </c>
      <c r="D37" s="72">
        <v>7.12059369202226</v>
      </c>
      <c r="E37" s="72">
        <v>8.10748299319728</v>
      </c>
      <c r="F37" s="72">
        <v>8.11997526283241</v>
      </c>
      <c r="G37" s="72">
        <v>9.41917130488559</v>
      </c>
      <c r="H37" s="72">
        <v>9.94384662956092</v>
      </c>
      <c r="I37" s="72">
        <v>13.0669140383425</v>
      </c>
      <c r="J37" s="73">
        <v>17.051948051948</v>
      </c>
    </row>
    <row r="38" ht="15" spans="1:10">
      <c r="A38" s="71" t="s">
        <v>341</v>
      </c>
      <c r="B38" s="71">
        <v>9.07</v>
      </c>
      <c r="C38" s="72">
        <v>5.62152133580705</v>
      </c>
      <c r="D38" s="72">
        <v>7.12059369202226</v>
      </c>
      <c r="E38" s="72">
        <v>8.10748299319728</v>
      </c>
      <c r="F38" s="72">
        <v>8.11997526283241</v>
      </c>
      <c r="G38" s="72">
        <v>9.90636982065553</v>
      </c>
      <c r="H38" s="72">
        <v>10.443537414966</v>
      </c>
      <c r="I38" s="72">
        <v>13.5666048237476</v>
      </c>
      <c r="J38" s="73">
        <v>17.5766233766233</v>
      </c>
    </row>
    <row r="39" ht="15" spans="1:10">
      <c r="A39" s="71" t="s">
        <v>3326</v>
      </c>
      <c r="B39" s="71">
        <v>9.5208947368421</v>
      </c>
      <c r="C39" s="72">
        <v>7.44539270253556</v>
      </c>
      <c r="D39" s="72">
        <v>9.0444032158318</v>
      </c>
      <c r="E39" s="72">
        <v>9.96883116883117</v>
      </c>
      <c r="F39" s="72">
        <v>10.1687074829932</v>
      </c>
      <c r="G39" s="72">
        <v>11.9551020408163</v>
      </c>
      <c r="H39" s="72">
        <v>12.4922696351268</v>
      </c>
      <c r="I39" s="72">
        <v>15.6153370439086</v>
      </c>
      <c r="J39" s="73">
        <v>19.612863327149</v>
      </c>
    </row>
    <row r="40" ht="15" spans="1:10">
      <c r="A40" s="71" t="s">
        <v>3327</v>
      </c>
      <c r="B40" s="71">
        <v>9.97450375939849</v>
      </c>
      <c r="C40" s="72">
        <v>9.25677179962895</v>
      </c>
      <c r="D40" s="72">
        <v>10.9557204700062</v>
      </c>
      <c r="E40" s="72">
        <v>11.8176870748299</v>
      </c>
      <c r="F40" s="72">
        <v>12.2049474335189</v>
      </c>
      <c r="G40" s="72">
        <v>13.9913419913419</v>
      </c>
      <c r="H40" s="72">
        <v>14.5285095856524</v>
      </c>
      <c r="I40" s="72">
        <v>17.651576994434</v>
      </c>
      <c r="J40" s="73">
        <v>21.6491032776746</v>
      </c>
    </row>
    <row r="41" ht="15" spans="1:10">
      <c r="A41" s="71" t="s">
        <v>3328</v>
      </c>
      <c r="B41" s="71">
        <v>10.4281127819549</v>
      </c>
      <c r="C41" s="72">
        <v>11.0681508967223</v>
      </c>
      <c r="D41" s="72">
        <v>12.8670377241805</v>
      </c>
      <c r="E41" s="72">
        <v>13.6665429808286</v>
      </c>
      <c r="F41" s="72">
        <v>14.2411873840445</v>
      </c>
      <c r="G41" s="72">
        <v>16.0275819418676</v>
      </c>
      <c r="H41" s="72">
        <v>16.5647495361781</v>
      </c>
      <c r="I41" s="72">
        <v>19.6878169449598</v>
      </c>
      <c r="J41" s="73">
        <v>23.6853432282004</v>
      </c>
    </row>
    <row r="42" ht="15" spans="1:10">
      <c r="A42" s="71" t="s">
        <v>3329</v>
      </c>
      <c r="B42" s="71">
        <v>10.8817218045113</v>
      </c>
      <c r="C42" s="72">
        <v>12.8920222634508</v>
      </c>
      <c r="D42" s="72">
        <v>14.79084724799</v>
      </c>
      <c r="E42" s="72">
        <v>15.5278911564625</v>
      </c>
      <c r="F42" s="72">
        <v>16.2774273345702</v>
      </c>
      <c r="G42" s="72">
        <v>18.0638218923934</v>
      </c>
      <c r="H42" s="72">
        <v>18.6009894867038</v>
      </c>
      <c r="I42" s="72">
        <v>21.7240568954855</v>
      </c>
      <c r="J42" s="73">
        <v>25.7215831787261</v>
      </c>
    </row>
    <row r="43" ht="15" spans="1:10">
      <c r="A43" s="71" t="s">
        <v>3330</v>
      </c>
      <c r="B43" s="71">
        <v>11.3353308270677</v>
      </c>
      <c r="C43" s="72">
        <v>14.7034013605442</v>
      </c>
      <c r="D43" s="72">
        <v>16.7021645021645</v>
      </c>
      <c r="E43" s="72">
        <v>17.3767470624613</v>
      </c>
      <c r="F43" s="72">
        <v>18.3136672850958</v>
      </c>
      <c r="G43" s="72">
        <v>20.100061842919</v>
      </c>
      <c r="H43" s="72">
        <v>20.6372294372294</v>
      </c>
      <c r="I43" s="72">
        <v>23.7602968460111</v>
      </c>
      <c r="J43" s="73">
        <v>27.7703153988868</v>
      </c>
    </row>
    <row r="44" ht="15" spans="1:10">
      <c r="A44" s="71" t="s">
        <v>3331</v>
      </c>
      <c r="B44" s="71">
        <v>11.7889398496241</v>
      </c>
      <c r="C44" s="72">
        <v>16.5147804576376</v>
      </c>
      <c r="D44" s="72">
        <v>18.6134817563389</v>
      </c>
      <c r="E44" s="72">
        <v>19.2256029684601</v>
      </c>
      <c r="F44" s="72">
        <v>20.3499072356215</v>
      </c>
      <c r="G44" s="72">
        <v>22.1363017934447</v>
      </c>
      <c r="H44" s="72">
        <v>22.6734693877552</v>
      </c>
      <c r="I44" s="72">
        <v>25.7965367965368</v>
      </c>
      <c r="J44" s="73">
        <v>29.8065553494125</v>
      </c>
    </row>
    <row r="45" ht="15" spans="1:10">
      <c r="A45" s="71" t="s">
        <v>3332</v>
      </c>
      <c r="B45" s="71">
        <v>12.2425488721804</v>
      </c>
      <c r="C45" s="72">
        <v>18.3261595547309</v>
      </c>
      <c r="D45" s="72">
        <v>20.5372912801484</v>
      </c>
      <c r="E45" s="72">
        <v>21.086951144094</v>
      </c>
      <c r="F45" s="72">
        <v>22.3986394557823</v>
      </c>
      <c r="G45" s="72">
        <v>24.1850340136055</v>
      </c>
      <c r="H45" s="72">
        <v>24.722201607916</v>
      </c>
      <c r="I45" s="72">
        <v>27.8452690166976</v>
      </c>
      <c r="J45" s="73">
        <v>31.8427952999382</v>
      </c>
    </row>
    <row r="46" ht="15" spans="1:10">
      <c r="A46" s="71" t="s">
        <v>3333</v>
      </c>
      <c r="B46" s="71">
        <v>12.6961578947368</v>
      </c>
      <c r="C46" s="72">
        <v>20.1500309214595</v>
      </c>
      <c r="D46" s="72">
        <v>22.4486085343228</v>
      </c>
      <c r="E46" s="72">
        <v>22.9358070500928</v>
      </c>
      <c r="F46" s="72">
        <v>24.4348794063079</v>
      </c>
      <c r="G46" s="72">
        <v>26.2212739641311</v>
      </c>
      <c r="H46" s="72">
        <v>26.7584415584416</v>
      </c>
      <c r="I46" s="72">
        <v>29.8815089672232</v>
      </c>
      <c r="J46" s="73">
        <v>33.8790352504638</v>
      </c>
    </row>
    <row r="47" ht="15" spans="1:10">
      <c r="A47" s="71" t="s">
        <v>3334</v>
      </c>
      <c r="B47" s="71">
        <v>13.1497669172932</v>
      </c>
      <c r="C47" s="72">
        <v>21.9614100185528</v>
      </c>
      <c r="D47" s="72">
        <v>24.3599257884972</v>
      </c>
      <c r="E47" s="72">
        <v>24.7971552257267</v>
      </c>
      <c r="F47" s="72">
        <v>26.4711193568336</v>
      </c>
      <c r="G47" s="72">
        <v>28.2575139146568</v>
      </c>
      <c r="H47" s="72">
        <v>28.7946815089673</v>
      </c>
      <c r="I47" s="72">
        <v>31.9177489177489</v>
      </c>
      <c r="J47" s="73">
        <v>35.9152752009895</v>
      </c>
    </row>
    <row r="48" ht="15" spans="1:10">
      <c r="A48" s="71" t="s">
        <v>3335</v>
      </c>
      <c r="B48" s="71">
        <v>13.6033759398496</v>
      </c>
      <c r="C48" s="72">
        <v>23.7727891156462</v>
      </c>
      <c r="D48" s="72">
        <v>26.2837353123067</v>
      </c>
      <c r="E48" s="72">
        <v>26.6460111317255</v>
      </c>
      <c r="F48" s="72">
        <v>28.5073593073594</v>
      </c>
      <c r="G48" s="72">
        <v>30.2937538651824</v>
      </c>
      <c r="H48" s="72">
        <v>30.8309214594929</v>
      </c>
      <c r="I48" s="72">
        <v>33.9539888682745</v>
      </c>
      <c r="J48" s="73">
        <v>37.9515151515152</v>
      </c>
    </row>
    <row r="50" ht="20.4" spans="1:10">
      <c r="A50" s="226" t="s">
        <v>3336</v>
      </c>
      <c r="B50" s="226"/>
      <c r="C50" s="226"/>
      <c r="D50" s="226"/>
      <c r="E50" s="226"/>
      <c r="F50" s="226"/>
      <c r="G50" s="226"/>
      <c r="H50" s="226"/>
      <c r="I50" s="226"/>
      <c r="J50" s="226"/>
    </row>
    <row r="51" spans="1:10">
      <c r="A51" s="227" t="s">
        <v>3337</v>
      </c>
      <c r="B51" s="228"/>
      <c r="C51" s="228"/>
      <c r="D51" s="228"/>
      <c r="E51" s="228"/>
      <c r="F51" s="228"/>
      <c r="G51" s="228"/>
      <c r="H51" s="228"/>
      <c r="I51" s="228"/>
      <c r="J51" s="229"/>
    </row>
    <row r="52" spans="1:10">
      <c r="A52" s="230"/>
      <c r="B52" s="231"/>
      <c r="C52" s="231"/>
      <c r="D52" s="231"/>
      <c r="E52" s="231"/>
      <c r="F52" s="231"/>
      <c r="G52" s="231"/>
      <c r="H52" s="231"/>
      <c r="I52" s="231"/>
      <c r="J52" s="232"/>
    </row>
    <row r="53" spans="1:10">
      <c r="A53" s="230"/>
      <c r="B53" s="231"/>
      <c r="C53" s="231"/>
      <c r="D53" s="231"/>
      <c r="E53" s="231"/>
      <c r="F53" s="231"/>
      <c r="G53" s="231"/>
      <c r="H53" s="231"/>
      <c r="I53" s="231"/>
      <c r="J53" s="232"/>
    </row>
    <row r="54" spans="1:10">
      <c r="A54" s="230"/>
      <c r="B54" s="231"/>
      <c r="C54" s="231"/>
      <c r="D54" s="231"/>
      <c r="E54" s="231"/>
      <c r="F54" s="231"/>
      <c r="G54" s="231"/>
      <c r="H54" s="231"/>
      <c r="I54" s="231"/>
      <c r="J54" s="232"/>
    </row>
    <row r="55" spans="1:10">
      <c r="A55" s="230"/>
      <c r="B55" s="231"/>
      <c r="C55" s="231"/>
      <c r="D55" s="231"/>
      <c r="E55" s="231"/>
      <c r="F55" s="231"/>
      <c r="G55" s="231"/>
      <c r="H55" s="231"/>
      <c r="I55" s="231"/>
      <c r="J55" s="232"/>
    </row>
    <row r="56" spans="1:10">
      <c r="A56" s="230"/>
      <c r="B56" s="231"/>
      <c r="C56" s="231"/>
      <c r="D56" s="231"/>
      <c r="E56" s="231"/>
      <c r="F56" s="231"/>
      <c r="G56" s="231"/>
      <c r="H56" s="231"/>
      <c r="I56" s="231"/>
      <c r="J56" s="232"/>
    </row>
    <row r="57" spans="1:10">
      <c r="A57" s="230"/>
      <c r="B57" s="231"/>
      <c r="C57" s="231"/>
      <c r="D57" s="231"/>
      <c r="E57" s="231"/>
      <c r="F57" s="231"/>
      <c r="G57" s="231"/>
      <c r="H57" s="231"/>
      <c r="I57" s="231"/>
      <c r="J57" s="232"/>
    </row>
    <row r="58" spans="1:10">
      <c r="A58" s="233"/>
      <c r="B58" s="234"/>
      <c r="C58" s="234"/>
      <c r="D58" s="234"/>
      <c r="E58" s="234"/>
      <c r="F58" s="234"/>
      <c r="G58" s="234"/>
      <c r="H58" s="234"/>
      <c r="I58" s="234"/>
      <c r="J58" s="235"/>
    </row>
    <row r="59" ht="20.4" spans="1:10">
      <c r="A59" s="226" t="s">
        <v>3338</v>
      </c>
      <c r="B59" s="226"/>
      <c r="C59" s="226"/>
      <c r="D59" s="226"/>
      <c r="E59" s="226"/>
      <c r="F59" s="226"/>
      <c r="G59" s="226"/>
      <c r="H59" s="226"/>
      <c r="I59" s="226"/>
      <c r="J59" s="226"/>
    </row>
    <row r="60" ht="70" customHeight="1" spans="1:10">
      <c r="A60" s="236" t="s">
        <v>3339</v>
      </c>
      <c r="B60" s="237"/>
      <c r="C60" s="237"/>
      <c r="D60" s="237"/>
      <c r="E60" s="237"/>
      <c r="F60" s="237"/>
      <c r="G60" s="237"/>
      <c r="H60" s="237"/>
      <c r="I60" s="237"/>
      <c r="J60" s="238"/>
    </row>
    <row r="61" ht="20.4" spans="1:10">
      <c r="A61" s="226" t="s">
        <v>3340</v>
      </c>
      <c r="B61" s="226"/>
      <c r="C61" s="226"/>
      <c r="D61" s="226"/>
      <c r="E61" s="226"/>
      <c r="F61" s="226"/>
      <c r="G61" s="226"/>
      <c r="H61" s="226"/>
      <c r="I61" s="226"/>
      <c r="J61" s="226"/>
    </row>
    <row r="62" ht="15" spans="1:10">
      <c r="A62" s="239" t="s">
        <v>3341</v>
      </c>
      <c r="B62" s="239"/>
      <c r="C62" s="239"/>
      <c r="D62" s="239"/>
      <c r="E62" s="239"/>
      <c r="F62" s="239"/>
      <c r="G62" s="239"/>
      <c r="H62" s="239"/>
      <c r="I62" s="239"/>
      <c r="J62" s="239"/>
    </row>
    <row r="63" ht="15" spans="1:10">
      <c r="A63" s="239" t="s">
        <v>3342</v>
      </c>
      <c r="B63" s="239"/>
      <c r="C63" s="239"/>
      <c r="D63" s="239"/>
      <c r="E63" s="239"/>
      <c r="F63" s="239"/>
      <c r="G63" s="239"/>
      <c r="H63" s="239"/>
      <c r="I63" s="239"/>
      <c r="J63" s="239"/>
    </row>
    <row r="64" ht="15" spans="1:10">
      <c r="A64" s="239" t="s">
        <v>3343</v>
      </c>
      <c r="B64" s="239"/>
      <c r="C64" s="239"/>
      <c r="D64" s="239"/>
      <c r="E64" s="239"/>
      <c r="F64" s="239"/>
      <c r="G64" s="239"/>
      <c r="H64" s="239"/>
      <c r="I64" s="239"/>
      <c r="J64" s="239"/>
    </row>
    <row r="65" ht="15" spans="1:10">
      <c r="A65" s="239" t="s">
        <v>3344</v>
      </c>
      <c r="B65" s="239"/>
      <c r="C65" s="239"/>
      <c r="D65" s="239"/>
      <c r="E65" s="239"/>
      <c r="F65" s="239"/>
      <c r="G65" s="239"/>
      <c r="H65" s="239"/>
      <c r="I65" s="239"/>
      <c r="J65" s="239"/>
    </row>
    <row r="66" ht="15" spans="1:10">
      <c r="A66" s="239" t="s">
        <v>3345</v>
      </c>
      <c r="B66" s="239"/>
      <c r="C66" s="239"/>
      <c r="D66" s="239"/>
      <c r="E66" s="239"/>
      <c r="F66" s="239"/>
      <c r="G66" s="239"/>
      <c r="H66" s="239"/>
      <c r="I66" s="239"/>
      <c r="J66" s="239"/>
    </row>
    <row r="67" ht="15" spans="1:10">
      <c r="A67" s="239" t="s">
        <v>3346</v>
      </c>
      <c r="B67" s="239"/>
      <c r="C67" s="239"/>
      <c r="D67" s="239"/>
      <c r="E67" s="239"/>
      <c r="F67" s="239"/>
      <c r="G67" s="239"/>
      <c r="H67" s="239"/>
      <c r="I67" s="239"/>
      <c r="J67" s="239"/>
    </row>
  </sheetData>
  <mergeCells count="13">
    <mergeCell ref="A1:J1"/>
    <mergeCell ref="A2:J2"/>
    <mergeCell ref="A50:J50"/>
    <mergeCell ref="A59:J59"/>
    <mergeCell ref="A60:J60"/>
    <mergeCell ref="A61:J61"/>
    <mergeCell ref="A62:J62"/>
    <mergeCell ref="A63:J63"/>
    <mergeCell ref="A64:J64"/>
    <mergeCell ref="A65:J65"/>
    <mergeCell ref="A66:J66"/>
    <mergeCell ref="A67:J67"/>
    <mergeCell ref="A51:J58"/>
  </mergeCells>
  <conditionalFormatting sqref="C32:I32">
    <cfRule type="cellIs" dxfId="0" priority="28" operator="equal">
      <formula>$B$4</formula>
    </cfRule>
  </conditionalFormatting>
  <conditionalFormatting sqref="C33:I33">
    <cfRule type="cellIs" dxfId="0" priority="27" operator="equal">
      <formula>$B$4</formula>
    </cfRule>
  </conditionalFormatting>
  <conditionalFormatting sqref="C34:I34">
    <cfRule type="cellIs" dxfId="0" priority="26" operator="equal">
      <formula>$B$4</formula>
    </cfRule>
  </conditionalFormatting>
  <conditionalFormatting sqref="C35:I35">
    <cfRule type="cellIs" dxfId="0" priority="25" operator="equal">
      <formula>$B$4</formula>
    </cfRule>
  </conditionalFormatting>
  <conditionalFormatting sqref="C36:I36">
    <cfRule type="cellIs" dxfId="0" priority="24" operator="equal">
      <formula>$B$4</formula>
    </cfRule>
  </conditionalFormatting>
  <conditionalFormatting sqref="C37:I37">
    <cfRule type="cellIs" dxfId="0" priority="23" operator="equal">
      <formula>$B$4</formula>
    </cfRule>
  </conditionalFormatting>
  <conditionalFormatting sqref="C38:I38">
    <cfRule type="cellIs" dxfId="0" priority="22" operator="equal">
      <formula>$B$4</formula>
    </cfRule>
  </conditionalFormatting>
  <conditionalFormatting sqref="C39:I39">
    <cfRule type="cellIs" dxfId="0" priority="20" operator="equal">
      <formula>$B$4</formula>
    </cfRule>
  </conditionalFormatting>
  <conditionalFormatting sqref="J39">
    <cfRule type="cellIs" dxfId="0" priority="10" operator="equal">
      <formula>$B$4</formula>
    </cfRule>
  </conditionalFormatting>
  <conditionalFormatting sqref="C40:I40">
    <cfRule type="cellIs" dxfId="0" priority="19" operator="equal">
      <formula>$B$4</formula>
    </cfRule>
  </conditionalFormatting>
  <conditionalFormatting sqref="J40">
    <cfRule type="cellIs" dxfId="0" priority="9" operator="equal">
      <formula>$B$4</formula>
    </cfRule>
  </conditionalFormatting>
  <conditionalFormatting sqref="C41:I41">
    <cfRule type="cellIs" dxfId="0" priority="18" operator="equal">
      <formula>$B$4</formula>
    </cfRule>
  </conditionalFormatting>
  <conditionalFormatting sqref="J41">
    <cfRule type="cellIs" dxfId="0" priority="8" operator="equal">
      <formula>$B$4</formula>
    </cfRule>
  </conditionalFormatting>
  <conditionalFormatting sqref="C42:I42">
    <cfRule type="cellIs" dxfId="0" priority="17" operator="equal">
      <formula>$B$4</formula>
    </cfRule>
  </conditionalFormatting>
  <conditionalFormatting sqref="J42">
    <cfRule type="cellIs" dxfId="0" priority="7" operator="equal">
      <formula>$B$4</formula>
    </cfRule>
  </conditionalFormatting>
  <conditionalFormatting sqref="C43:I43">
    <cfRule type="cellIs" dxfId="0" priority="16" operator="equal">
      <formula>$B$4</formula>
    </cfRule>
  </conditionalFormatting>
  <conditionalFormatting sqref="J43">
    <cfRule type="cellIs" dxfId="0" priority="6" operator="equal">
      <formula>$B$4</formula>
    </cfRule>
  </conditionalFormatting>
  <conditionalFormatting sqref="C44:I44">
    <cfRule type="cellIs" dxfId="0" priority="15" operator="equal">
      <formula>$B$4</formula>
    </cfRule>
  </conditionalFormatting>
  <conditionalFormatting sqref="J44">
    <cfRule type="cellIs" dxfId="0" priority="5" operator="equal">
      <formula>$B$4</formula>
    </cfRule>
  </conditionalFormatting>
  <conditionalFormatting sqref="C45:I45">
    <cfRule type="cellIs" dxfId="0" priority="14" operator="equal">
      <formula>$B$4</formula>
    </cfRule>
  </conditionalFormatting>
  <conditionalFormatting sqref="J45">
    <cfRule type="cellIs" dxfId="0" priority="4" operator="equal">
      <formula>$B$4</formula>
    </cfRule>
  </conditionalFormatting>
  <conditionalFormatting sqref="C46:I46">
    <cfRule type="cellIs" dxfId="0" priority="13" operator="equal">
      <formula>$B$4</formula>
    </cfRule>
  </conditionalFormatting>
  <conditionalFormatting sqref="J46">
    <cfRule type="cellIs" dxfId="0" priority="3" operator="equal">
      <formula>$B$4</formula>
    </cfRule>
  </conditionalFormatting>
  <conditionalFormatting sqref="C47:I47">
    <cfRule type="cellIs" dxfId="0" priority="12" operator="equal">
      <formula>$B$4</formula>
    </cfRule>
  </conditionalFormatting>
  <conditionalFormatting sqref="J47">
    <cfRule type="cellIs" dxfId="0" priority="2" operator="equal">
      <formula>$B$4</formula>
    </cfRule>
  </conditionalFormatting>
  <conditionalFormatting sqref="C48:I48">
    <cfRule type="cellIs" dxfId="0" priority="11" operator="equal">
      <formula>$B$4</formula>
    </cfRule>
  </conditionalFormatting>
  <conditionalFormatting sqref="J48">
    <cfRule type="cellIs" dxfId="0" priority="1" operator="equal">
      <formula>$B$4</formula>
    </cfRule>
  </conditionalFormatting>
  <conditionalFormatting sqref="J4:J38">
    <cfRule type="cellIs" dxfId="0" priority="21" operator="equal">
      <formula>$B$4</formula>
    </cfRule>
  </conditionalFormatting>
  <conditionalFormatting sqref="C4:I31">
    <cfRule type="cellIs" dxfId="0" priority="29" operator="equal">
      <formula>$B$4</formula>
    </cfRule>
  </conditionalFormatting>
  <hyperlinks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47"/>
  <sheetViews>
    <sheetView workbookViewId="0">
      <selection activeCell="M11" sqref="M11"/>
    </sheetView>
  </sheetViews>
  <sheetFormatPr defaultColWidth="8.35185185185185" defaultRowHeight="14.4"/>
  <cols>
    <col min="1" max="1" width="1.62962962962963" style="99" customWidth="1"/>
    <col min="2" max="12" width="7.77777777777778" style="99" customWidth="1"/>
    <col min="13" max="13" width="22.5462962962963" style="99" customWidth="1"/>
    <col min="14" max="24" width="7.77777777777778" style="99" customWidth="1"/>
    <col min="25" max="16384" width="8.35185185185185" style="99"/>
  </cols>
  <sheetData>
    <row r="1" ht="10" customHeight="1"/>
    <row r="2" s="99" customFormat="1" ht="32.4" spans="2:24">
      <c r="B2" s="202" t="s">
        <v>3347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N2" s="202" t="s">
        <v>3348</v>
      </c>
      <c r="O2" s="202"/>
      <c r="P2" s="202"/>
      <c r="Q2" s="202"/>
      <c r="R2" s="202"/>
      <c r="S2" s="202"/>
      <c r="T2" s="202"/>
      <c r="U2" s="202"/>
      <c r="V2" s="202"/>
      <c r="W2" s="202"/>
      <c r="X2" s="202"/>
    </row>
    <row r="3" s="99" customFormat="1" ht="15.6" spans="2:24">
      <c r="B3" s="203" t="s">
        <v>3349</v>
      </c>
      <c r="C3" s="203"/>
      <c r="D3" s="203"/>
      <c r="E3" s="203"/>
      <c r="F3" s="203"/>
      <c r="G3" s="203"/>
      <c r="H3" s="203"/>
      <c r="I3" s="203"/>
      <c r="J3" s="203"/>
      <c r="K3" s="203"/>
      <c r="L3" s="203"/>
      <c r="N3" s="203" t="s">
        <v>3350</v>
      </c>
      <c r="O3" s="203"/>
      <c r="P3" s="203"/>
      <c r="Q3" s="203"/>
      <c r="R3" s="203"/>
      <c r="S3" s="203"/>
      <c r="T3" s="203"/>
      <c r="U3" s="203"/>
      <c r="V3" s="203"/>
      <c r="W3" s="203"/>
      <c r="X3" s="203"/>
    </row>
    <row r="4" s="99" customFormat="1" ht="46.8" spans="2:24">
      <c r="B4" s="204" t="s">
        <v>3351</v>
      </c>
      <c r="C4" s="204" t="s">
        <v>3352</v>
      </c>
      <c r="D4" s="204" t="s">
        <v>297</v>
      </c>
      <c r="E4" s="204" t="s">
        <v>298</v>
      </c>
      <c r="F4" s="204" t="s">
        <v>299</v>
      </c>
      <c r="G4" s="204" t="s">
        <v>300</v>
      </c>
      <c r="H4" s="204" t="s">
        <v>301</v>
      </c>
      <c r="I4" s="204" t="s">
        <v>302</v>
      </c>
      <c r="J4" s="204" t="s">
        <v>303</v>
      </c>
      <c r="K4" s="204" t="s">
        <v>304</v>
      </c>
      <c r="L4" s="204" t="s">
        <v>3353</v>
      </c>
      <c r="M4" s="9" t="s">
        <v>305</v>
      </c>
      <c r="N4" s="204" t="s">
        <v>3351</v>
      </c>
      <c r="O4" s="204" t="s">
        <v>3352</v>
      </c>
      <c r="P4" s="204" t="s">
        <v>297</v>
      </c>
      <c r="Q4" s="204" t="s">
        <v>298</v>
      </c>
      <c r="R4" s="204" t="s">
        <v>299</v>
      </c>
      <c r="S4" s="204" t="s">
        <v>300</v>
      </c>
      <c r="T4" s="204" t="s">
        <v>301</v>
      </c>
      <c r="U4" s="204" t="s">
        <v>302</v>
      </c>
      <c r="V4" s="204" t="s">
        <v>303</v>
      </c>
      <c r="W4" s="204" t="s">
        <v>304</v>
      </c>
      <c r="X4" s="204" t="s">
        <v>3353</v>
      </c>
    </row>
    <row r="5" s="99" customFormat="1" ht="16.2" spans="2:24">
      <c r="B5" s="205">
        <v>0.25</v>
      </c>
      <c r="C5" s="206">
        <v>0.1134</v>
      </c>
      <c r="D5" s="207">
        <v>3.916</v>
      </c>
      <c r="E5" s="208">
        <v>3.96</v>
      </c>
      <c r="F5" s="208">
        <v>3.993</v>
      </c>
      <c r="G5" s="208">
        <v>4.114</v>
      </c>
      <c r="H5" s="208">
        <v>4.213</v>
      </c>
      <c r="I5" s="208">
        <v>4.378</v>
      </c>
      <c r="J5" s="208">
        <v>4.466</v>
      </c>
      <c r="K5" s="208">
        <v>4.675</v>
      </c>
      <c r="L5" s="208">
        <v>5.335</v>
      </c>
      <c r="M5" s="13" t="s">
        <v>2</v>
      </c>
      <c r="N5" s="205">
        <v>0.25</v>
      </c>
      <c r="O5" s="206">
        <v>0.1134</v>
      </c>
      <c r="P5" s="207">
        <v>0.33</v>
      </c>
      <c r="Q5" s="208">
        <v>0.33</v>
      </c>
      <c r="R5" s="208">
        <v>0.33</v>
      </c>
      <c r="S5" s="208">
        <v>0.330000000000001</v>
      </c>
      <c r="T5" s="208">
        <v>0.385</v>
      </c>
      <c r="U5" s="208">
        <v>0.385</v>
      </c>
      <c r="V5" s="208">
        <v>0.385</v>
      </c>
      <c r="W5" s="208">
        <v>0.385</v>
      </c>
      <c r="X5" s="208">
        <v>0.385</v>
      </c>
    </row>
    <row r="6" s="99" customFormat="1" ht="16.2" spans="2:24">
      <c r="B6" s="205">
        <v>0.5</v>
      </c>
      <c r="C6" s="206">
        <v>0.2268</v>
      </c>
      <c r="D6" s="207">
        <v>3.949</v>
      </c>
      <c r="E6" s="208">
        <v>3.993</v>
      </c>
      <c r="F6" s="208">
        <v>4.026</v>
      </c>
      <c r="G6" s="208">
        <v>4.147</v>
      </c>
      <c r="H6" s="208">
        <v>4.312</v>
      </c>
      <c r="I6" s="208">
        <v>4.598</v>
      </c>
      <c r="J6" s="208">
        <v>4.708</v>
      </c>
      <c r="K6" s="208">
        <v>4.994</v>
      </c>
      <c r="L6" s="208">
        <v>5.72</v>
      </c>
      <c r="M6" s="13" t="s">
        <v>3</v>
      </c>
      <c r="N6" s="205">
        <v>0.5</v>
      </c>
      <c r="O6" s="206">
        <v>0.2268</v>
      </c>
      <c r="P6" s="207">
        <v>0.33</v>
      </c>
      <c r="Q6" s="208">
        <v>0.33</v>
      </c>
      <c r="R6" s="208">
        <v>0.33</v>
      </c>
      <c r="S6" s="208">
        <v>0.330000000000001</v>
      </c>
      <c r="T6" s="208">
        <v>0.385</v>
      </c>
      <c r="U6" s="208">
        <v>0.385</v>
      </c>
      <c r="V6" s="208">
        <v>0.385</v>
      </c>
      <c r="W6" s="208">
        <v>0.385</v>
      </c>
      <c r="X6" s="208">
        <v>0.385</v>
      </c>
    </row>
    <row r="7" s="99" customFormat="1" ht="16.2" spans="2:24">
      <c r="B7" s="205">
        <v>0.75</v>
      </c>
      <c r="C7" s="206">
        <v>0.3402</v>
      </c>
      <c r="D7" s="207">
        <v>4.312</v>
      </c>
      <c r="E7" s="208">
        <v>4.356</v>
      </c>
      <c r="F7" s="208">
        <v>4.444</v>
      </c>
      <c r="G7" s="208">
        <v>4.609</v>
      </c>
      <c r="H7" s="208">
        <v>4.873</v>
      </c>
      <c r="I7" s="208">
        <v>5.313</v>
      </c>
      <c r="J7" s="208">
        <v>5.478</v>
      </c>
      <c r="K7" s="208">
        <v>5.863</v>
      </c>
      <c r="L7" s="208">
        <v>6.864</v>
      </c>
      <c r="M7" s="13" t="s">
        <v>4</v>
      </c>
      <c r="N7" s="205">
        <v>0.75</v>
      </c>
      <c r="O7" s="206">
        <v>0.3402</v>
      </c>
      <c r="P7" s="207">
        <v>0.33</v>
      </c>
      <c r="Q7" s="208">
        <v>0.33</v>
      </c>
      <c r="R7" s="208">
        <v>0.33</v>
      </c>
      <c r="S7" s="208">
        <v>0.330000000000001</v>
      </c>
      <c r="T7" s="208">
        <v>0.385</v>
      </c>
      <c r="U7" s="208">
        <v>0.385</v>
      </c>
      <c r="V7" s="208">
        <v>0.385</v>
      </c>
      <c r="W7" s="208">
        <v>0.385</v>
      </c>
      <c r="X7" s="208">
        <v>0.385</v>
      </c>
    </row>
    <row r="8" s="99" customFormat="1" ht="16.2" spans="2:24">
      <c r="B8" s="205">
        <v>0.99</v>
      </c>
      <c r="C8" s="206">
        <v>0.453</v>
      </c>
      <c r="D8" s="207">
        <v>4.543</v>
      </c>
      <c r="E8" s="208">
        <v>4.587</v>
      </c>
      <c r="F8" s="208">
        <v>4.686</v>
      </c>
      <c r="G8" s="208">
        <v>4.884</v>
      </c>
      <c r="H8" s="208">
        <v>5.225</v>
      </c>
      <c r="I8" s="208">
        <v>5.753</v>
      </c>
      <c r="J8" s="208">
        <v>5.951</v>
      </c>
      <c r="K8" s="208">
        <v>6.369</v>
      </c>
      <c r="L8" s="208">
        <v>8.085</v>
      </c>
      <c r="M8" s="13" t="s">
        <v>5</v>
      </c>
      <c r="N8" s="205">
        <v>0.99</v>
      </c>
      <c r="O8" s="206">
        <v>0.453</v>
      </c>
      <c r="P8" s="207">
        <v>0.33</v>
      </c>
      <c r="Q8" s="208">
        <v>0.33</v>
      </c>
      <c r="R8" s="208">
        <v>0.33</v>
      </c>
      <c r="S8" s="208">
        <v>0.330000000000001</v>
      </c>
      <c r="T8" s="208">
        <v>0.385</v>
      </c>
      <c r="U8" s="208">
        <v>0.385</v>
      </c>
      <c r="V8" s="208">
        <v>0.385</v>
      </c>
      <c r="W8" s="208">
        <v>0.385</v>
      </c>
      <c r="X8" s="208">
        <v>0.385</v>
      </c>
    </row>
    <row r="9" s="99" customFormat="1" ht="16.2" spans="2:24">
      <c r="B9" s="205">
        <v>1</v>
      </c>
      <c r="C9" s="206">
        <v>0.45359</v>
      </c>
      <c r="D9" s="207">
        <v>5.665</v>
      </c>
      <c r="E9" s="208">
        <v>5.687</v>
      </c>
      <c r="F9" s="208">
        <v>5.852</v>
      </c>
      <c r="G9" s="208">
        <v>6.215</v>
      </c>
      <c r="H9" s="208">
        <v>7.007</v>
      </c>
      <c r="I9" s="208">
        <v>8.019</v>
      </c>
      <c r="J9" s="208">
        <v>8.283</v>
      </c>
      <c r="K9" s="208">
        <v>8.976</v>
      </c>
      <c r="L9" s="208">
        <v>11.022</v>
      </c>
      <c r="M9" s="13" t="s">
        <v>6</v>
      </c>
      <c r="N9" s="205">
        <v>1</v>
      </c>
      <c r="O9" s="206">
        <v>0.45359</v>
      </c>
      <c r="P9" s="207">
        <v>0.33</v>
      </c>
      <c r="Q9" s="208">
        <v>0.33</v>
      </c>
      <c r="R9" s="208">
        <v>0.33</v>
      </c>
      <c r="S9" s="208">
        <v>0.330000000000001</v>
      </c>
      <c r="T9" s="208">
        <v>0.385</v>
      </c>
      <c r="U9" s="208">
        <v>0.385</v>
      </c>
      <c r="V9" s="208">
        <v>0.385</v>
      </c>
      <c r="W9" s="208">
        <v>0.385</v>
      </c>
      <c r="X9" s="208">
        <v>0.385</v>
      </c>
    </row>
    <row r="10" s="99" customFormat="1" ht="16.2" spans="2:24">
      <c r="B10" s="205">
        <v>2</v>
      </c>
      <c r="C10" s="209">
        <f t="shared" ref="C10:C24" si="0">B10/2.2</f>
        <v>0.909090909090909</v>
      </c>
      <c r="D10" s="207">
        <v>5.775</v>
      </c>
      <c r="E10" s="208">
        <v>5.863</v>
      </c>
      <c r="F10" s="208">
        <v>5.962</v>
      </c>
      <c r="G10" s="208">
        <v>6.479</v>
      </c>
      <c r="H10" s="208">
        <v>7.029</v>
      </c>
      <c r="I10" s="208">
        <v>8.206</v>
      </c>
      <c r="J10" s="208">
        <v>8.591</v>
      </c>
      <c r="K10" s="208">
        <v>9.57</v>
      </c>
      <c r="L10" s="208">
        <v>12.65</v>
      </c>
      <c r="M10" s="13" t="s">
        <v>7</v>
      </c>
      <c r="N10" s="205">
        <v>2</v>
      </c>
      <c r="O10" s="209">
        <f t="shared" ref="O10:O24" si="1">N10/2.2</f>
        <v>0.909090909090909</v>
      </c>
      <c r="P10" s="207">
        <v>0.330000000000001</v>
      </c>
      <c r="Q10" s="208">
        <v>0.330000000000001</v>
      </c>
      <c r="R10" s="208">
        <v>0.33</v>
      </c>
      <c r="S10" s="208">
        <v>0.33</v>
      </c>
      <c r="T10" s="208">
        <v>0.385</v>
      </c>
      <c r="U10" s="208">
        <v>0.385</v>
      </c>
      <c r="V10" s="208">
        <v>0.385</v>
      </c>
      <c r="W10" s="208">
        <v>0.385</v>
      </c>
      <c r="X10" s="208">
        <v>0.385</v>
      </c>
    </row>
    <row r="11" s="99" customFormat="1" ht="16.2" spans="2:24">
      <c r="B11" s="205">
        <v>3</v>
      </c>
      <c r="C11" s="209">
        <f t="shared" si="0"/>
        <v>1.36363636363636</v>
      </c>
      <c r="D11" s="207">
        <v>6.248</v>
      </c>
      <c r="E11" s="208">
        <v>6.248</v>
      </c>
      <c r="F11" s="208">
        <v>6.567</v>
      </c>
      <c r="G11" s="208">
        <v>7.029</v>
      </c>
      <c r="H11" s="208">
        <v>8.294</v>
      </c>
      <c r="I11" s="208">
        <v>9.911</v>
      </c>
      <c r="J11" s="208">
        <v>10.45</v>
      </c>
      <c r="K11" s="208">
        <v>11.66</v>
      </c>
      <c r="L11" s="208">
        <v>14.817</v>
      </c>
      <c r="M11" s="44" t="s">
        <v>8</v>
      </c>
      <c r="N11" s="205">
        <v>3</v>
      </c>
      <c r="O11" s="209">
        <f t="shared" si="1"/>
        <v>1.36363636363636</v>
      </c>
      <c r="P11" s="207">
        <v>0.33</v>
      </c>
      <c r="Q11" s="208">
        <v>0.33</v>
      </c>
      <c r="R11" s="208">
        <v>0.33</v>
      </c>
      <c r="S11" s="208">
        <v>0.329999999999999</v>
      </c>
      <c r="T11" s="208">
        <v>0.385000000000001</v>
      </c>
      <c r="U11" s="208">
        <v>0.385</v>
      </c>
      <c r="V11" s="208">
        <v>0.385</v>
      </c>
      <c r="W11" s="208">
        <v>0.385</v>
      </c>
      <c r="X11" s="208">
        <v>0.385</v>
      </c>
    </row>
    <row r="12" s="99" customFormat="1" ht="16.2" spans="2:24">
      <c r="B12" s="205">
        <v>4</v>
      </c>
      <c r="C12" s="209">
        <f t="shared" si="0"/>
        <v>1.81818181818182</v>
      </c>
      <c r="D12" s="207">
        <v>6.556</v>
      </c>
      <c r="E12" s="208">
        <v>6.6</v>
      </c>
      <c r="F12" s="208">
        <v>6.985</v>
      </c>
      <c r="G12" s="208">
        <v>7.777</v>
      </c>
      <c r="H12" s="208">
        <v>9.295</v>
      </c>
      <c r="I12" s="208">
        <v>11.275</v>
      </c>
      <c r="J12" s="208">
        <v>11.957</v>
      </c>
      <c r="K12" s="208">
        <v>13.519</v>
      </c>
      <c r="L12" s="208">
        <v>16.797</v>
      </c>
      <c r="M12" s="13" t="s">
        <v>9</v>
      </c>
      <c r="N12" s="205">
        <v>4</v>
      </c>
      <c r="O12" s="209">
        <f t="shared" si="1"/>
        <v>1.81818181818182</v>
      </c>
      <c r="P12" s="207">
        <v>0.495000000000001</v>
      </c>
      <c r="Q12" s="208">
        <v>0.494999999999999</v>
      </c>
      <c r="R12" s="208">
        <v>0.494999999999999</v>
      </c>
      <c r="S12" s="208">
        <v>0.495000000000001</v>
      </c>
      <c r="T12" s="208">
        <v>0.825</v>
      </c>
      <c r="U12" s="208">
        <v>0.825</v>
      </c>
      <c r="V12" s="208">
        <v>0.825</v>
      </c>
      <c r="W12" s="208">
        <v>0.825</v>
      </c>
      <c r="X12" s="208">
        <v>0.825</v>
      </c>
    </row>
    <row r="13" s="99" customFormat="1" ht="16.2" spans="2:24">
      <c r="B13" s="205">
        <v>5</v>
      </c>
      <c r="C13" s="209">
        <f t="shared" si="0"/>
        <v>2.27272727272727</v>
      </c>
      <c r="D13" s="207">
        <v>6.699</v>
      </c>
      <c r="E13" s="208">
        <v>6.743</v>
      </c>
      <c r="F13" s="208">
        <v>7.172</v>
      </c>
      <c r="G13" s="208">
        <v>8.03</v>
      </c>
      <c r="H13" s="208">
        <v>9.702</v>
      </c>
      <c r="I13" s="208">
        <v>11.814</v>
      </c>
      <c r="J13" s="208">
        <v>12.584</v>
      </c>
      <c r="K13" s="208">
        <v>14.311</v>
      </c>
      <c r="L13" s="208">
        <v>17.611</v>
      </c>
      <c r="M13" s="13" t="s">
        <v>13</v>
      </c>
      <c r="N13" s="205">
        <v>5</v>
      </c>
      <c r="O13" s="209">
        <f t="shared" si="1"/>
        <v>2.27272727272727</v>
      </c>
      <c r="P13" s="207">
        <v>0.495000000000001</v>
      </c>
      <c r="Q13" s="208">
        <v>0.494999999999999</v>
      </c>
      <c r="R13" s="208">
        <v>0.495000000000001</v>
      </c>
      <c r="S13" s="208">
        <v>0.495000000000001</v>
      </c>
      <c r="T13" s="208">
        <v>0.825</v>
      </c>
      <c r="U13" s="208">
        <v>0.825</v>
      </c>
      <c r="V13" s="208">
        <v>0.825</v>
      </c>
      <c r="W13" s="208">
        <v>0.825</v>
      </c>
      <c r="X13" s="208">
        <v>0.825</v>
      </c>
    </row>
    <row r="14" s="99" customFormat="1" ht="16.2" spans="2:24">
      <c r="B14" s="205">
        <v>6</v>
      </c>
      <c r="C14" s="209">
        <f t="shared" si="0"/>
        <v>2.72727272727273</v>
      </c>
      <c r="D14" s="207">
        <v>6.93</v>
      </c>
      <c r="E14" s="208">
        <v>6.985</v>
      </c>
      <c r="F14" s="208">
        <v>7.458</v>
      </c>
      <c r="G14" s="208">
        <v>8.426</v>
      </c>
      <c r="H14" s="208">
        <v>10.307</v>
      </c>
      <c r="I14" s="208">
        <v>12.661</v>
      </c>
      <c r="J14" s="208">
        <v>13.53</v>
      </c>
      <c r="K14" s="208">
        <v>15.499</v>
      </c>
      <c r="L14" s="208">
        <v>18.997</v>
      </c>
      <c r="M14" s="41" t="s">
        <v>12</v>
      </c>
      <c r="N14" s="205">
        <v>6</v>
      </c>
      <c r="O14" s="209">
        <f t="shared" si="1"/>
        <v>2.72727272727273</v>
      </c>
      <c r="P14" s="207">
        <v>0.494999999999999</v>
      </c>
      <c r="Q14" s="208">
        <v>0.494999999999999</v>
      </c>
      <c r="R14" s="208">
        <v>0.495000000000001</v>
      </c>
      <c r="S14" s="208">
        <v>0.494999999999999</v>
      </c>
      <c r="T14" s="208">
        <v>0.825</v>
      </c>
      <c r="U14" s="208">
        <v>0.825</v>
      </c>
      <c r="V14" s="208">
        <v>0.825</v>
      </c>
      <c r="W14" s="208">
        <v>0.825</v>
      </c>
      <c r="X14" s="208">
        <v>0.825</v>
      </c>
    </row>
    <row r="15" s="99" customFormat="1" ht="16.2" spans="2:24">
      <c r="B15" s="205">
        <v>7</v>
      </c>
      <c r="C15" s="209">
        <f t="shared" si="0"/>
        <v>3.18181818181818</v>
      </c>
      <c r="D15" s="207">
        <v>7.051</v>
      </c>
      <c r="E15" s="208">
        <v>7.095</v>
      </c>
      <c r="F15" s="208">
        <v>7.612</v>
      </c>
      <c r="G15" s="208">
        <v>8.635</v>
      </c>
      <c r="H15" s="208">
        <v>10.648</v>
      </c>
      <c r="I15" s="208">
        <v>13.123</v>
      </c>
      <c r="J15" s="208">
        <v>14.069</v>
      </c>
      <c r="K15" s="208">
        <v>16.17</v>
      </c>
      <c r="L15" s="208">
        <v>19.976</v>
      </c>
      <c r="M15" s="13" t="s">
        <v>11</v>
      </c>
      <c r="N15" s="205">
        <v>7</v>
      </c>
      <c r="O15" s="209">
        <f t="shared" si="1"/>
        <v>3.18181818181818</v>
      </c>
      <c r="P15" s="207">
        <v>0.495000000000001</v>
      </c>
      <c r="Q15" s="208">
        <v>0.495000000000001</v>
      </c>
      <c r="R15" s="208">
        <v>0.494999999999999</v>
      </c>
      <c r="S15" s="208">
        <v>0.494999999999999</v>
      </c>
      <c r="T15" s="208">
        <v>0.825</v>
      </c>
      <c r="U15" s="208">
        <v>0.825</v>
      </c>
      <c r="V15" s="208">
        <v>0.825</v>
      </c>
      <c r="W15" s="208">
        <v>0.825</v>
      </c>
      <c r="X15" s="208">
        <v>0.825</v>
      </c>
    </row>
    <row r="16" s="99" customFormat="1" ht="16.2" spans="2:24">
      <c r="B16" s="205">
        <v>8</v>
      </c>
      <c r="C16" s="209">
        <f t="shared" si="0"/>
        <v>3.63636363636364</v>
      </c>
      <c r="D16" s="207">
        <v>7.15</v>
      </c>
      <c r="E16" s="208">
        <v>7.205</v>
      </c>
      <c r="F16" s="208">
        <v>7.744</v>
      </c>
      <c r="G16" s="208">
        <v>8.811</v>
      </c>
      <c r="H16" s="208">
        <v>10.956</v>
      </c>
      <c r="I16" s="208">
        <v>13.519</v>
      </c>
      <c r="J16" s="208">
        <v>14.542</v>
      </c>
      <c r="K16" s="208">
        <v>16.742</v>
      </c>
      <c r="L16" s="208">
        <v>21.406</v>
      </c>
      <c r="M16" s="13" t="s">
        <v>10</v>
      </c>
      <c r="N16" s="205">
        <v>8</v>
      </c>
      <c r="O16" s="209">
        <f t="shared" si="1"/>
        <v>3.63636363636364</v>
      </c>
      <c r="P16" s="207">
        <v>0.495000000000001</v>
      </c>
      <c r="Q16" s="208">
        <v>0.495000000000001</v>
      </c>
      <c r="R16" s="208">
        <v>0.494999999999999</v>
      </c>
      <c r="S16" s="208">
        <v>0.495000000000001</v>
      </c>
      <c r="T16" s="208">
        <v>0.825</v>
      </c>
      <c r="U16" s="208">
        <v>0.825000000000002</v>
      </c>
      <c r="V16" s="208">
        <v>0.825</v>
      </c>
      <c r="W16" s="208">
        <v>0.825</v>
      </c>
      <c r="X16" s="208">
        <v>0.825</v>
      </c>
    </row>
    <row r="17" s="99" customFormat="1" ht="15.6" spans="2:24">
      <c r="B17" s="205">
        <v>9</v>
      </c>
      <c r="C17" s="209">
        <f t="shared" si="0"/>
        <v>4.09090909090909</v>
      </c>
      <c r="D17" s="207">
        <v>7.293</v>
      </c>
      <c r="E17" s="208">
        <v>7.348</v>
      </c>
      <c r="F17" s="208">
        <v>7.909</v>
      </c>
      <c r="G17" s="208">
        <v>9.031</v>
      </c>
      <c r="H17" s="208">
        <v>11.319</v>
      </c>
      <c r="I17" s="208">
        <v>14.014</v>
      </c>
      <c r="J17" s="208">
        <v>15.103</v>
      </c>
      <c r="K17" s="208">
        <v>17.457</v>
      </c>
      <c r="L17" s="208">
        <v>22.88</v>
      </c>
      <c r="N17" s="205">
        <v>9</v>
      </c>
      <c r="O17" s="209">
        <f t="shared" si="1"/>
        <v>4.09090909090909</v>
      </c>
      <c r="P17" s="207">
        <v>0.495000000000001</v>
      </c>
      <c r="Q17" s="208">
        <v>0.494999999999999</v>
      </c>
      <c r="R17" s="208">
        <v>0.494999999999999</v>
      </c>
      <c r="S17" s="208">
        <v>0.494999999999999</v>
      </c>
      <c r="T17" s="208">
        <v>0.825</v>
      </c>
      <c r="U17" s="208">
        <v>0.825</v>
      </c>
      <c r="V17" s="208">
        <v>0.825</v>
      </c>
      <c r="W17" s="208">
        <v>0.825</v>
      </c>
      <c r="X17" s="208">
        <v>0.825</v>
      </c>
    </row>
    <row r="18" s="99" customFormat="1" ht="15.6" spans="2:24">
      <c r="B18" s="205">
        <v>10</v>
      </c>
      <c r="C18" s="209">
        <f t="shared" si="0"/>
        <v>4.54545454545454</v>
      </c>
      <c r="D18" s="207">
        <v>7.458</v>
      </c>
      <c r="E18" s="208">
        <v>7.524</v>
      </c>
      <c r="F18" s="208">
        <v>8.096</v>
      </c>
      <c r="G18" s="208">
        <v>9.284</v>
      </c>
      <c r="H18" s="208">
        <v>11.704</v>
      </c>
      <c r="I18" s="208">
        <v>14.542</v>
      </c>
      <c r="J18" s="208">
        <v>15.708</v>
      </c>
      <c r="K18" s="208">
        <v>18.216</v>
      </c>
      <c r="L18" s="208">
        <v>24.651</v>
      </c>
      <c r="N18" s="205">
        <v>10</v>
      </c>
      <c r="O18" s="209">
        <f t="shared" si="1"/>
        <v>4.54545454545454</v>
      </c>
      <c r="P18" s="207">
        <v>0.495000000000001</v>
      </c>
      <c r="Q18" s="208">
        <v>0.495000000000001</v>
      </c>
      <c r="R18" s="208">
        <v>0.495000000000001</v>
      </c>
      <c r="S18" s="208">
        <v>0.495000000000001</v>
      </c>
      <c r="T18" s="208">
        <v>0.825</v>
      </c>
      <c r="U18" s="208">
        <v>0.825</v>
      </c>
      <c r="V18" s="208">
        <v>0.825</v>
      </c>
      <c r="W18" s="208">
        <v>0.825</v>
      </c>
      <c r="X18" s="208">
        <v>0.825</v>
      </c>
    </row>
    <row r="19" s="99" customFormat="1" ht="15.6" spans="2:24">
      <c r="B19" s="205">
        <v>11</v>
      </c>
      <c r="C19" s="209">
        <f t="shared" si="0"/>
        <v>5</v>
      </c>
      <c r="D19" s="207">
        <v>7.909</v>
      </c>
      <c r="E19" s="208">
        <v>7.964</v>
      </c>
      <c r="F19" s="208">
        <v>8.558</v>
      </c>
      <c r="G19" s="208">
        <v>9.801</v>
      </c>
      <c r="H19" s="208">
        <v>12.32</v>
      </c>
      <c r="I19" s="208">
        <v>15.257</v>
      </c>
      <c r="J19" s="208">
        <v>16.566</v>
      </c>
      <c r="K19" s="208">
        <v>19.261</v>
      </c>
      <c r="L19" s="208">
        <v>25.872</v>
      </c>
      <c r="N19" s="205">
        <v>11</v>
      </c>
      <c r="O19" s="209">
        <f t="shared" si="1"/>
        <v>5</v>
      </c>
      <c r="P19" s="207">
        <v>0.825</v>
      </c>
      <c r="Q19" s="208">
        <v>0.825</v>
      </c>
      <c r="R19" s="208">
        <v>0.825</v>
      </c>
      <c r="S19" s="208">
        <v>0.825</v>
      </c>
      <c r="T19" s="208">
        <v>1.375</v>
      </c>
      <c r="U19" s="208">
        <v>1.375</v>
      </c>
      <c r="V19" s="208">
        <v>1.375</v>
      </c>
      <c r="W19" s="208">
        <v>1.375</v>
      </c>
      <c r="X19" s="208">
        <v>1.375</v>
      </c>
    </row>
    <row r="20" s="99" customFormat="1" ht="15.6" spans="2:24">
      <c r="B20" s="205">
        <v>12</v>
      </c>
      <c r="C20" s="209">
        <f t="shared" si="0"/>
        <v>5.45454545454545</v>
      </c>
      <c r="D20" s="207">
        <v>8.107</v>
      </c>
      <c r="E20" s="208">
        <v>8.173</v>
      </c>
      <c r="F20" s="208">
        <v>8.789</v>
      </c>
      <c r="G20" s="208">
        <v>10.098</v>
      </c>
      <c r="H20" s="208">
        <v>12.76</v>
      </c>
      <c r="I20" s="208">
        <v>15.862</v>
      </c>
      <c r="J20" s="208">
        <v>17.248</v>
      </c>
      <c r="K20" s="208">
        <v>20.119</v>
      </c>
      <c r="L20" s="208">
        <v>27.302</v>
      </c>
      <c r="N20" s="205">
        <v>12</v>
      </c>
      <c r="O20" s="209">
        <f t="shared" si="1"/>
        <v>5.45454545454545</v>
      </c>
      <c r="P20" s="207">
        <v>0.825</v>
      </c>
      <c r="Q20" s="208">
        <v>0.825</v>
      </c>
      <c r="R20" s="208">
        <v>0.825</v>
      </c>
      <c r="S20" s="208">
        <v>0.825</v>
      </c>
      <c r="T20" s="208">
        <v>1.375</v>
      </c>
      <c r="U20" s="208">
        <v>1.375</v>
      </c>
      <c r="V20" s="208">
        <v>1.375</v>
      </c>
      <c r="W20" s="208">
        <v>1.375</v>
      </c>
      <c r="X20" s="208">
        <v>1.375</v>
      </c>
    </row>
    <row r="21" s="99" customFormat="1" ht="15.6" spans="2:24">
      <c r="B21" s="205">
        <v>13</v>
      </c>
      <c r="C21" s="209">
        <f t="shared" si="0"/>
        <v>5.90909090909091</v>
      </c>
      <c r="D21" s="207">
        <v>8.305</v>
      </c>
      <c r="E21" s="208">
        <v>8.382</v>
      </c>
      <c r="F21" s="208">
        <v>9.02</v>
      </c>
      <c r="G21" s="208">
        <v>10.395</v>
      </c>
      <c r="H21" s="208">
        <v>13.222</v>
      </c>
      <c r="I21" s="208">
        <v>16.489</v>
      </c>
      <c r="J21" s="208">
        <v>17.952</v>
      </c>
      <c r="K21" s="208">
        <v>20.988</v>
      </c>
      <c r="L21" s="208">
        <v>28.732</v>
      </c>
      <c r="N21" s="205">
        <v>13</v>
      </c>
      <c r="O21" s="209">
        <f t="shared" si="1"/>
        <v>5.90909090909091</v>
      </c>
      <c r="P21" s="207">
        <v>0.825</v>
      </c>
      <c r="Q21" s="208">
        <v>0.825</v>
      </c>
      <c r="R21" s="208">
        <v>0.825</v>
      </c>
      <c r="S21" s="208">
        <v>0.824999999999998</v>
      </c>
      <c r="T21" s="208">
        <v>1.375</v>
      </c>
      <c r="U21" s="208">
        <v>1.375</v>
      </c>
      <c r="V21" s="208">
        <v>1.375</v>
      </c>
      <c r="W21" s="208">
        <v>1.375</v>
      </c>
      <c r="X21" s="208">
        <v>1.375</v>
      </c>
    </row>
    <row r="22" s="99" customFormat="1" ht="15.6" spans="2:24">
      <c r="B22" s="205">
        <v>14</v>
      </c>
      <c r="C22" s="209">
        <f t="shared" si="0"/>
        <v>6.36363636363636</v>
      </c>
      <c r="D22" s="207">
        <v>8.503</v>
      </c>
      <c r="E22" s="208">
        <v>8.58</v>
      </c>
      <c r="F22" s="208">
        <v>9.24</v>
      </c>
      <c r="G22" s="208">
        <v>10.703</v>
      </c>
      <c r="H22" s="208">
        <v>13.684</v>
      </c>
      <c r="I22" s="208">
        <v>17.127</v>
      </c>
      <c r="J22" s="208">
        <v>18.667</v>
      </c>
      <c r="K22" s="208">
        <v>21.89</v>
      </c>
      <c r="L22" s="208">
        <v>30.173</v>
      </c>
      <c r="N22" s="205">
        <v>14</v>
      </c>
      <c r="O22" s="209">
        <f t="shared" si="1"/>
        <v>6.36363636363636</v>
      </c>
      <c r="P22" s="207">
        <v>0.825</v>
      </c>
      <c r="Q22" s="208">
        <v>0.825</v>
      </c>
      <c r="R22" s="208">
        <v>0.825</v>
      </c>
      <c r="S22" s="208">
        <v>0.825</v>
      </c>
      <c r="T22" s="208">
        <v>1.375</v>
      </c>
      <c r="U22" s="208">
        <v>1.375</v>
      </c>
      <c r="V22" s="208">
        <v>1.375</v>
      </c>
      <c r="W22" s="208">
        <v>1.375</v>
      </c>
      <c r="X22" s="208">
        <v>1.375</v>
      </c>
    </row>
    <row r="23" s="99" customFormat="1" ht="15.6" spans="2:24">
      <c r="B23" s="205">
        <v>15</v>
      </c>
      <c r="C23" s="209">
        <f t="shared" si="0"/>
        <v>6.81818181818182</v>
      </c>
      <c r="D23" s="207">
        <v>8.69</v>
      </c>
      <c r="E23" s="208">
        <v>8.767</v>
      </c>
      <c r="F23" s="208">
        <v>9.471</v>
      </c>
      <c r="G23" s="208">
        <v>11</v>
      </c>
      <c r="H23" s="208">
        <v>14.146</v>
      </c>
      <c r="I23" s="208">
        <v>17.776</v>
      </c>
      <c r="J23" s="208">
        <v>19.393</v>
      </c>
      <c r="K23" s="208">
        <v>22.792</v>
      </c>
      <c r="L23" s="208">
        <v>31.57</v>
      </c>
      <c r="N23" s="205">
        <v>15</v>
      </c>
      <c r="O23" s="209">
        <f t="shared" si="1"/>
        <v>6.81818181818182</v>
      </c>
      <c r="P23" s="207">
        <v>0.825</v>
      </c>
      <c r="Q23" s="208">
        <v>0.825</v>
      </c>
      <c r="R23" s="208">
        <v>0.825</v>
      </c>
      <c r="S23" s="208">
        <v>0.825</v>
      </c>
      <c r="T23" s="208">
        <v>1.375</v>
      </c>
      <c r="U23" s="208">
        <v>1.375</v>
      </c>
      <c r="V23" s="208">
        <v>1.375</v>
      </c>
      <c r="W23" s="208">
        <v>1.375</v>
      </c>
      <c r="X23" s="208">
        <v>1.375</v>
      </c>
    </row>
    <row r="24" s="99" customFormat="1" ht="15.6" spans="2:24">
      <c r="B24" s="210">
        <v>16</v>
      </c>
      <c r="C24" s="211">
        <f t="shared" si="0"/>
        <v>7.27272727272727</v>
      </c>
      <c r="D24" s="212">
        <v>8.866</v>
      </c>
      <c r="E24" s="213">
        <v>8.954</v>
      </c>
      <c r="F24" s="213">
        <v>9.68</v>
      </c>
      <c r="G24" s="213">
        <v>11.286</v>
      </c>
      <c r="H24" s="213">
        <v>14.619</v>
      </c>
      <c r="I24" s="213">
        <v>18.436</v>
      </c>
      <c r="J24" s="213">
        <v>20.13</v>
      </c>
      <c r="K24" s="213">
        <v>23.694</v>
      </c>
      <c r="L24" s="213">
        <v>32.956</v>
      </c>
      <c r="N24" s="205">
        <v>16</v>
      </c>
      <c r="O24" s="209">
        <f t="shared" si="1"/>
        <v>7.27272727272727</v>
      </c>
      <c r="P24" s="207">
        <v>0.825</v>
      </c>
      <c r="Q24" s="208">
        <v>0.825</v>
      </c>
      <c r="R24" s="208">
        <v>0.824999999999998</v>
      </c>
      <c r="S24" s="208">
        <v>0.825</v>
      </c>
      <c r="T24" s="208">
        <v>1.375</v>
      </c>
      <c r="U24" s="208">
        <v>1.375</v>
      </c>
      <c r="V24" s="208">
        <v>1.375</v>
      </c>
      <c r="W24" s="208">
        <v>1.375</v>
      </c>
      <c r="X24" s="208">
        <v>1.375</v>
      </c>
    </row>
    <row r="25" s="99" customFormat="1" ht="15.6" spans="2:24">
      <c r="B25" s="214" t="s">
        <v>3354</v>
      </c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N25" s="214" t="s">
        <v>3354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</row>
    <row r="26" s="99" customFormat="1" spans="2:24">
      <c r="B26" s="216"/>
      <c r="C26" s="216"/>
      <c r="D26" s="216"/>
      <c r="E26" s="216"/>
      <c r="F26" s="216"/>
      <c r="G26" s="216"/>
      <c r="H26" s="216"/>
      <c r="I26" s="216"/>
      <c r="J26" s="216"/>
      <c r="K26" s="216"/>
      <c r="L26" s="216"/>
    </row>
    <row r="27" s="99" customFormat="1" spans="2:24">
      <c r="B27" s="217" t="s">
        <v>3355</v>
      </c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N27" s="218" t="s">
        <v>3356</v>
      </c>
      <c r="O27" s="219"/>
      <c r="P27" s="219"/>
      <c r="Q27" s="219"/>
      <c r="R27" s="219"/>
      <c r="S27" s="219"/>
      <c r="T27" s="219"/>
      <c r="U27" s="219"/>
      <c r="V27" s="219"/>
      <c r="W27" s="219"/>
      <c r="X27" s="219"/>
    </row>
    <row r="28" s="99" customFormat="1" spans="2:24"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N28" s="218"/>
      <c r="O28" s="219"/>
      <c r="P28" s="219"/>
      <c r="Q28" s="219"/>
      <c r="R28" s="219"/>
      <c r="S28" s="219"/>
      <c r="T28" s="219"/>
      <c r="U28" s="219"/>
      <c r="V28" s="219"/>
      <c r="W28" s="219"/>
      <c r="X28" s="219"/>
    </row>
    <row r="29" s="99" customFormat="1" ht="16.2" spans="2:24">
      <c r="B29" s="220" t="s">
        <v>3357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N29" s="221" t="s">
        <v>3358</v>
      </c>
      <c r="O29" s="221"/>
      <c r="P29" s="221" t="s">
        <v>267</v>
      </c>
      <c r="Q29" s="221" t="s">
        <v>3359</v>
      </c>
      <c r="R29" s="221" t="s">
        <v>366</v>
      </c>
      <c r="S29" s="221" t="s">
        <v>3360</v>
      </c>
      <c r="T29" s="221"/>
      <c r="U29" s="221"/>
      <c r="V29" s="221"/>
      <c r="W29" s="221"/>
      <c r="X29" s="221"/>
    </row>
    <row r="30" s="99" customFormat="1" ht="15.6" spans="2:24"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N30" s="82" t="s">
        <v>3361</v>
      </c>
      <c r="O30" s="82"/>
      <c r="P30" s="116">
        <v>0.290375</v>
      </c>
      <c r="Q30" s="82" t="s">
        <v>205</v>
      </c>
      <c r="R30" s="82" t="s">
        <v>3362</v>
      </c>
      <c r="S30" s="222" t="s">
        <v>3363</v>
      </c>
      <c r="T30" s="222"/>
      <c r="U30" s="222"/>
      <c r="V30" s="222"/>
      <c r="W30" s="222"/>
      <c r="X30" s="222"/>
    </row>
    <row r="31" s="99" customFormat="1" ht="15.6" spans="2:24"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N31" s="82" t="s">
        <v>3364</v>
      </c>
      <c r="O31" s="82"/>
      <c r="P31" s="116">
        <v>0.290375</v>
      </c>
      <c r="Q31" s="82" t="s">
        <v>205</v>
      </c>
      <c r="R31" s="82" t="s">
        <v>3362</v>
      </c>
      <c r="S31" s="222" t="s">
        <v>3365</v>
      </c>
      <c r="T31" s="222"/>
      <c r="U31" s="222"/>
      <c r="V31" s="222"/>
      <c r="W31" s="222"/>
      <c r="X31" s="222"/>
    </row>
    <row r="32" s="99" customFormat="1" ht="15.6" spans="2:24"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N32" s="82" t="s">
        <v>3366</v>
      </c>
      <c r="O32" s="82"/>
      <c r="P32" s="116">
        <v>4.646</v>
      </c>
      <c r="Q32" s="82" t="s">
        <v>205</v>
      </c>
      <c r="R32" s="82" t="s">
        <v>3362</v>
      </c>
      <c r="S32" s="222" t="s">
        <v>3367</v>
      </c>
      <c r="T32" s="222"/>
      <c r="U32" s="222"/>
      <c r="V32" s="222"/>
      <c r="W32" s="222"/>
      <c r="X32" s="222"/>
    </row>
    <row r="33" s="99" customFormat="1" ht="15.6" spans="2:24"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N33" s="82" t="s">
        <v>3368</v>
      </c>
      <c r="O33" s="82"/>
      <c r="P33" s="116">
        <v>1.74225</v>
      </c>
      <c r="Q33" s="82" t="s">
        <v>205</v>
      </c>
      <c r="R33" s="82" t="s">
        <v>3362</v>
      </c>
      <c r="S33" s="222" t="s">
        <v>3369</v>
      </c>
      <c r="T33" s="222"/>
      <c r="U33" s="222"/>
      <c r="V33" s="222"/>
      <c r="W33" s="222"/>
      <c r="X33" s="222"/>
    </row>
    <row r="34" s="99" customFormat="1" ht="15.6" spans="2:24"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N34" s="82" t="s">
        <v>3370</v>
      </c>
      <c r="O34" s="82"/>
      <c r="P34" s="116">
        <v>9.7566</v>
      </c>
      <c r="Q34" s="82" t="s">
        <v>205</v>
      </c>
      <c r="R34" s="82" t="s">
        <v>3362</v>
      </c>
      <c r="S34" s="222" t="s">
        <v>3371</v>
      </c>
      <c r="T34" s="222"/>
      <c r="U34" s="222"/>
      <c r="V34" s="222"/>
      <c r="W34" s="222"/>
      <c r="X34" s="222"/>
    </row>
    <row r="35" s="99" customFormat="1" ht="15.6" spans="2:24"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N35" s="82" t="s">
        <v>3372</v>
      </c>
      <c r="O35" s="82"/>
      <c r="P35" s="116">
        <v>20.907</v>
      </c>
      <c r="Q35" s="82" t="s">
        <v>205</v>
      </c>
      <c r="R35" s="82" t="s">
        <v>3362</v>
      </c>
      <c r="S35" s="222" t="s">
        <v>3373</v>
      </c>
      <c r="T35" s="222"/>
      <c r="U35" s="222"/>
      <c r="V35" s="222"/>
      <c r="W35" s="222"/>
      <c r="X35" s="222"/>
    </row>
    <row r="36" s="99" customFormat="1" ht="15.6" spans="2:24"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N36" s="82" t="s">
        <v>3374</v>
      </c>
      <c r="O36" s="82"/>
      <c r="P36" s="223">
        <v>0.1</v>
      </c>
      <c r="Q36" s="82" t="s">
        <v>205</v>
      </c>
      <c r="R36" s="82" t="s">
        <v>3362</v>
      </c>
      <c r="S36" s="222" t="s">
        <v>3375</v>
      </c>
      <c r="T36" s="222"/>
      <c r="U36" s="222"/>
      <c r="V36" s="222"/>
      <c r="W36" s="222"/>
      <c r="X36" s="222"/>
    </row>
    <row r="37" s="99" customFormat="1" ht="62.4" spans="2:24"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N37" s="82" t="s">
        <v>3376</v>
      </c>
      <c r="O37" s="82"/>
      <c r="P37" s="222" t="s">
        <v>3377</v>
      </c>
      <c r="Q37" s="82" t="s">
        <v>205</v>
      </c>
      <c r="R37" s="82" t="s">
        <v>3362</v>
      </c>
      <c r="S37" s="222" t="s">
        <v>3378</v>
      </c>
      <c r="T37" s="222"/>
      <c r="U37" s="222"/>
      <c r="V37" s="222"/>
      <c r="W37" s="222"/>
      <c r="X37" s="222"/>
    </row>
    <row r="38" s="99" customFormat="1" ht="15.6" spans="2:24"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N38" s="82" t="s">
        <v>3379</v>
      </c>
      <c r="O38" s="82"/>
      <c r="P38" s="116">
        <v>4.646</v>
      </c>
      <c r="Q38" s="82" t="s">
        <v>205</v>
      </c>
      <c r="R38" s="82" t="s">
        <v>3362</v>
      </c>
      <c r="S38" s="222" t="s">
        <v>3380</v>
      </c>
      <c r="T38" s="222"/>
      <c r="U38" s="222"/>
      <c r="V38" s="222"/>
      <c r="W38" s="222"/>
      <c r="X38" s="222"/>
    </row>
    <row r="39" s="99" customFormat="1" ht="15.6" spans="2:24"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N39" s="222" t="s">
        <v>3381</v>
      </c>
      <c r="O39" s="222"/>
      <c r="P39" s="116">
        <v>8.71125</v>
      </c>
      <c r="Q39" s="82" t="s">
        <v>205</v>
      </c>
      <c r="R39" s="82" t="s">
        <v>3362</v>
      </c>
      <c r="S39" s="222"/>
      <c r="T39" s="222"/>
      <c r="U39" s="222"/>
      <c r="V39" s="222"/>
      <c r="W39" s="222"/>
      <c r="X39" s="222"/>
    </row>
    <row r="40" s="99" customFormat="1" ht="16.2" spans="2:24"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N40" s="224" t="s">
        <v>3382</v>
      </c>
      <c r="O40" s="224"/>
      <c r="P40" s="224"/>
      <c r="Q40" s="224"/>
      <c r="R40" s="224"/>
      <c r="S40" s="224"/>
      <c r="T40" s="224"/>
      <c r="U40" s="224"/>
      <c r="V40" s="224"/>
      <c r="W40" s="224"/>
      <c r="X40" s="224"/>
    </row>
    <row r="41" s="99" customFormat="1" spans="2:24"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</row>
    <row r="42" s="99" customFormat="1" spans="2:24"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</row>
    <row r="43" s="99" customFormat="1" spans="2:24"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</row>
    <row r="44" s="99" customFormat="1" spans="2:24"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</row>
    <row r="45" s="99" customFormat="1" ht="21" customHeight="1" spans="2:24"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</row>
    <row r="46" s="99" customFormat="1" spans="2:24"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</row>
    <row r="47" s="99" customFormat="1" ht="15" customHeight="1" spans="2:24"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</row>
  </sheetData>
  <mergeCells count="33">
    <mergeCell ref="B2:L2"/>
    <mergeCell ref="N2:X2"/>
    <mergeCell ref="B3:L3"/>
    <mergeCell ref="N3:X3"/>
    <mergeCell ref="B25:L25"/>
    <mergeCell ref="N25:X25"/>
    <mergeCell ref="B26:L26"/>
    <mergeCell ref="N29:O29"/>
    <mergeCell ref="S29:X29"/>
    <mergeCell ref="N30:O30"/>
    <mergeCell ref="S30:X30"/>
    <mergeCell ref="N31:O31"/>
    <mergeCell ref="S31:X31"/>
    <mergeCell ref="N32:O32"/>
    <mergeCell ref="S32:X32"/>
    <mergeCell ref="N33:O33"/>
    <mergeCell ref="S33:X33"/>
    <mergeCell ref="N34:O34"/>
    <mergeCell ref="S34:X34"/>
    <mergeCell ref="N35:O35"/>
    <mergeCell ref="S35:X35"/>
    <mergeCell ref="N36:O36"/>
    <mergeCell ref="S36:X36"/>
    <mergeCell ref="N37:O37"/>
    <mergeCell ref="S37:X37"/>
    <mergeCell ref="N38:O38"/>
    <mergeCell ref="S38:X38"/>
    <mergeCell ref="N39:O39"/>
    <mergeCell ref="S39:X39"/>
    <mergeCell ref="N40:X40"/>
    <mergeCell ref="B27:L28"/>
    <mergeCell ref="N27:X28"/>
    <mergeCell ref="B29:L47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13" location="'FedEx-YSD-报价'!A1" display="FedEx-YSD-报价"/>
    <hyperlink ref="M11" location="'USPS-YSD-报价'!A1" display="USPS-YSD-报价"/>
    <hyperlink ref="M12" location="'FedEx-ECO-MT报价'!A1" display="FedEx-ECO-MT报价"/>
    <hyperlink ref="M8" location="'GOFO-报价'!A1" display="GOFO-报价"/>
    <hyperlink ref="M10" location="'UNIUNI-MT-报价'!A1" display="UNIUNI-MT-报价"/>
    <hyperlink ref="M15" location="'GOFO大件-GRO-报价'!A1" display="GOFO大件-GRO-报价"/>
    <hyperlink ref="M14" location="'FedEx-632-MT-报价'!A1" display="FedEx-632-MT-报价"/>
    <hyperlink ref="M9" location="'GOFO-MT-报价'!A1" display="GOFO-MT-报价"/>
    <hyperlink ref="M16" location="'XLmiles-报价'!A1" display="XLmiles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J11" sqref="J11"/>
    </sheetView>
  </sheetViews>
  <sheetFormatPr defaultColWidth="8.73148148148148" defaultRowHeight="14.4"/>
  <cols>
    <col min="1" max="9" width="15.7777777777778" style="198" customWidth="1"/>
    <col min="10" max="10" width="22.5462962962963" customWidth="1"/>
  </cols>
  <sheetData>
    <row r="1" ht="32.4" spans="1:10">
      <c r="A1" s="52" t="s">
        <v>3383</v>
      </c>
      <c r="B1" s="52"/>
      <c r="C1" s="52"/>
      <c r="D1" s="52"/>
      <c r="E1" s="52"/>
      <c r="F1" s="52"/>
      <c r="G1" s="52"/>
      <c r="H1" s="52"/>
      <c r="I1" s="52"/>
    </row>
    <row r="2" ht="15.6" spans="1:10">
      <c r="A2" s="58" t="s">
        <v>3384</v>
      </c>
      <c r="B2" s="58"/>
      <c r="C2" s="58"/>
      <c r="D2" s="58"/>
      <c r="E2" s="58"/>
      <c r="F2" s="58"/>
      <c r="G2" s="58"/>
      <c r="H2" s="58"/>
      <c r="I2" s="58"/>
    </row>
    <row r="3" ht="31.2" spans="1:10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</row>
    <row r="4" ht="16.2" spans="1:10">
      <c r="A4" s="71">
        <v>1</v>
      </c>
      <c r="B4" s="71">
        <v>0.45</v>
      </c>
      <c r="C4" s="72">
        <v>7.90450352685839</v>
      </c>
      <c r="D4" s="72">
        <v>7.90450352685839</v>
      </c>
      <c r="E4" s="72">
        <v>7.90450352685839</v>
      </c>
      <c r="F4" s="72">
        <v>7.90450352685839</v>
      </c>
      <c r="G4" s="72">
        <v>7.90450352685839</v>
      </c>
      <c r="H4" s="72">
        <v>7.90450352685839</v>
      </c>
      <c r="I4" s="73">
        <v>7.90450352685839</v>
      </c>
      <c r="J4" s="13" t="s">
        <v>2</v>
      </c>
    </row>
    <row r="5" ht="16.2" spans="1:10">
      <c r="A5" s="71">
        <v>2</v>
      </c>
      <c r="B5" s="71">
        <v>0.9</v>
      </c>
      <c r="C5" s="72">
        <v>7.98263700488334</v>
      </c>
      <c r="D5" s="72">
        <v>7.98263700488334</v>
      </c>
      <c r="E5" s="72">
        <v>7.98263700488334</v>
      </c>
      <c r="F5" s="72">
        <v>7.98263700488334</v>
      </c>
      <c r="G5" s="72">
        <v>7.98263700488334</v>
      </c>
      <c r="H5" s="72">
        <v>7.98263700488334</v>
      </c>
      <c r="I5" s="72">
        <v>7.98263700488334</v>
      </c>
      <c r="J5" s="13" t="s">
        <v>3</v>
      </c>
    </row>
    <row r="6" ht="16.2" spans="1:10">
      <c r="A6" s="71">
        <v>3</v>
      </c>
      <c r="B6" s="71">
        <v>1.36</v>
      </c>
      <c r="C6" s="72">
        <v>7.98263700488334</v>
      </c>
      <c r="D6" s="72">
        <v>7.98263700488334</v>
      </c>
      <c r="E6" s="72">
        <v>7.98263700488334</v>
      </c>
      <c r="F6" s="72">
        <v>7.98263700488334</v>
      </c>
      <c r="G6" s="72">
        <v>7.98263700488334</v>
      </c>
      <c r="H6" s="72">
        <v>7.98263700488334</v>
      </c>
      <c r="I6" s="72">
        <v>8.2691264243082</v>
      </c>
      <c r="J6" s="13" t="s">
        <v>4</v>
      </c>
    </row>
    <row r="7" ht="16.2" spans="1:10">
      <c r="A7" s="71">
        <v>4</v>
      </c>
      <c r="B7" s="71">
        <v>1.81</v>
      </c>
      <c r="C7" s="72">
        <v>7.98263700488334</v>
      </c>
      <c r="D7" s="72">
        <v>7.98263700488334</v>
      </c>
      <c r="E7" s="72">
        <v>7.98263700488334</v>
      </c>
      <c r="F7" s="72">
        <v>7.98263700488334</v>
      </c>
      <c r="G7" s="72">
        <v>7.98263700488334</v>
      </c>
      <c r="H7" s="72">
        <v>8.46446011937059</v>
      </c>
      <c r="I7" s="72">
        <v>8.86814975583288</v>
      </c>
      <c r="J7" s="13" t="s">
        <v>5</v>
      </c>
    </row>
    <row r="8" ht="16.2" spans="1:10">
      <c r="A8" s="71">
        <v>5</v>
      </c>
      <c r="B8" s="71">
        <v>2.26</v>
      </c>
      <c r="C8" s="72">
        <v>7.98263700488334</v>
      </c>
      <c r="D8" s="72">
        <v>7.98263700488334</v>
      </c>
      <c r="E8" s="72">
        <v>7.98263700488334</v>
      </c>
      <c r="F8" s="72">
        <v>8.0737927292458</v>
      </c>
      <c r="G8" s="72">
        <v>8.39934888768312</v>
      </c>
      <c r="H8" s="72">
        <v>8.8551275094954</v>
      </c>
      <c r="I8" s="72">
        <v>9.48019533369506</v>
      </c>
      <c r="J8" s="13" t="s">
        <v>6</v>
      </c>
    </row>
    <row r="9" ht="16.2" spans="1:10">
      <c r="A9" s="71">
        <v>6</v>
      </c>
      <c r="B9" s="71">
        <v>2.72</v>
      </c>
      <c r="C9" s="72">
        <v>7.98263700488334</v>
      </c>
      <c r="D9" s="72">
        <v>7.98263700488334</v>
      </c>
      <c r="E9" s="72">
        <v>7.98263700488334</v>
      </c>
      <c r="F9" s="72">
        <v>8.19099294628323</v>
      </c>
      <c r="G9" s="72">
        <v>8.50352685838307</v>
      </c>
      <c r="H9" s="72">
        <v>8.86814975583288</v>
      </c>
      <c r="I9" s="72">
        <v>9.48019533369506</v>
      </c>
      <c r="J9" s="13" t="s">
        <v>7</v>
      </c>
    </row>
    <row r="10" ht="16.2" spans="1:10">
      <c r="A10" s="71">
        <v>7</v>
      </c>
      <c r="B10" s="71">
        <v>3.17</v>
      </c>
      <c r="C10" s="72">
        <v>7.98263700488334</v>
      </c>
      <c r="D10" s="72">
        <v>7.98263700488334</v>
      </c>
      <c r="E10" s="72">
        <v>7.98263700488334</v>
      </c>
      <c r="F10" s="72">
        <v>8.4514378730331</v>
      </c>
      <c r="G10" s="72">
        <v>8.6467715680955</v>
      </c>
      <c r="H10" s="72">
        <v>9.10255018990776</v>
      </c>
      <c r="I10" s="72">
        <v>9.84481823114488</v>
      </c>
      <c r="J10" s="13" t="s">
        <v>8</v>
      </c>
    </row>
    <row r="11" ht="16.2" spans="1:10">
      <c r="A11" s="71">
        <v>8</v>
      </c>
      <c r="B11" s="71">
        <v>3.62</v>
      </c>
      <c r="C11" s="72">
        <v>7.98263700488334</v>
      </c>
      <c r="D11" s="72">
        <v>7.98263700488334</v>
      </c>
      <c r="E11" s="72">
        <v>8.00868149755832</v>
      </c>
      <c r="F11" s="72">
        <v>8.68583830710797</v>
      </c>
      <c r="G11" s="72">
        <v>8.89419424850786</v>
      </c>
      <c r="H11" s="72">
        <v>9.55832881172003</v>
      </c>
      <c r="I11" s="72">
        <v>10.2615301139447</v>
      </c>
      <c r="J11" s="44" t="s">
        <v>9</v>
      </c>
    </row>
    <row r="12" ht="16.2" spans="1:10">
      <c r="A12" s="71">
        <v>9</v>
      </c>
      <c r="B12" s="71">
        <v>4.08</v>
      </c>
      <c r="C12" s="72">
        <v>7.98263700488334</v>
      </c>
      <c r="D12" s="72">
        <v>7.98263700488334</v>
      </c>
      <c r="E12" s="72">
        <v>8.00868149755832</v>
      </c>
      <c r="F12" s="72">
        <v>8.68583830710797</v>
      </c>
      <c r="G12" s="72">
        <v>9.10255018990776</v>
      </c>
      <c r="H12" s="72">
        <v>9.87086272381986</v>
      </c>
      <c r="I12" s="72">
        <v>10.7173087357569</v>
      </c>
      <c r="J12" s="13" t="s">
        <v>13</v>
      </c>
    </row>
    <row r="13" ht="16.2" spans="1:10">
      <c r="A13" s="71">
        <v>10</v>
      </c>
      <c r="B13" s="71">
        <v>4.53</v>
      </c>
      <c r="C13" s="72">
        <v>13.7384698860553</v>
      </c>
      <c r="D13" s="72">
        <v>14.7542051003798</v>
      </c>
      <c r="E13" s="72">
        <v>16.1606077048291</v>
      </c>
      <c r="F13" s="72">
        <v>17.8274552360282</v>
      </c>
      <c r="G13" s="72">
        <v>18.400434074878</v>
      </c>
      <c r="H13" s="72">
        <v>20.4579489962018</v>
      </c>
      <c r="I13" s="72">
        <v>22.8019533369506</v>
      </c>
      <c r="J13" s="41" t="s">
        <v>12</v>
      </c>
    </row>
    <row r="14" ht="16.2" spans="1:10">
      <c r="A14" s="71">
        <v>11</v>
      </c>
      <c r="B14" s="71">
        <v>4.98</v>
      </c>
      <c r="C14" s="72">
        <v>14.5067824199674</v>
      </c>
      <c r="D14" s="72">
        <v>15.0797612588171</v>
      </c>
      <c r="E14" s="72">
        <v>16.5252306022789</v>
      </c>
      <c r="F14" s="72">
        <v>17.9055887140532</v>
      </c>
      <c r="G14" s="72">
        <v>18.8562126966902</v>
      </c>
      <c r="H14" s="72">
        <v>22.1899077590884</v>
      </c>
      <c r="I14" s="72">
        <v>24.3255561584374</v>
      </c>
      <c r="J14" s="13" t="s">
        <v>11</v>
      </c>
    </row>
    <row r="15" ht="16.2" spans="1:10">
      <c r="A15" s="71">
        <v>12</v>
      </c>
      <c r="B15" s="71">
        <v>5.44</v>
      </c>
      <c r="C15" s="72">
        <v>14.6239826370049</v>
      </c>
      <c r="D15" s="72">
        <v>15.7308735756918</v>
      </c>
      <c r="E15" s="72">
        <v>16.6814975583288</v>
      </c>
      <c r="F15" s="72">
        <v>18.1660336408031</v>
      </c>
      <c r="G15" s="72">
        <v>19.5203472599023</v>
      </c>
      <c r="H15" s="72">
        <v>23.2837764514378</v>
      </c>
      <c r="I15" s="72">
        <v>25.2501356483994</v>
      </c>
      <c r="J15" s="13" t="s">
        <v>10</v>
      </c>
    </row>
    <row r="16" ht="15" spans="1:10">
      <c r="A16" s="71">
        <v>13</v>
      </c>
      <c r="B16" s="71">
        <v>5.89</v>
      </c>
      <c r="C16" s="72">
        <v>14.6239826370049</v>
      </c>
      <c r="D16" s="72">
        <v>15.7308735756918</v>
      </c>
      <c r="E16" s="72">
        <v>16.7466087900163</v>
      </c>
      <c r="F16" s="72">
        <v>18.3874118285404</v>
      </c>
      <c r="G16" s="72">
        <v>20.119370591427</v>
      </c>
      <c r="H16" s="72">
        <v>24.5078676071622</v>
      </c>
      <c r="I16" s="72">
        <v>26.4091155724363</v>
      </c>
    </row>
    <row r="17" ht="15" spans="1:9">
      <c r="A17" s="71">
        <v>14</v>
      </c>
      <c r="B17" s="71">
        <v>6.35</v>
      </c>
      <c r="C17" s="72">
        <v>15.3532284319045</v>
      </c>
      <c r="D17" s="72">
        <v>16.2257189365166</v>
      </c>
      <c r="E17" s="72">
        <v>17.0461204557786</v>
      </c>
      <c r="F17" s="72">
        <v>18.986435160065</v>
      </c>
      <c r="G17" s="72">
        <v>21.3043950081389</v>
      </c>
      <c r="H17" s="72">
        <v>26.4742268041237</v>
      </c>
      <c r="I17" s="72">
        <v>28.7010309278351</v>
      </c>
    </row>
    <row r="18" ht="15" spans="1:9">
      <c r="A18" s="71">
        <v>15</v>
      </c>
      <c r="B18" s="71">
        <v>6.8</v>
      </c>
      <c r="C18" s="72">
        <v>15.3532284319045</v>
      </c>
      <c r="D18" s="72">
        <v>16.4601193705914</v>
      </c>
      <c r="E18" s="72">
        <v>17.2805208898535</v>
      </c>
      <c r="F18" s="72">
        <v>19.4943027672272</v>
      </c>
      <c r="G18" s="72">
        <v>22.4894194248508</v>
      </c>
      <c r="H18" s="72">
        <v>27.0862723819859</v>
      </c>
      <c r="I18" s="72">
        <v>29.886055344547</v>
      </c>
    </row>
    <row r="19" ht="15" spans="1:9">
      <c r="A19" s="71">
        <v>16</v>
      </c>
      <c r="B19" s="71">
        <v>7.25</v>
      </c>
      <c r="C19" s="72">
        <v>16.2257189365166</v>
      </c>
      <c r="D19" s="72">
        <v>17.5670103092784</v>
      </c>
      <c r="E19" s="72">
        <v>18.139989148128</v>
      </c>
      <c r="F19" s="72">
        <v>20.6011937059144</v>
      </c>
      <c r="G19" s="72">
        <v>24.0911557243625</v>
      </c>
      <c r="H19" s="72">
        <v>29.5995659251222</v>
      </c>
      <c r="I19" s="72">
        <v>32.3212154096582</v>
      </c>
    </row>
    <row r="20" ht="15" spans="1:9">
      <c r="A20" s="71">
        <v>17</v>
      </c>
      <c r="B20" s="71">
        <v>7.71</v>
      </c>
      <c r="C20" s="72">
        <v>16.3689636462289</v>
      </c>
      <c r="D20" s="72">
        <v>17.9446554530657</v>
      </c>
      <c r="E20" s="72">
        <v>18.3353228431904</v>
      </c>
      <c r="F20" s="72">
        <v>21.174172544764</v>
      </c>
      <c r="G20" s="72">
        <v>24.9376017362995</v>
      </c>
      <c r="H20" s="72">
        <v>30.8627238198589</v>
      </c>
      <c r="I20" s="72">
        <v>32.3212154096582</v>
      </c>
    </row>
    <row r="21" ht="15" spans="1:9">
      <c r="A21" s="71">
        <v>18</v>
      </c>
      <c r="B21" s="71">
        <v>8.16</v>
      </c>
      <c r="C21" s="72">
        <v>16.5252306022789</v>
      </c>
      <c r="D21" s="72">
        <v>18.1660336408031</v>
      </c>
      <c r="E21" s="72">
        <v>18.5306565382529</v>
      </c>
      <c r="F21" s="72">
        <v>22.1768855127509</v>
      </c>
      <c r="G21" s="72">
        <v>26.2528486163863</v>
      </c>
      <c r="H21" s="72">
        <v>32.0477482365709</v>
      </c>
      <c r="I21" s="72">
        <v>34.8345089527944</v>
      </c>
    </row>
    <row r="22" ht="15" spans="1:9">
      <c r="A22" s="71">
        <v>19</v>
      </c>
      <c r="B22" s="71">
        <v>8.61</v>
      </c>
      <c r="C22" s="72">
        <v>16.9679869777536</v>
      </c>
      <c r="D22" s="72">
        <v>19.0775908844276</v>
      </c>
      <c r="E22" s="72">
        <v>19.4812805208898</v>
      </c>
      <c r="F22" s="72">
        <v>23.231687466088</v>
      </c>
      <c r="G22" s="72">
        <v>27.008138903961</v>
      </c>
      <c r="H22" s="72">
        <v>32.7509495387954</v>
      </c>
      <c r="I22" s="72">
        <v>36.8008681497558</v>
      </c>
    </row>
    <row r="23" ht="15" spans="1:9">
      <c r="A23" s="71">
        <v>20</v>
      </c>
      <c r="B23" s="71">
        <v>9.07</v>
      </c>
      <c r="C23" s="72">
        <v>16.9679869777536</v>
      </c>
      <c r="D23" s="72">
        <v>19.0775908844276</v>
      </c>
      <c r="E23" s="72">
        <v>19.4812805208898</v>
      </c>
      <c r="F23" s="72">
        <v>23.973955507325</v>
      </c>
      <c r="G23" s="72">
        <v>27.9196961475856</v>
      </c>
      <c r="H23" s="72">
        <v>33.9750406945198</v>
      </c>
      <c r="I23" s="72">
        <v>37.8556701030929</v>
      </c>
    </row>
    <row r="24" ht="15" spans="1:9">
      <c r="A24" s="71">
        <v>21</v>
      </c>
      <c r="B24" s="71">
        <v>9.52</v>
      </c>
      <c r="C24" s="72">
        <v>17.6711882799784</v>
      </c>
      <c r="D24" s="72">
        <v>19.8198589256646</v>
      </c>
      <c r="E24" s="72">
        <v>20.5360824742268</v>
      </c>
      <c r="F24" s="72">
        <v>24.4427563754747</v>
      </c>
      <c r="G24" s="72">
        <v>28.7921866521976</v>
      </c>
      <c r="H24" s="72">
        <v>34.9256646771569</v>
      </c>
      <c r="I24" s="72">
        <v>39.0016277807922</v>
      </c>
    </row>
    <row r="25" ht="15" spans="1:9">
      <c r="A25" s="71">
        <v>22</v>
      </c>
      <c r="B25" s="71">
        <v>9.97</v>
      </c>
      <c r="C25" s="72">
        <v>17.6842105263158</v>
      </c>
      <c r="D25" s="72">
        <v>20.1584373304394</v>
      </c>
      <c r="E25" s="72">
        <v>21.2392837764514</v>
      </c>
      <c r="F25" s="72">
        <v>25.1068909386869</v>
      </c>
      <c r="G25" s="72">
        <v>29.964188822572</v>
      </c>
      <c r="H25" s="72">
        <v>36.2148670645686</v>
      </c>
      <c r="I25" s="72">
        <v>40.7075420510038</v>
      </c>
    </row>
    <row r="26" ht="15" spans="1:9">
      <c r="A26" s="71">
        <v>23</v>
      </c>
      <c r="B26" s="71">
        <v>10.43</v>
      </c>
      <c r="C26" s="72">
        <v>17.6842105263158</v>
      </c>
      <c r="D26" s="72">
        <v>20.4058600108518</v>
      </c>
      <c r="E26" s="72">
        <v>21.5387954422138</v>
      </c>
      <c r="F26" s="72">
        <v>25.3803581117742</v>
      </c>
      <c r="G26" s="72">
        <v>31.1101465002713</v>
      </c>
      <c r="H26" s="72">
        <v>37.0743353228431</v>
      </c>
      <c r="I26" s="72">
        <v>42.3353228431904</v>
      </c>
    </row>
    <row r="27" ht="15" spans="1:9">
      <c r="A27" s="71">
        <v>24</v>
      </c>
      <c r="B27" s="71">
        <v>10.88</v>
      </c>
      <c r="C27" s="72">
        <v>18.322300596853</v>
      </c>
      <c r="D27" s="72">
        <v>21.3825284861639</v>
      </c>
      <c r="E27" s="72">
        <v>22.8279978296256</v>
      </c>
      <c r="F27" s="72">
        <v>26.9430276722735</v>
      </c>
      <c r="G27" s="72">
        <v>32.816060770483</v>
      </c>
      <c r="H27" s="72">
        <v>38.3244709712425</v>
      </c>
      <c r="I27" s="72">
        <v>44.7574606619641</v>
      </c>
    </row>
    <row r="28" ht="15" spans="1:9">
      <c r="A28" s="71">
        <v>25</v>
      </c>
      <c r="B28" s="71">
        <v>11.33</v>
      </c>
      <c r="C28" s="72">
        <v>18.3353228431904</v>
      </c>
      <c r="D28" s="72">
        <v>21.4606619641889</v>
      </c>
      <c r="E28" s="72">
        <v>22.9321758003256</v>
      </c>
      <c r="F28" s="72">
        <v>27.4508952794357</v>
      </c>
      <c r="G28" s="72">
        <v>33.5453065653824</v>
      </c>
      <c r="H28" s="72">
        <v>40.4470971242539</v>
      </c>
      <c r="I28" s="72">
        <v>46.124796527401</v>
      </c>
    </row>
    <row r="29" ht="15" spans="1:9">
      <c r="A29" s="71">
        <v>26</v>
      </c>
      <c r="B29" s="71">
        <v>11.79</v>
      </c>
      <c r="C29" s="72">
        <v>19.27292457949</v>
      </c>
      <c r="D29" s="72">
        <v>22.1899077590884</v>
      </c>
      <c r="E29" s="72">
        <v>23.8827997829626</v>
      </c>
      <c r="F29" s="72">
        <v>28.5838307107975</v>
      </c>
      <c r="G29" s="72">
        <v>34.7433532284319</v>
      </c>
      <c r="H29" s="72">
        <v>42.0879001627781</v>
      </c>
      <c r="I29" s="72">
        <v>48.0390667390124</v>
      </c>
    </row>
    <row r="30" ht="15" spans="1:9">
      <c r="A30" s="71">
        <v>27</v>
      </c>
      <c r="B30" s="71">
        <v>12.24</v>
      </c>
      <c r="C30" s="72">
        <v>19.8068366793271</v>
      </c>
      <c r="D30" s="72">
        <v>22.7238198589256</v>
      </c>
      <c r="E30" s="72">
        <v>24.3646228974498</v>
      </c>
      <c r="F30" s="72">
        <v>29.0526315789474</v>
      </c>
      <c r="G30" s="72">
        <v>36.1497558328811</v>
      </c>
      <c r="H30" s="72">
        <v>42.8692349430277</v>
      </c>
      <c r="I30" s="72">
        <v>48.846446011937</v>
      </c>
    </row>
    <row r="31" ht="15" spans="1:9">
      <c r="A31" s="71">
        <v>28</v>
      </c>
      <c r="B31" s="71">
        <v>12.7</v>
      </c>
      <c r="C31" s="72">
        <v>20.2626153011395</v>
      </c>
      <c r="D31" s="72">
        <v>23.2837764514378</v>
      </c>
      <c r="E31" s="72">
        <v>25.3022246337493</v>
      </c>
      <c r="F31" s="72">
        <v>30.5241454150842</v>
      </c>
      <c r="G31" s="72">
        <v>37.9207813347802</v>
      </c>
      <c r="H31" s="72">
        <v>44.7835051546392</v>
      </c>
      <c r="I31" s="72">
        <v>50.7086272381986</v>
      </c>
    </row>
    <row r="32" ht="15" spans="1:9">
      <c r="A32" s="71">
        <v>29</v>
      </c>
      <c r="B32" s="71">
        <v>13.15</v>
      </c>
      <c r="C32" s="72">
        <v>20.275637547477</v>
      </c>
      <c r="D32" s="72">
        <v>23.7265328269127</v>
      </c>
      <c r="E32" s="72">
        <v>25.5236028214867</v>
      </c>
      <c r="F32" s="72">
        <v>30.5371676614217</v>
      </c>
      <c r="G32" s="72">
        <v>39.0016277807922</v>
      </c>
      <c r="H32" s="72">
        <v>45.8122626153011</v>
      </c>
      <c r="I32" s="72">
        <v>52.0629408572978</v>
      </c>
    </row>
    <row r="33" ht="15" spans="1:9">
      <c r="A33" s="71">
        <v>30</v>
      </c>
      <c r="B33" s="71">
        <v>13.6</v>
      </c>
      <c r="C33" s="72">
        <v>24.872490504612</v>
      </c>
      <c r="D33" s="72">
        <v>29.6907216494846</v>
      </c>
      <c r="E33" s="72">
        <v>32.3863266413456</v>
      </c>
      <c r="F33" s="72">
        <v>38.8062940857298</v>
      </c>
      <c r="G33" s="72">
        <v>48.4297341291373</v>
      </c>
      <c r="H33" s="72">
        <v>56.2821486706457</v>
      </c>
      <c r="I33" s="72">
        <v>66.270211611503</v>
      </c>
    </row>
    <row r="34" ht="15.6" spans="1:9">
      <c r="A34" s="137" t="s">
        <v>3386</v>
      </c>
      <c r="B34" s="137"/>
      <c r="C34" s="137"/>
      <c r="D34" s="137"/>
      <c r="E34" s="137"/>
      <c r="F34" s="137"/>
      <c r="G34" s="137"/>
      <c r="H34" s="137"/>
      <c r="I34" s="138"/>
    </row>
    <row r="35" ht="15.6" spans="1:9">
      <c r="A35" s="139" t="s">
        <v>343</v>
      </c>
      <c r="B35" s="139"/>
      <c r="C35" s="139"/>
      <c r="D35" s="139"/>
      <c r="E35" s="139"/>
      <c r="F35" s="139"/>
      <c r="G35" s="139"/>
      <c r="H35" s="140" t="s">
        <v>267</v>
      </c>
      <c r="I35" s="141"/>
    </row>
    <row r="36" ht="88" customHeight="1" spans="1:9">
      <c r="A36" s="169" t="s">
        <v>3387</v>
      </c>
      <c r="B36" s="170"/>
      <c r="C36" s="170"/>
      <c r="D36" s="170"/>
      <c r="E36" s="170"/>
      <c r="F36" s="170"/>
      <c r="G36" s="170"/>
      <c r="H36" s="170"/>
      <c r="I36" s="171"/>
    </row>
    <row r="37" ht="60" customHeight="1" spans="1:9">
      <c r="A37" s="174" t="s">
        <v>3388</v>
      </c>
      <c r="B37" s="175"/>
      <c r="C37" s="175"/>
      <c r="D37" s="175"/>
      <c r="E37" s="175"/>
      <c r="F37" s="176"/>
      <c r="G37" s="199" t="s">
        <v>3389</v>
      </c>
      <c r="H37" s="200"/>
      <c r="I37" s="201">
        <v>5.51752577319588</v>
      </c>
    </row>
    <row r="38" spans="1:9">
      <c r="A38" s="142" t="s">
        <v>3390</v>
      </c>
      <c r="B38" s="143"/>
      <c r="C38" s="143"/>
      <c r="D38" s="143"/>
      <c r="E38" s="194" t="s">
        <v>3391</v>
      </c>
      <c r="F38" s="195"/>
      <c r="G38" s="195"/>
      <c r="H38" s="195"/>
      <c r="I38" s="196"/>
    </row>
    <row r="39" ht="15" spans="1:9">
      <c r="A39" s="174" t="s">
        <v>3392</v>
      </c>
      <c r="B39" s="175"/>
      <c r="C39" s="175"/>
      <c r="D39" s="175"/>
      <c r="E39" s="175"/>
      <c r="F39" s="176"/>
      <c r="G39" s="177" t="s">
        <v>3393</v>
      </c>
      <c r="H39" s="177"/>
      <c r="I39" s="177"/>
    </row>
    <row r="40" ht="15" spans="1:9">
      <c r="A40" s="174" t="s">
        <v>3394</v>
      </c>
      <c r="B40" s="175"/>
      <c r="C40" s="175"/>
      <c r="D40" s="175"/>
      <c r="E40" s="175"/>
      <c r="F40" s="176"/>
      <c r="G40" s="178" t="s">
        <v>3395</v>
      </c>
      <c r="H40" s="179"/>
      <c r="I40" s="201" t="s">
        <v>77</v>
      </c>
    </row>
    <row r="41" ht="15.6" spans="1:9">
      <c r="A41" s="147" t="s">
        <v>3396</v>
      </c>
      <c r="B41" s="148"/>
      <c r="C41" s="148"/>
      <c r="D41" s="148"/>
      <c r="E41" s="148"/>
      <c r="F41" s="149"/>
      <c r="G41" s="150" t="s">
        <v>3397</v>
      </c>
      <c r="H41" s="150"/>
      <c r="I41" s="151">
        <v>6.04232230059686</v>
      </c>
    </row>
    <row r="42" ht="15.6" spans="1:9">
      <c r="A42" s="153"/>
      <c r="B42" s="154"/>
      <c r="C42" s="154"/>
      <c r="D42" s="154"/>
      <c r="E42" s="154"/>
      <c r="F42" s="155"/>
      <c r="G42" s="150" t="s">
        <v>3398</v>
      </c>
      <c r="H42" s="150"/>
      <c r="I42" s="151">
        <v>6.7194791101465</v>
      </c>
    </row>
    <row r="43" ht="15.6" spans="1:9">
      <c r="A43" s="153"/>
      <c r="B43" s="154"/>
      <c r="C43" s="154"/>
      <c r="D43" s="154"/>
      <c r="E43" s="154"/>
      <c r="F43" s="155"/>
      <c r="G43" s="150" t="s">
        <v>3399</v>
      </c>
      <c r="H43" s="150"/>
      <c r="I43" s="151">
        <v>7.40965816603364</v>
      </c>
    </row>
    <row r="44" ht="15.6" spans="1:9">
      <c r="A44" s="156"/>
      <c r="B44" s="157"/>
      <c r="C44" s="157"/>
      <c r="D44" s="157"/>
      <c r="E44" s="157"/>
      <c r="F44" s="158"/>
      <c r="G44" s="150" t="s">
        <v>3400</v>
      </c>
      <c r="H44" s="150"/>
      <c r="I44" s="151">
        <v>8.23005968529571</v>
      </c>
    </row>
    <row r="45" ht="15.6" spans="1:9">
      <c r="A45" s="159" t="s">
        <v>3401</v>
      </c>
      <c r="B45" s="160"/>
      <c r="C45" s="160"/>
      <c r="D45" s="160"/>
      <c r="E45" s="160"/>
      <c r="F45" s="161"/>
      <c r="G45" s="150" t="s">
        <v>3397</v>
      </c>
      <c r="H45" s="150"/>
      <c r="I45" s="151">
        <v>9.46717308735757</v>
      </c>
    </row>
    <row r="46" ht="15.6" spans="1:9">
      <c r="A46" s="162"/>
      <c r="B46" s="163"/>
      <c r="C46" s="163"/>
      <c r="D46" s="163"/>
      <c r="E46" s="163"/>
      <c r="F46" s="164"/>
      <c r="G46" s="150" t="s">
        <v>3398</v>
      </c>
      <c r="H46" s="150"/>
      <c r="I46" s="165">
        <v>10.2875746066197</v>
      </c>
    </row>
    <row r="47" ht="15.6" spans="1:9">
      <c r="A47" s="162"/>
      <c r="B47" s="163"/>
      <c r="C47" s="163"/>
      <c r="D47" s="163"/>
      <c r="E47" s="163"/>
      <c r="F47" s="164"/>
      <c r="G47" s="150" t="s">
        <v>3399</v>
      </c>
      <c r="H47" s="150"/>
      <c r="I47" s="151">
        <v>10.9777536625068</v>
      </c>
    </row>
    <row r="48" ht="15.6" spans="1:9">
      <c r="A48" s="166"/>
      <c r="B48" s="167"/>
      <c r="C48" s="167"/>
      <c r="D48" s="167"/>
      <c r="E48" s="167"/>
      <c r="F48" s="168"/>
      <c r="G48" s="150" t="s">
        <v>3400</v>
      </c>
      <c r="H48" s="150"/>
      <c r="I48" s="151">
        <v>11.9283776451438</v>
      </c>
    </row>
    <row r="49" ht="15.6" spans="1:9">
      <c r="A49" s="159" t="s">
        <v>3402</v>
      </c>
      <c r="B49" s="160"/>
      <c r="C49" s="160"/>
      <c r="D49" s="160"/>
      <c r="E49" s="160"/>
      <c r="F49" s="161"/>
      <c r="G49" s="150" t="s">
        <v>3397</v>
      </c>
      <c r="H49" s="150"/>
      <c r="I49" s="151">
        <v>65.8014107433532</v>
      </c>
    </row>
    <row r="50" ht="15.6" spans="1:9">
      <c r="A50" s="162"/>
      <c r="B50" s="163"/>
      <c r="C50" s="163"/>
      <c r="D50" s="163"/>
      <c r="E50" s="163"/>
      <c r="F50" s="164"/>
      <c r="G50" s="150" t="s">
        <v>3398</v>
      </c>
      <c r="H50" s="150"/>
      <c r="I50" s="151">
        <v>71.973955507325</v>
      </c>
    </row>
    <row r="51" ht="15.6" spans="1:9">
      <c r="A51" s="162"/>
      <c r="B51" s="163"/>
      <c r="C51" s="163"/>
      <c r="D51" s="163"/>
      <c r="E51" s="163"/>
      <c r="F51" s="164"/>
      <c r="G51" s="150" t="s">
        <v>3399</v>
      </c>
      <c r="H51" s="150"/>
      <c r="I51" s="151">
        <v>78.1334780249593</v>
      </c>
    </row>
    <row r="52" ht="15.6" spans="1:9">
      <c r="A52" s="166"/>
      <c r="B52" s="167"/>
      <c r="C52" s="167"/>
      <c r="D52" s="167"/>
      <c r="E52" s="167"/>
      <c r="F52" s="168"/>
      <c r="G52" s="150" t="s">
        <v>3400</v>
      </c>
      <c r="H52" s="150"/>
      <c r="I52" s="151">
        <v>84.3060227889311</v>
      </c>
    </row>
    <row r="53" spans="1:9">
      <c r="A53" s="169" t="s">
        <v>3403</v>
      </c>
      <c r="B53" s="170"/>
      <c r="C53" s="170"/>
      <c r="D53" s="170"/>
      <c r="E53" s="170"/>
      <c r="F53" s="170"/>
      <c r="G53" s="170"/>
      <c r="H53" s="170"/>
      <c r="I53" s="171"/>
    </row>
    <row r="54" ht="30" customHeight="1" spans="1:9">
      <c r="A54" s="159" t="s">
        <v>3404</v>
      </c>
      <c r="B54" s="160"/>
      <c r="C54" s="160"/>
      <c r="D54" s="160"/>
      <c r="E54" s="160"/>
      <c r="F54" s="161"/>
      <c r="G54" s="150" t="s">
        <v>3397</v>
      </c>
      <c r="H54" s="150"/>
      <c r="I54" s="165">
        <v>5.35214324470972</v>
      </c>
    </row>
    <row r="55" ht="30" customHeight="1" spans="1:9">
      <c r="A55" s="162"/>
      <c r="B55" s="163"/>
      <c r="C55" s="163"/>
      <c r="D55" s="163"/>
      <c r="E55" s="163"/>
      <c r="F55" s="164"/>
      <c r="G55" s="150" t="s">
        <v>3398</v>
      </c>
      <c r="H55" s="150"/>
      <c r="I55" s="165">
        <v>6.31578947368421</v>
      </c>
    </row>
    <row r="56" ht="30" customHeight="1" spans="1:9">
      <c r="A56" s="162"/>
      <c r="B56" s="163"/>
      <c r="C56" s="163"/>
      <c r="D56" s="163"/>
      <c r="E56" s="163"/>
      <c r="F56" s="164"/>
      <c r="G56" s="150" t="s">
        <v>3399</v>
      </c>
      <c r="H56" s="150"/>
      <c r="I56" s="165">
        <v>6.58925664677156</v>
      </c>
    </row>
    <row r="57" ht="30" customHeight="1" spans="1:9">
      <c r="A57" s="166"/>
      <c r="B57" s="167"/>
      <c r="C57" s="167"/>
      <c r="D57" s="167"/>
      <c r="E57" s="167"/>
      <c r="F57" s="168"/>
      <c r="G57" s="150" t="s">
        <v>3400</v>
      </c>
      <c r="H57" s="150"/>
      <c r="I57" s="165">
        <v>6.86272381985893</v>
      </c>
    </row>
    <row r="58" ht="15" spans="1:9">
      <c r="A58" s="159" t="s">
        <v>3405</v>
      </c>
      <c r="B58" s="160"/>
      <c r="C58" s="160"/>
      <c r="D58" s="160"/>
      <c r="E58" s="160"/>
      <c r="F58" s="161"/>
      <c r="G58" s="172" t="s">
        <v>3406</v>
      </c>
      <c r="H58" s="173"/>
      <c r="I58" s="177">
        <v>0</v>
      </c>
    </row>
    <row r="59" ht="15" spans="1:9">
      <c r="A59" s="159" t="s">
        <v>3407</v>
      </c>
      <c r="B59" s="160"/>
      <c r="C59" s="160"/>
      <c r="D59" s="160"/>
      <c r="E59" s="160"/>
      <c r="F59" s="161"/>
      <c r="G59" s="172" t="s">
        <v>3406</v>
      </c>
      <c r="H59" s="173"/>
      <c r="I59" s="151">
        <v>0</v>
      </c>
    </row>
    <row r="60" ht="15" spans="1:9">
      <c r="A60" s="174" t="s">
        <v>3408</v>
      </c>
      <c r="B60" s="175"/>
      <c r="C60" s="175"/>
      <c r="D60" s="175"/>
      <c r="E60" s="175"/>
      <c r="F60" s="176"/>
      <c r="G60" s="180">
        <v>0.927835051546392</v>
      </c>
      <c r="H60" s="181"/>
      <c r="I60" s="182"/>
    </row>
    <row r="61" ht="15" spans="1:9">
      <c r="A61" s="174" t="s">
        <v>3409</v>
      </c>
      <c r="B61" s="175"/>
      <c r="C61" s="175"/>
      <c r="D61" s="175"/>
      <c r="E61" s="175"/>
      <c r="F61" s="176"/>
      <c r="G61" s="180">
        <v>2.616</v>
      </c>
      <c r="H61" s="181"/>
      <c r="I61" s="182"/>
    </row>
  </sheetData>
  <mergeCells count="43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F39"/>
    <mergeCell ref="G39:I39"/>
    <mergeCell ref="A40:F40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A53:I53"/>
    <mergeCell ref="G54:H54"/>
    <mergeCell ref="G55:H55"/>
    <mergeCell ref="G56:H56"/>
    <mergeCell ref="G57:H57"/>
    <mergeCell ref="A58:F58"/>
    <mergeCell ref="G58:H58"/>
    <mergeCell ref="A59:F59"/>
    <mergeCell ref="G59:H59"/>
    <mergeCell ref="A60:F60"/>
    <mergeCell ref="G60:I60"/>
    <mergeCell ref="A61:F61"/>
    <mergeCell ref="G61:I61"/>
    <mergeCell ref="A41:F44"/>
    <mergeCell ref="A45:F48"/>
    <mergeCell ref="A49:F52"/>
    <mergeCell ref="A54:F57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2" sqref="J12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3419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3419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4.956</v>
      </c>
      <c r="Z2" s="64" t="s">
        <v>3421</v>
      </c>
      <c r="AA2" s="65">
        <f>S175</f>
        <v>54</v>
      </c>
      <c r="AB2" s="66"/>
      <c r="AC2" s="60" t="s">
        <v>3422</v>
      </c>
      <c r="AD2" s="65">
        <f>S157</f>
        <v>5.502672</v>
      </c>
      <c r="AE2" s="65">
        <f>I157</f>
        <v>5.502672</v>
      </c>
      <c r="AF2" s="66"/>
      <c r="AG2" s="60" t="s">
        <v>3422</v>
      </c>
      <c r="AH2" s="65">
        <f>S161</f>
        <v>8.55294117647059</v>
      </c>
      <c r="AI2" s="65">
        <f>I161</f>
        <v>8.55294117647059</v>
      </c>
      <c r="AJ2" s="66"/>
      <c r="AK2" s="60" t="s">
        <v>3422</v>
      </c>
      <c r="AL2" s="65">
        <f>S165</f>
        <v>47.16576</v>
      </c>
      <c r="AM2" s="65">
        <f>I165</f>
        <v>47.16576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8.58</v>
      </c>
      <c r="X3" s="62"/>
      <c r="Y3" s="65"/>
      <c r="Z3" s="64"/>
      <c r="AA3" s="65"/>
      <c r="AB3" s="66"/>
      <c r="AC3" s="70" t="s">
        <v>3424</v>
      </c>
      <c r="AD3" s="65">
        <f>S158</f>
        <v>6.092244</v>
      </c>
      <c r="AE3" s="65">
        <f>I158</f>
        <v>6.092244</v>
      </c>
      <c r="AF3" s="66"/>
      <c r="AG3" s="70" t="s">
        <v>3424</v>
      </c>
      <c r="AH3" s="65">
        <f>S162</f>
        <v>9.3414408</v>
      </c>
      <c r="AI3" s="65">
        <f>I162</f>
        <v>9.3414408</v>
      </c>
      <c r="AJ3" s="66"/>
      <c r="AK3" s="70" t="s">
        <v>3424</v>
      </c>
      <c r="AL3" s="65">
        <f>S166</f>
        <v>51.09624</v>
      </c>
      <c r="AM3" s="65">
        <f>I166</f>
        <v>51.09624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8.2802112</v>
      </c>
      <c r="D4" s="72">
        <v>8.3457192</v>
      </c>
      <c r="E4" s="72">
        <v>8.4112272</v>
      </c>
      <c r="F4" s="72">
        <v>8.4767352</v>
      </c>
      <c r="G4" s="72">
        <v>8.5553448</v>
      </c>
      <c r="H4" s="72">
        <v>8.6208528</v>
      </c>
      <c r="I4" s="73">
        <v>8.6863608</v>
      </c>
      <c r="J4" s="13" t="s">
        <v>2</v>
      </c>
      <c r="K4" s="74">
        <v>1</v>
      </c>
      <c r="L4" s="75">
        <v>0.45</v>
      </c>
      <c r="M4" s="72">
        <v>8.2802112</v>
      </c>
      <c r="N4" s="72">
        <v>8.3457192</v>
      </c>
      <c r="O4" s="72">
        <v>8.4112272</v>
      </c>
      <c r="P4" s="72">
        <v>8.4767352</v>
      </c>
      <c r="Q4" s="72">
        <v>8.5553448</v>
      </c>
      <c r="R4" s="72">
        <v>8.6208528</v>
      </c>
      <c r="S4" s="73">
        <v>8.6863608</v>
      </c>
      <c r="U4" s="54"/>
      <c r="V4" s="60" t="s">
        <v>3425</v>
      </c>
      <c r="W4" s="65">
        <v>0</v>
      </c>
      <c r="X4" s="76" t="s">
        <v>3426</v>
      </c>
      <c r="Y4" s="63">
        <f>I174</f>
        <v>4.956</v>
      </c>
      <c r="Z4" s="77" t="s">
        <v>3427</v>
      </c>
      <c r="AA4" s="65">
        <f>I175</f>
        <v>54</v>
      </c>
      <c r="AB4" s="66"/>
      <c r="AC4" s="70" t="s">
        <v>3428</v>
      </c>
      <c r="AD4" s="65">
        <f>S159</f>
        <v>7.08</v>
      </c>
      <c r="AE4" s="65">
        <f>I159</f>
        <v>7.08</v>
      </c>
      <c r="AF4" s="66"/>
      <c r="AG4" s="70" t="s">
        <v>3428</v>
      </c>
      <c r="AH4" s="65">
        <f>S163</f>
        <v>10.368</v>
      </c>
      <c r="AI4" s="65">
        <f>I163</f>
        <v>10.368</v>
      </c>
      <c r="AJ4" s="66"/>
      <c r="AK4" s="70" t="s">
        <v>3428</v>
      </c>
      <c r="AL4" s="65">
        <f>S167</f>
        <v>58.464</v>
      </c>
      <c r="AM4" s="65">
        <f>I167</f>
        <v>58.464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8.2802112</v>
      </c>
      <c r="D5" s="72">
        <v>8.3457192</v>
      </c>
      <c r="E5" s="72">
        <v>8.4112272</v>
      </c>
      <c r="F5" s="72">
        <v>8.4767352</v>
      </c>
      <c r="G5" s="72">
        <v>8.5553448</v>
      </c>
      <c r="H5" s="72">
        <v>8.6208528</v>
      </c>
      <c r="I5" s="72">
        <v>8.6863608</v>
      </c>
      <c r="J5" s="13" t="s">
        <v>3</v>
      </c>
      <c r="K5" s="78">
        <v>2</v>
      </c>
      <c r="L5" s="71">
        <v>0.9</v>
      </c>
      <c r="M5" s="72">
        <v>8.2802112</v>
      </c>
      <c r="N5" s="72">
        <v>8.3457192</v>
      </c>
      <c r="O5" s="72">
        <v>8.4112272</v>
      </c>
      <c r="P5" s="72">
        <v>8.4767352</v>
      </c>
      <c r="Q5" s="72">
        <v>8.5553448</v>
      </c>
      <c r="R5" s="72">
        <v>8.6208528</v>
      </c>
      <c r="S5" s="72">
        <v>8.6863608</v>
      </c>
      <c r="U5" s="54"/>
      <c r="V5" s="60" t="s">
        <v>3429</v>
      </c>
      <c r="W5" s="65">
        <f>G180</f>
        <v>3.50588235294118</v>
      </c>
      <c r="X5" s="76"/>
      <c r="Y5" s="65"/>
      <c r="Z5" s="77"/>
      <c r="AA5" s="65"/>
      <c r="AB5" s="79"/>
      <c r="AC5" s="70" t="s">
        <v>3430</v>
      </c>
      <c r="AD5" s="65">
        <f>S160</f>
        <v>7.467912</v>
      </c>
      <c r="AE5" s="65">
        <f>I160</f>
        <v>7.467912</v>
      </c>
      <c r="AF5" s="79"/>
      <c r="AG5" s="70" t="s">
        <v>3430</v>
      </c>
      <c r="AH5" s="65">
        <f>S164</f>
        <v>10.80882</v>
      </c>
      <c r="AI5" s="65">
        <f>I164</f>
        <v>10.80882</v>
      </c>
      <c r="AJ5" s="79"/>
      <c r="AK5" s="70" t="s">
        <v>3430</v>
      </c>
      <c r="AL5" s="65">
        <f>S168</f>
        <v>59.93982</v>
      </c>
      <c r="AM5" s="65">
        <f>I168</f>
        <v>59.93982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8.2802112</v>
      </c>
      <c r="D6" s="72">
        <v>8.3457192</v>
      </c>
      <c r="E6" s="72">
        <v>8.4112272</v>
      </c>
      <c r="F6" s="72">
        <v>8.4767352</v>
      </c>
      <c r="G6" s="72">
        <v>8.5553448</v>
      </c>
      <c r="H6" s="72">
        <v>8.6208528</v>
      </c>
      <c r="I6" s="72">
        <v>8.6863608</v>
      </c>
      <c r="J6" s="13" t="s">
        <v>4</v>
      </c>
      <c r="K6" s="71">
        <v>3</v>
      </c>
      <c r="L6" s="71">
        <v>1.36</v>
      </c>
      <c r="M6" s="72">
        <v>8.2802112</v>
      </c>
      <c r="N6" s="72">
        <v>8.3457192</v>
      </c>
      <c r="O6" s="72">
        <v>8.4112272</v>
      </c>
      <c r="P6" s="72">
        <v>8.4767352</v>
      </c>
      <c r="Q6" s="72">
        <v>8.5553448</v>
      </c>
      <c r="R6" s="72">
        <v>8.6208528</v>
      </c>
      <c r="S6" s="72">
        <v>8.6863608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8.2802112</v>
      </c>
      <c r="D7" s="72">
        <v>8.3457192</v>
      </c>
      <c r="E7" s="72">
        <v>8.4112272</v>
      </c>
      <c r="F7" s="72">
        <v>8.4767352</v>
      </c>
      <c r="G7" s="72">
        <v>8.5553448</v>
      </c>
      <c r="H7" s="72">
        <v>8.6208528</v>
      </c>
      <c r="I7" s="72">
        <v>8.6863608</v>
      </c>
      <c r="J7" s="13" t="s">
        <v>5</v>
      </c>
      <c r="K7" s="71">
        <v>4</v>
      </c>
      <c r="L7" s="71">
        <v>1.81</v>
      </c>
      <c r="M7" s="72">
        <v>8.2802112</v>
      </c>
      <c r="N7" s="72">
        <v>8.3457192</v>
      </c>
      <c r="O7" s="72">
        <v>8.4112272</v>
      </c>
      <c r="P7" s="72">
        <v>8.4767352</v>
      </c>
      <c r="Q7" s="72">
        <v>8.5553448</v>
      </c>
      <c r="R7" s="72">
        <v>8.6208528</v>
      </c>
      <c r="S7" s="72">
        <v>8.6863608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8.2802112</v>
      </c>
      <c r="D8" s="72">
        <v>8.3457192</v>
      </c>
      <c r="E8" s="72">
        <v>8.4112272</v>
      </c>
      <c r="F8" s="72">
        <v>8.4767352</v>
      </c>
      <c r="G8" s="72">
        <v>8.5553448</v>
      </c>
      <c r="H8" s="72">
        <v>8.6208528</v>
      </c>
      <c r="I8" s="72">
        <v>8.6863608</v>
      </c>
      <c r="J8" s="13" t="s">
        <v>6</v>
      </c>
      <c r="K8" s="71">
        <v>5</v>
      </c>
      <c r="L8" s="71">
        <v>2.26</v>
      </c>
      <c r="M8" s="72">
        <v>8.2802112</v>
      </c>
      <c r="N8" s="72">
        <v>8.3457192</v>
      </c>
      <c r="O8" s="72">
        <v>8.4112272</v>
      </c>
      <c r="P8" s="72">
        <v>8.4767352</v>
      </c>
      <c r="Q8" s="72">
        <v>8.5553448</v>
      </c>
      <c r="R8" s="72">
        <v>8.6208528</v>
      </c>
      <c r="S8" s="72">
        <v>8.6863608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>IF(AND(W8&lt;274,X8&lt;274,Y8&lt;274,W8+(X8+Y8)*2&lt;419),Z8*2.2,"不可发快递")</f>
        <v>44</v>
      </c>
      <c r="AB8" s="94">
        <f t="shared" ref="AB8:AB17" si="0">W8*X8*Y8/8000</f>
        <v>12.5</v>
      </c>
      <c r="AC8" s="95">
        <f t="shared" ref="AC8:AC17" si="1">AB8*2.2</f>
        <v>27.5</v>
      </c>
      <c r="AD8" s="95">
        <f>IF(OR(AA8&gt;150,AC8&gt;150),"不可发快递",IF(AA8&gt;AC8,CEILING(AA8,1),CEILING(AC8,1)))</f>
        <v>44</v>
      </c>
      <c r="AE8" s="81" t="str">
        <f t="shared" ref="AE8:AE17" si="2">IF(MAX(W8:Y8)&gt;122,"是","否")</f>
        <v>否</v>
      </c>
      <c r="AF8" s="81" t="str">
        <f>IF(LARGE(W8:Y8,{2})&gt;75,"是","否")</f>
        <v>否</v>
      </c>
      <c r="AG8" s="81" t="str">
        <f t="shared" ref="AG8:AG17" si="3">IF(MAX(W8:Y8)&gt;244,"是","否")</f>
        <v>否</v>
      </c>
      <c r="AH8" s="81">
        <f t="shared" ref="AH8:AH17" si="4">(W8+X8+Y8)*2-MAX(W8:Y8)</f>
        <v>230</v>
      </c>
      <c r="AI8" s="81" t="str">
        <f t="shared" ref="AI8:AI17" si="5">IF(AH8&gt;266,"是","否")</f>
        <v>否</v>
      </c>
      <c r="AJ8" s="81" t="str">
        <f t="shared" ref="AJ8:AJ17" si="6">IF(AH8&gt;330.2,"是","否")</f>
        <v>否</v>
      </c>
      <c r="AK8" s="81" t="str">
        <f t="shared" ref="AK8:AK17" si="7">IF(AD8&gt;50,"是","否")</f>
        <v>否</v>
      </c>
      <c r="AL8" s="96">
        <f t="shared" ref="AL8:AL17" si="8">VLOOKUP(ROUNDUP($AD8,0),K:S,3,TRUE)</f>
        <v>8.2802112</v>
      </c>
      <c r="AM8" s="96">
        <f t="shared" ref="AM8:AM17" si="9">VLOOKUP(ROUNDUP($AD8,0),K:S,4,TRUE)</f>
        <v>9.9048096</v>
      </c>
      <c r="AN8" s="96">
        <f t="shared" ref="AN8:AN17" si="10">VLOOKUP(ROUNDUP($AD8,0),K:S,5,TRUE)</f>
        <v>11.5556112</v>
      </c>
      <c r="AO8" s="96">
        <f t="shared" ref="AO8:AO17" si="11">VLOOKUP(ROUNDUP($AD8,0),K:S,6,TRUE)</f>
        <v>13.9663056</v>
      </c>
      <c r="AP8" s="96">
        <f t="shared" ref="AP8:AP17" si="12">VLOOKUP(ROUNDUP($AD8,0),K:S,7,TRUE)</f>
        <v>17.4644328</v>
      </c>
      <c r="AQ8" s="96">
        <f t="shared" ref="AQ8:AQ17" si="13">VLOOKUP(ROUNDUP($AD8,0),K:S,8,TRUE)</f>
        <v>20.7529344</v>
      </c>
      <c r="AR8" s="96">
        <f t="shared" ref="AR8:AR17" si="14">VLOOKUP(ROUNDUP($AD8,0),K:S,9,TRUE)</f>
        <v>23.124324</v>
      </c>
      <c r="AS8" s="97">
        <f t="shared" ref="AS8:AS17" si="15">VLOOKUP(ROUNDUP($AD8,0),A:I,3,TRUE)</f>
        <v>8.2802112</v>
      </c>
      <c r="AT8" s="97">
        <f t="shared" ref="AT8:AT17" si="16">VLOOKUP(ROUNDUP($AD8,0),A:I,4,TRUE)</f>
        <v>9.9048096</v>
      </c>
      <c r="AU8" s="97">
        <f t="shared" ref="AU8:AU17" si="17">VLOOKUP(ROUNDUP($AD8,0),A:I,5,TRUE)</f>
        <v>11.5556112</v>
      </c>
      <c r="AV8" s="97">
        <f t="shared" ref="AV8:AV17" si="18">VLOOKUP(ROUNDUP($AD8,0),A:I,6,TRUE)</f>
        <v>13.9663056</v>
      </c>
      <c r="AW8" s="97">
        <f t="shared" ref="AW8:AW17" si="19">VLOOKUP(ROUNDUP($AD8,0),A:I,7,TRUE)</f>
        <v>17.4644328</v>
      </c>
      <c r="AX8" s="97">
        <f t="shared" ref="AX8:AX17" si="20">VLOOKUP(ROUNDUP($AD8,0),A:I,8,TRUE)</f>
        <v>20.7529344</v>
      </c>
      <c r="AY8" s="97">
        <f t="shared" ref="AY8:AY17" si="21">VLOOKUP(ROUNDUP($AD8,0),A:I,9,TRUE)</f>
        <v>23.124324</v>
      </c>
    </row>
    <row r="9" s="51" customFormat="1" ht="16.2" spans="1:51">
      <c r="A9" s="71">
        <v>6</v>
      </c>
      <c r="B9" s="71">
        <v>2.72</v>
      </c>
      <c r="C9" s="72">
        <v>8.2802112</v>
      </c>
      <c r="D9" s="72">
        <v>8.3457192</v>
      </c>
      <c r="E9" s="72">
        <v>8.4112272</v>
      </c>
      <c r="F9" s="72">
        <v>8.4767352</v>
      </c>
      <c r="G9" s="72">
        <v>8.5553448</v>
      </c>
      <c r="H9" s="72">
        <v>8.6208528</v>
      </c>
      <c r="I9" s="72">
        <v>8.6863608</v>
      </c>
      <c r="J9" s="13" t="s">
        <v>7</v>
      </c>
      <c r="K9" s="71">
        <v>6</v>
      </c>
      <c r="L9" s="71">
        <v>2.72</v>
      </c>
      <c r="M9" s="72">
        <v>8.2802112</v>
      </c>
      <c r="N9" s="72">
        <v>8.3457192</v>
      </c>
      <c r="O9" s="72">
        <v>8.4112272</v>
      </c>
      <c r="P9" s="72">
        <v>8.4767352</v>
      </c>
      <c r="Q9" s="72">
        <v>8.5553448</v>
      </c>
      <c r="R9" s="72">
        <v>8.6208528</v>
      </c>
      <c r="S9" s="72">
        <v>8.6863608</v>
      </c>
      <c r="U9" s="89"/>
      <c r="V9" s="92"/>
      <c r="W9" s="92"/>
      <c r="X9" s="92"/>
      <c r="Y9" s="92"/>
      <c r="Z9" s="92"/>
      <c r="AA9" s="93">
        <f t="shared" ref="AA9:AA17" si="22">IF(AND(W9&lt;274,X9&lt;274,Y9&lt;274,W9+(X9+Y9)*2&lt;419),Z9*2.2,"不可发快递")</f>
        <v>0</v>
      </c>
      <c r="AB9" s="94">
        <f t="shared" si="0"/>
        <v>0</v>
      </c>
      <c r="AC9" s="95">
        <f t="shared" si="1"/>
        <v>0</v>
      </c>
      <c r="AD9" s="95">
        <f t="shared" ref="AD9:AD17" si="23">IF(OR(AA9&gt;150,AC9&gt;150),"不可发快递",IF(AA9&gt;AC9,CEILING(AA9,1),CEILING(AC9,1)))</f>
        <v>0</v>
      </c>
      <c r="AE9" s="81" t="str">
        <f t="shared" si="2"/>
        <v>否</v>
      </c>
      <c r="AF9" s="81" t="e">
        <f>IF(LARGE(W9:Y9,{2})&gt;75,"是","否")</f>
        <v>#NUM!</v>
      </c>
      <c r="AG9" s="81" t="str">
        <f t="shared" si="3"/>
        <v>否</v>
      </c>
      <c r="AH9" s="81">
        <f t="shared" si="4"/>
        <v>0</v>
      </c>
      <c r="AI9" s="81" t="str">
        <f t="shared" si="5"/>
        <v>否</v>
      </c>
      <c r="AJ9" s="81" t="str">
        <f t="shared" si="6"/>
        <v>否</v>
      </c>
      <c r="AK9" s="81" t="str">
        <f t="shared" si="7"/>
        <v>否</v>
      </c>
      <c r="AL9" s="96" t="e">
        <f t="shared" si="8"/>
        <v>#N/A</v>
      </c>
      <c r="AM9" s="96" t="e">
        <f t="shared" si="9"/>
        <v>#N/A</v>
      </c>
      <c r="AN9" s="96" t="e">
        <f t="shared" si="10"/>
        <v>#N/A</v>
      </c>
      <c r="AO9" s="96" t="e">
        <f t="shared" si="11"/>
        <v>#N/A</v>
      </c>
      <c r="AP9" s="96" t="e">
        <f t="shared" si="12"/>
        <v>#N/A</v>
      </c>
      <c r="AQ9" s="96" t="e">
        <f t="shared" si="13"/>
        <v>#N/A</v>
      </c>
      <c r="AR9" s="96" t="e">
        <f t="shared" si="14"/>
        <v>#N/A</v>
      </c>
      <c r="AS9" s="97" t="e">
        <f t="shared" si="15"/>
        <v>#N/A</v>
      </c>
      <c r="AT9" s="97" t="e">
        <f t="shared" si="16"/>
        <v>#N/A</v>
      </c>
      <c r="AU9" s="97" t="e">
        <f t="shared" si="17"/>
        <v>#N/A</v>
      </c>
      <c r="AV9" s="97" t="e">
        <f t="shared" si="18"/>
        <v>#N/A</v>
      </c>
      <c r="AW9" s="97" t="e">
        <f t="shared" si="19"/>
        <v>#N/A</v>
      </c>
      <c r="AX9" s="97" t="e">
        <f t="shared" si="20"/>
        <v>#N/A</v>
      </c>
      <c r="AY9" s="97" t="e">
        <f t="shared" si="21"/>
        <v>#N/A</v>
      </c>
    </row>
    <row r="10" s="51" customFormat="1" ht="16.2" spans="1:51">
      <c r="A10" s="71">
        <v>7</v>
      </c>
      <c r="B10" s="71">
        <v>3.17</v>
      </c>
      <c r="C10" s="72">
        <v>8.2802112</v>
      </c>
      <c r="D10" s="72">
        <v>8.3457192</v>
      </c>
      <c r="E10" s="72">
        <v>8.4112272</v>
      </c>
      <c r="F10" s="72">
        <v>8.4767352</v>
      </c>
      <c r="G10" s="72">
        <v>8.5553448</v>
      </c>
      <c r="H10" s="72">
        <v>8.6208528</v>
      </c>
      <c r="I10" s="72">
        <v>8.6863608</v>
      </c>
      <c r="J10" s="13" t="s">
        <v>8</v>
      </c>
      <c r="K10" s="71">
        <v>7</v>
      </c>
      <c r="L10" s="71">
        <v>3.17</v>
      </c>
      <c r="M10" s="72">
        <v>8.2802112</v>
      </c>
      <c r="N10" s="72">
        <v>8.3457192</v>
      </c>
      <c r="O10" s="72">
        <v>8.4112272</v>
      </c>
      <c r="P10" s="72">
        <v>8.4767352</v>
      </c>
      <c r="Q10" s="72">
        <v>8.5553448</v>
      </c>
      <c r="R10" s="72">
        <v>8.6208528</v>
      </c>
      <c r="S10" s="72">
        <v>8.6863608</v>
      </c>
      <c r="U10" s="89"/>
      <c r="V10" s="92"/>
      <c r="W10" s="92"/>
      <c r="X10" s="92"/>
      <c r="Y10" s="92"/>
      <c r="Z10" s="92"/>
      <c r="AA10" s="93">
        <f t="shared" si="22"/>
        <v>0</v>
      </c>
      <c r="AB10" s="94">
        <f t="shared" si="0"/>
        <v>0</v>
      </c>
      <c r="AC10" s="95">
        <f t="shared" si="1"/>
        <v>0</v>
      </c>
      <c r="AD10" s="95">
        <f t="shared" si="23"/>
        <v>0</v>
      </c>
      <c r="AE10" s="81" t="str">
        <f t="shared" si="2"/>
        <v>否</v>
      </c>
      <c r="AF10" s="81" t="e">
        <f>IF(LARGE(W10:Y10,{2})&gt;75,"是","否")</f>
        <v>#NUM!</v>
      </c>
      <c r="AG10" s="81" t="str">
        <f t="shared" si="3"/>
        <v>否</v>
      </c>
      <c r="AH10" s="81">
        <f t="shared" si="4"/>
        <v>0</v>
      </c>
      <c r="AI10" s="81" t="str">
        <f t="shared" si="5"/>
        <v>否</v>
      </c>
      <c r="AJ10" s="81" t="str">
        <f t="shared" si="6"/>
        <v>否</v>
      </c>
      <c r="AK10" s="81" t="str">
        <f t="shared" si="7"/>
        <v>否</v>
      </c>
      <c r="AL10" s="96" t="e">
        <f t="shared" si="8"/>
        <v>#N/A</v>
      </c>
      <c r="AM10" s="96" t="e">
        <f t="shared" si="9"/>
        <v>#N/A</v>
      </c>
      <c r="AN10" s="96" t="e">
        <f t="shared" si="10"/>
        <v>#N/A</v>
      </c>
      <c r="AO10" s="96" t="e">
        <f t="shared" si="11"/>
        <v>#N/A</v>
      </c>
      <c r="AP10" s="96" t="e">
        <f t="shared" si="12"/>
        <v>#N/A</v>
      </c>
      <c r="AQ10" s="96" t="e">
        <f t="shared" si="13"/>
        <v>#N/A</v>
      </c>
      <c r="AR10" s="96" t="e">
        <f t="shared" si="14"/>
        <v>#N/A</v>
      </c>
      <c r="AS10" s="97" t="e">
        <f t="shared" si="15"/>
        <v>#N/A</v>
      </c>
      <c r="AT10" s="97" t="e">
        <f t="shared" si="16"/>
        <v>#N/A</v>
      </c>
      <c r="AU10" s="97" t="e">
        <f t="shared" si="17"/>
        <v>#N/A</v>
      </c>
      <c r="AV10" s="97" t="e">
        <f t="shared" si="18"/>
        <v>#N/A</v>
      </c>
      <c r="AW10" s="97" t="e">
        <f t="shared" si="19"/>
        <v>#N/A</v>
      </c>
      <c r="AX10" s="97" t="e">
        <f t="shared" si="20"/>
        <v>#N/A</v>
      </c>
      <c r="AY10" s="97" t="e">
        <f t="shared" si="21"/>
        <v>#N/A</v>
      </c>
    </row>
    <row r="11" s="51" customFormat="1" ht="16.2" spans="1:51">
      <c r="A11" s="71">
        <v>8</v>
      </c>
      <c r="B11" s="71">
        <v>3.62</v>
      </c>
      <c r="C11" s="72">
        <v>8.2802112</v>
      </c>
      <c r="D11" s="72">
        <v>8.3457192</v>
      </c>
      <c r="E11" s="72">
        <v>8.4112272</v>
      </c>
      <c r="F11" s="72">
        <v>8.4767352</v>
      </c>
      <c r="G11" s="72">
        <v>8.5553448</v>
      </c>
      <c r="H11" s="72">
        <v>8.6208528</v>
      </c>
      <c r="I11" s="72">
        <v>8.6863608</v>
      </c>
      <c r="J11" s="13" t="s">
        <v>9</v>
      </c>
      <c r="K11" s="71">
        <v>8</v>
      </c>
      <c r="L11" s="71">
        <v>3.62</v>
      </c>
      <c r="M11" s="72">
        <v>8.2802112</v>
      </c>
      <c r="N11" s="72">
        <v>8.3457192</v>
      </c>
      <c r="O11" s="72">
        <v>8.4112272</v>
      </c>
      <c r="P11" s="72">
        <v>8.4767352</v>
      </c>
      <c r="Q11" s="72">
        <v>8.5553448</v>
      </c>
      <c r="R11" s="72">
        <v>8.6208528</v>
      </c>
      <c r="S11" s="72">
        <v>8.6863608</v>
      </c>
      <c r="U11" s="89"/>
      <c r="V11" s="92"/>
      <c r="W11" s="92"/>
      <c r="X11" s="92"/>
      <c r="Y11" s="92"/>
      <c r="Z11" s="92"/>
      <c r="AA11" s="93">
        <f t="shared" si="22"/>
        <v>0</v>
      </c>
      <c r="AB11" s="94">
        <f t="shared" si="0"/>
        <v>0</v>
      </c>
      <c r="AC11" s="95">
        <f t="shared" si="1"/>
        <v>0</v>
      </c>
      <c r="AD11" s="95">
        <f t="shared" si="23"/>
        <v>0</v>
      </c>
      <c r="AE11" s="81" t="str">
        <f t="shared" si="2"/>
        <v>否</v>
      </c>
      <c r="AF11" s="81" t="e">
        <f>IF(LARGE(W11:Y11,{2})&gt;75,"是","否")</f>
        <v>#NUM!</v>
      </c>
      <c r="AG11" s="81" t="str">
        <f t="shared" si="3"/>
        <v>否</v>
      </c>
      <c r="AH11" s="81">
        <f t="shared" si="4"/>
        <v>0</v>
      </c>
      <c r="AI11" s="81" t="str">
        <f t="shared" si="5"/>
        <v>否</v>
      </c>
      <c r="AJ11" s="81" t="str">
        <f t="shared" si="6"/>
        <v>否</v>
      </c>
      <c r="AK11" s="81" t="str">
        <f t="shared" si="7"/>
        <v>否</v>
      </c>
      <c r="AL11" s="96" t="e">
        <f t="shared" si="8"/>
        <v>#N/A</v>
      </c>
      <c r="AM11" s="96" t="e">
        <f t="shared" si="9"/>
        <v>#N/A</v>
      </c>
      <c r="AN11" s="96" t="e">
        <f t="shared" si="10"/>
        <v>#N/A</v>
      </c>
      <c r="AO11" s="96" t="e">
        <f t="shared" si="11"/>
        <v>#N/A</v>
      </c>
      <c r="AP11" s="96" t="e">
        <f t="shared" si="12"/>
        <v>#N/A</v>
      </c>
      <c r="AQ11" s="96" t="e">
        <f t="shared" si="13"/>
        <v>#N/A</v>
      </c>
      <c r="AR11" s="96" t="e">
        <f t="shared" si="14"/>
        <v>#N/A</v>
      </c>
      <c r="AS11" s="97" t="e">
        <f t="shared" si="15"/>
        <v>#N/A</v>
      </c>
      <c r="AT11" s="97" t="e">
        <f t="shared" si="16"/>
        <v>#N/A</v>
      </c>
      <c r="AU11" s="97" t="e">
        <f t="shared" si="17"/>
        <v>#N/A</v>
      </c>
      <c r="AV11" s="97" t="e">
        <f t="shared" si="18"/>
        <v>#N/A</v>
      </c>
      <c r="AW11" s="97" t="e">
        <f t="shared" si="19"/>
        <v>#N/A</v>
      </c>
      <c r="AX11" s="97" t="e">
        <f t="shared" si="20"/>
        <v>#N/A</v>
      </c>
      <c r="AY11" s="97" t="e">
        <f t="shared" si="21"/>
        <v>#N/A</v>
      </c>
    </row>
    <row r="12" s="51" customFormat="1" ht="16.2" spans="1:51">
      <c r="A12" s="71">
        <v>9</v>
      </c>
      <c r="B12" s="71">
        <v>4.08</v>
      </c>
      <c r="C12" s="72">
        <v>8.2802112</v>
      </c>
      <c r="D12" s="72">
        <v>8.3457192</v>
      </c>
      <c r="E12" s="72">
        <v>8.4112272</v>
      </c>
      <c r="F12" s="72">
        <v>8.4767352</v>
      </c>
      <c r="G12" s="72">
        <v>8.5553448</v>
      </c>
      <c r="H12" s="72">
        <v>8.6208528</v>
      </c>
      <c r="I12" s="72">
        <v>8.6863608</v>
      </c>
      <c r="J12" s="44" t="s">
        <v>13</v>
      </c>
      <c r="K12" s="71">
        <v>9</v>
      </c>
      <c r="L12" s="71">
        <v>4.08</v>
      </c>
      <c r="M12" s="72">
        <v>8.2802112</v>
      </c>
      <c r="N12" s="72">
        <v>8.3457192</v>
      </c>
      <c r="O12" s="72">
        <v>8.4112272</v>
      </c>
      <c r="P12" s="72">
        <v>8.4767352</v>
      </c>
      <c r="Q12" s="72">
        <v>8.5553448</v>
      </c>
      <c r="R12" s="72">
        <v>8.6208528</v>
      </c>
      <c r="S12" s="72">
        <v>8.6863608</v>
      </c>
      <c r="U12" s="54"/>
      <c r="V12" s="92"/>
      <c r="W12" s="92"/>
      <c r="X12" s="92"/>
      <c r="Y12" s="92"/>
      <c r="Z12" s="92"/>
      <c r="AA12" s="93">
        <f t="shared" si="22"/>
        <v>0</v>
      </c>
      <c r="AB12" s="94">
        <f t="shared" si="0"/>
        <v>0</v>
      </c>
      <c r="AC12" s="95">
        <f t="shared" si="1"/>
        <v>0</v>
      </c>
      <c r="AD12" s="95">
        <f t="shared" si="23"/>
        <v>0</v>
      </c>
      <c r="AE12" s="81" t="str">
        <f t="shared" si="2"/>
        <v>否</v>
      </c>
      <c r="AF12" s="81" t="e">
        <f>IF(LARGE(W12:Y12,{2})&gt;75,"是","否")</f>
        <v>#NUM!</v>
      </c>
      <c r="AG12" s="81" t="str">
        <f t="shared" si="3"/>
        <v>否</v>
      </c>
      <c r="AH12" s="81">
        <f t="shared" si="4"/>
        <v>0</v>
      </c>
      <c r="AI12" s="81" t="str">
        <f t="shared" si="5"/>
        <v>否</v>
      </c>
      <c r="AJ12" s="81" t="str">
        <f t="shared" si="6"/>
        <v>否</v>
      </c>
      <c r="AK12" s="81" t="str">
        <f t="shared" si="7"/>
        <v>否</v>
      </c>
      <c r="AL12" s="96" t="e">
        <f t="shared" si="8"/>
        <v>#N/A</v>
      </c>
      <c r="AM12" s="96" t="e">
        <f t="shared" si="9"/>
        <v>#N/A</v>
      </c>
      <c r="AN12" s="96" t="e">
        <f t="shared" si="10"/>
        <v>#N/A</v>
      </c>
      <c r="AO12" s="96" t="e">
        <f t="shared" si="11"/>
        <v>#N/A</v>
      </c>
      <c r="AP12" s="96" t="e">
        <f t="shared" si="12"/>
        <v>#N/A</v>
      </c>
      <c r="AQ12" s="96" t="e">
        <f t="shared" si="13"/>
        <v>#N/A</v>
      </c>
      <c r="AR12" s="96" t="e">
        <f t="shared" si="14"/>
        <v>#N/A</v>
      </c>
      <c r="AS12" s="97" t="e">
        <f t="shared" si="15"/>
        <v>#N/A</v>
      </c>
      <c r="AT12" s="97" t="e">
        <f t="shared" si="16"/>
        <v>#N/A</v>
      </c>
      <c r="AU12" s="97" t="e">
        <f t="shared" si="17"/>
        <v>#N/A</v>
      </c>
      <c r="AV12" s="97" t="e">
        <f t="shared" si="18"/>
        <v>#N/A</v>
      </c>
      <c r="AW12" s="97" t="e">
        <f t="shared" si="19"/>
        <v>#N/A</v>
      </c>
      <c r="AX12" s="97" t="e">
        <f t="shared" si="20"/>
        <v>#N/A</v>
      </c>
      <c r="AY12" s="97" t="e">
        <f t="shared" si="21"/>
        <v>#N/A</v>
      </c>
    </row>
    <row r="13" s="51" customFormat="1" ht="16.2" spans="1:51">
      <c r="A13" s="71">
        <v>10</v>
      </c>
      <c r="B13" s="71">
        <v>4.53</v>
      </c>
      <c r="C13" s="72">
        <v>8.2802112</v>
      </c>
      <c r="D13" s="72">
        <v>8.3457192</v>
      </c>
      <c r="E13" s="72">
        <v>8.4112272</v>
      </c>
      <c r="F13" s="72">
        <v>8.4767352</v>
      </c>
      <c r="G13" s="72">
        <v>8.5553448</v>
      </c>
      <c r="H13" s="72">
        <v>8.6208528</v>
      </c>
      <c r="I13" s="72">
        <v>9.0139008</v>
      </c>
      <c r="J13" s="41" t="s">
        <v>12</v>
      </c>
      <c r="K13" s="71">
        <v>10</v>
      </c>
      <c r="L13" s="71">
        <v>4.53</v>
      </c>
      <c r="M13" s="72">
        <v>8.2802112</v>
      </c>
      <c r="N13" s="72">
        <v>8.3457192</v>
      </c>
      <c r="O13" s="72">
        <v>8.4112272</v>
      </c>
      <c r="P13" s="72">
        <v>8.4767352</v>
      </c>
      <c r="Q13" s="72">
        <v>8.5553448</v>
      </c>
      <c r="R13" s="72">
        <v>8.6208528</v>
      </c>
      <c r="S13" s="72">
        <v>9.0139008</v>
      </c>
      <c r="U13" s="54"/>
      <c r="V13" s="92"/>
      <c r="W13" s="92"/>
      <c r="X13" s="92"/>
      <c r="Y13" s="92"/>
      <c r="Z13" s="92"/>
      <c r="AA13" s="93">
        <f t="shared" si="22"/>
        <v>0</v>
      </c>
      <c r="AB13" s="94">
        <f t="shared" si="0"/>
        <v>0</v>
      </c>
      <c r="AC13" s="95">
        <f t="shared" si="1"/>
        <v>0</v>
      </c>
      <c r="AD13" s="95">
        <f t="shared" si="23"/>
        <v>0</v>
      </c>
      <c r="AE13" s="81" t="str">
        <f t="shared" si="2"/>
        <v>否</v>
      </c>
      <c r="AF13" s="81" t="e">
        <f>IF(LARGE(W13:Y13,{2})&gt;75,"是","否")</f>
        <v>#NUM!</v>
      </c>
      <c r="AG13" s="81" t="str">
        <f t="shared" si="3"/>
        <v>否</v>
      </c>
      <c r="AH13" s="81">
        <f t="shared" si="4"/>
        <v>0</v>
      </c>
      <c r="AI13" s="81" t="str">
        <f t="shared" si="5"/>
        <v>否</v>
      </c>
      <c r="AJ13" s="81" t="str">
        <f t="shared" si="6"/>
        <v>否</v>
      </c>
      <c r="AK13" s="81" t="str">
        <f t="shared" si="7"/>
        <v>否</v>
      </c>
      <c r="AL13" s="96" t="e">
        <f t="shared" si="8"/>
        <v>#N/A</v>
      </c>
      <c r="AM13" s="96" t="e">
        <f t="shared" si="9"/>
        <v>#N/A</v>
      </c>
      <c r="AN13" s="96" t="e">
        <f t="shared" si="10"/>
        <v>#N/A</v>
      </c>
      <c r="AO13" s="96" t="e">
        <f t="shared" si="11"/>
        <v>#N/A</v>
      </c>
      <c r="AP13" s="96" t="e">
        <f t="shared" si="12"/>
        <v>#N/A</v>
      </c>
      <c r="AQ13" s="96" t="e">
        <f t="shared" si="13"/>
        <v>#N/A</v>
      </c>
      <c r="AR13" s="96" t="e">
        <f t="shared" si="14"/>
        <v>#N/A</v>
      </c>
      <c r="AS13" s="97" t="e">
        <f t="shared" si="15"/>
        <v>#N/A</v>
      </c>
      <c r="AT13" s="97" t="e">
        <f t="shared" si="16"/>
        <v>#N/A</v>
      </c>
      <c r="AU13" s="97" t="e">
        <f t="shared" si="17"/>
        <v>#N/A</v>
      </c>
      <c r="AV13" s="97" t="e">
        <f t="shared" si="18"/>
        <v>#N/A</v>
      </c>
      <c r="AW13" s="97" t="e">
        <f t="shared" si="19"/>
        <v>#N/A</v>
      </c>
      <c r="AX13" s="97" t="e">
        <f t="shared" si="20"/>
        <v>#N/A</v>
      </c>
      <c r="AY13" s="97" t="e">
        <f t="shared" si="21"/>
        <v>#N/A</v>
      </c>
    </row>
    <row r="14" s="51" customFormat="1" ht="16.2" spans="1:51">
      <c r="A14" s="71">
        <v>11</v>
      </c>
      <c r="B14" s="71">
        <v>4.98</v>
      </c>
      <c r="C14" s="72">
        <v>8.2802112</v>
      </c>
      <c r="D14" s="72">
        <v>8.3457192</v>
      </c>
      <c r="E14" s="72">
        <v>8.4112272</v>
      </c>
      <c r="F14" s="72">
        <v>8.4767352</v>
      </c>
      <c r="G14" s="72">
        <v>8.5553448</v>
      </c>
      <c r="H14" s="72">
        <v>8.6208528</v>
      </c>
      <c r="I14" s="72">
        <v>8.6863608</v>
      </c>
      <c r="J14" s="13" t="s">
        <v>11</v>
      </c>
      <c r="K14" s="71">
        <v>11</v>
      </c>
      <c r="L14" s="71">
        <v>4.98</v>
      </c>
      <c r="M14" s="72">
        <v>8.2802112</v>
      </c>
      <c r="N14" s="72">
        <v>8.3457192</v>
      </c>
      <c r="O14" s="72">
        <v>8.4112272</v>
      </c>
      <c r="P14" s="72">
        <v>8.4767352</v>
      </c>
      <c r="Q14" s="72">
        <v>8.5553448</v>
      </c>
      <c r="R14" s="72">
        <v>8.6208528</v>
      </c>
      <c r="S14" s="72">
        <v>8.6863608</v>
      </c>
      <c r="U14" s="54"/>
      <c r="V14" s="92"/>
      <c r="W14" s="92"/>
      <c r="X14" s="92"/>
      <c r="Y14" s="92"/>
      <c r="Z14" s="92"/>
      <c r="AA14" s="93">
        <f t="shared" si="22"/>
        <v>0</v>
      </c>
      <c r="AB14" s="94">
        <f t="shared" si="0"/>
        <v>0</v>
      </c>
      <c r="AC14" s="95">
        <f t="shared" si="1"/>
        <v>0</v>
      </c>
      <c r="AD14" s="95">
        <f t="shared" si="23"/>
        <v>0</v>
      </c>
      <c r="AE14" s="81" t="str">
        <f t="shared" si="2"/>
        <v>否</v>
      </c>
      <c r="AF14" s="81" t="e">
        <f>IF(LARGE(W14:Y14,{2})&gt;75,"是","否")</f>
        <v>#NUM!</v>
      </c>
      <c r="AG14" s="81" t="str">
        <f t="shared" si="3"/>
        <v>否</v>
      </c>
      <c r="AH14" s="81">
        <f t="shared" si="4"/>
        <v>0</v>
      </c>
      <c r="AI14" s="81" t="str">
        <f t="shared" si="5"/>
        <v>否</v>
      </c>
      <c r="AJ14" s="81" t="str">
        <f t="shared" si="6"/>
        <v>否</v>
      </c>
      <c r="AK14" s="81" t="str">
        <f t="shared" si="7"/>
        <v>否</v>
      </c>
      <c r="AL14" s="96" t="e">
        <f t="shared" si="8"/>
        <v>#N/A</v>
      </c>
      <c r="AM14" s="96" t="e">
        <f t="shared" si="9"/>
        <v>#N/A</v>
      </c>
      <c r="AN14" s="96" t="e">
        <f t="shared" si="10"/>
        <v>#N/A</v>
      </c>
      <c r="AO14" s="96" t="e">
        <f t="shared" si="11"/>
        <v>#N/A</v>
      </c>
      <c r="AP14" s="96" t="e">
        <f t="shared" si="12"/>
        <v>#N/A</v>
      </c>
      <c r="AQ14" s="96" t="e">
        <f t="shared" si="13"/>
        <v>#N/A</v>
      </c>
      <c r="AR14" s="96" t="e">
        <f t="shared" si="14"/>
        <v>#N/A</v>
      </c>
      <c r="AS14" s="97" t="e">
        <f t="shared" si="15"/>
        <v>#N/A</v>
      </c>
      <c r="AT14" s="97" t="e">
        <f t="shared" si="16"/>
        <v>#N/A</v>
      </c>
      <c r="AU14" s="97" t="e">
        <f t="shared" si="17"/>
        <v>#N/A</v>
      </c>
      <c r="AV14" s="97" t="e">
        <f t="shared" si="18"/>
        <v>#N/A</v>
      </c>
      <c r="AW14" s="97" t="e">
        <f t="shared" si="19"/>
        <v>#N/A</v>
      </c>
      <c r="AX14" s="97" t="e">
        <f t="shared" si="20"/>
        <v>#N/A</v>
      </c>
      <c r="AY14" s="97" t="e">
        <f t="shared" si="21"/>
        <v>#N/A</v>
      </c>
    </row>
    <row r="15" s="51" customFormat="1" ht="16.2" spans="1:51">
      <c r="A15" s="71">
        <v>12</v>
      </c>
      <c r="B15" s="71">
        <v>5.44</v>
      </c>
      <c r="C15" s="72">
        <v>8.2802112</v>
      </c>
      <c r="D15" s="72">
        <v>8.3457192</v>
      </c>
      <c r="E15" s="72">
        <v>8.4112272</v>
      </c>
      <c r="F15" s="72">
        <v>8.4767352</v>
      </c>
      <c r="G15" s="72">
        <v>8.5553448</v>
      </c>
      <c r="H15" s="72">
        <v>8.6208528</v>
      </c>
      <c r="I15" s="72">
        <v>8.6863608</v>
      </c>
      <c r="J15" s="13" t="s">
        <v>10</v>
      </c>
      <c r="K15" s="71">
        <v>12</v>
      </c>
      <c r="L15" s="71">
        <v>5.44</v>
      </c>
      <c r="M15" s="72">
        <v>8.2802112</v>
      </c>
      <c r="N15" s="72">
        <v>8.3457192</v>
      </c>
      <c r="O15" s="72">
        <v>8.4112272</v>
      </c>
      <c r="P15" s="72">
        <v>8.4767352</v>
      </c>
      <c r="Q15" s="72">
        <v>8.5553448</v>
      </c>
      <c r="R15" s="72">
        <v>8.6208528</v>
      </c>
      <c r="S15" s="72">
        <v>8.6863608</v>
      </c>
      <c r="U15" s="98"/>
      <c r="V15" s="92"/>
      <c r="W15" s="92"/>
      <c r="X15" s="92"/>
      <c r="Y15" s="92"/>
      <c r="Z15" s="92"/>
      <c r="AA15" s="93">
        <f t="shared" si="22"/>
        <v>0</v>
      </c>
      <c r="AB15" s="94">
        <f t="shared" si="0"/>
        <v>0</v>
      </c>
      <c r="AC15" s="95">
        <f t="shared" si="1"/>
        <v>0</v>
      </c>
      <c r="AD15" s="95">
        <f t="shared" si="23"/>
        <v>0</v>
      </c>
      <c r="AE15" s="81" t="str">
        <f t="shared" si="2"/>
        <v>否</v>
      </c>
      <c r="AF15" s="81" t="e">
        <f>IF(LARGE(W15:Y15,{2})&gt;75,"是","否")</f>
        <v>#NUM!</v>
      </c>
      <c r="AG15" s="81" t="str">
        <f t="shared" si="3"/>
        <v>否</v>
      </c>
      <c r="AH15" s="81">
        <f t="shared" si="4"/>
        <v>0</v>
      </c>
      <c r="AI15" s="81" t="str">
        <f t="shared" si="5"/>
        <v>否</v>
      </c>
      <c r="AJ15" s="81" t="str">
        <f t="shared" si="6"/>
        <v>否</v>
      </c>
      <c r="AK15" s="81" t="str">
        <f t="shared" si="7"/>
        <v>否</v>
      </c>
      <c r="AL15" s="96" t="e">
        <f t="shared" si="8"/>
        <v>#N/A</v>
      </c>
      <c r="AM15" s="96" t="e">
        <f t="shared" si="9"/>
        <v>#N/A</v>
      </c>
      <c r="AN15" s="96" t="e">
        <f t="shared" si="10"/>
        <v>#N/A</v>
      </c>
      <c r="AO15" s="96" t="e">
        <f t="shared" si="11"/>
        <v>#N/A</v>
      </c>
      <c r="AP15" s="96" t="e">
        <f t="shared" si="12"/>
        <v>#N/A</v>
      </c>
      <c r="AQ15" s="96" t="e">
        <f t="shared" si="13"/>
        <v>#N/A</v>
      </c>
      <c r="AR15" s="96" t="e">
        <f t="shared" si="14"/>
        <v>#N/A</v>
      </c>
      <c r="AS15" s="97" t="e">
        <f t="shared" si="15"/>
        <v>#N/A</v>
      </c>
      <c r="AT15" s="97" t="e">
        <f t="shared" si="16"/>
        <v>#N/A</v>
      </c>
      <c r="AU15" s="97" t="e">
        <f t="shared" si="17"/>
        <v>#N/A</v>
      </c>
      <c r="AV15" s="97" t="e">
        <f t="shared" si="18"/>
        <v>#N/A</v>
      </c>
      <c r="AW15" s="97" t="e">
        <f t="shared" si="19"/>
        <v>#N/A</v>
      </c>
      <c r="AX15" s="97" t="e">
        <f t="shared" si="20"/>
        <v>#N/A</v>
      </c>
      <c r="AY15" s="97" t="e">
        <f t="shared" si="21"/>
        <v>#N/A</v>
      </c>
    </row>
    <row r="16" s="51" customFormat="1" ht="15.6" spans="1:51">
      <c r="A16" s="71">
        <v>13</v>
      </c>
      <c r="B16" s="71">
        <v>5.89</v>
      </c>
      <c r="C16" s="72">
        <v>8.2802112</v>
      </c>
      <c r="D16" s="72">
        <v>8.3457192</v>
      </c>
      <c r="E16" s="72">
        <v>8.4112272</v>
      </c>
      <c r="F16" s="72">
        <v>8.4767352</v>
      </c>
      <c r="G16" s="72">
        <v>8.5553448</v>
      </c>
      <c r="H16" s="72">
        <v>8.6208528</v>
      </c>
      <c r="I16" s="72">
        <v>9.0663072</v>
      </c>
      <c r="J16" s="99"/>
      <c r="K16" s="71">
        <v>13</v>
      </c>
      <c r="L16" s="71">
        <v>5.89</v>
      </c>
      <c r="M16" s="72">
        <v>8.2802112</v>
      </c>
      <c r="N16" s="72">
        <v>8.3457192</v>
      </c>
      <c r="O16" s="72">
        <v>8.4112272</v>
      </c>
      <c r="P16" s="72">
        <v>8.4767352</v>
      </c>
      <c r="Q16" s="72">
        <v>8.5553448</v>
      </c>
      <c r="R16" s="72">
        <v>8.6208528</v>
      </c>
      <c r="S16" s="72">
        <v>9.0663072</v>
      </c>
      <c r="U16" s="98"/>
      <c r="V16" s="92"/>
      <c r="W16" s="92"/>
      <c r="X16" s="92"/>
      <c r="Y16" s="92"/>
      <c r="Z16" s="92"/>
      <c r="AA16" s="93">
        <f t="shared" si="22"/>
        <v>0</v>
      </c>
      <c r="AB16" s="94">
        <f t="shared" si="0"/>
        <v>0</v>
      </c>
      <c r="AC16" s="95">
        <f t="shared" si="1"/>
        <v>0</v>
      </c>
      <c r="AD16" s="95">
        <f t="shared" si="23"/>
        <v>0</v>
      </c>
      <c r="AE16" s="81" t="str">
        <f t="shared" si="2"/>
        <v>否</v>
      </c>
      <c r="AF16" s="81" t="e">
        <f>IF(LARGE(W16:Y16,{2})&gt;75,"是","否")</f>
        <v>#NUM!</v>
      </c>
      <c r="AG16" s="81" t="str">
        <f t="shared" si="3"/>
        <v>否</v>
      </c>
      <c r="AH16" s="81">
        <f t="shared" si="4"/>
        <v>0</v>
      </c>
      <c r="AI16" s="81" t="str">
        <f t="shared" si="5"/>
        <v>否</v>
      </c>
      <c r="AJ16" s="81" t="str">
        <f t="shared" si="6"/>
        <v>否</v>
      </c>
      <c r="AK16" s="81" t="str">
        <f t="shared" si="7"/>
        <v>否</v>
      </c>
      <c r="AL16" s="96" t="e">
        <f t="shared" si="8"/>
        <v>#N/A</v>
      </c>
      <c r="AM16" s="96" t="e">
        <f t="shared" si="9"/>
        <v>#N/A</v>
      </c>
      <c r="AN16" s="96" t="e">
        <f t="shared" si="10"/>
        <v>#N/A</v>
      </c>
      <c r="AO16" s="96" t="e">
        <f t="shared" si="11"/>
        <v>#N/A</v>
      </c>
      <c r="AP16" s="96" t="e">
        <f t="shared" si="12"/>
        <v>#N/A</v>
      </c>
      <c r="AQ16" s="96" t="e">
        <f t="shared" si="13"/>
        <v>#N/A</v>
      </c>
      <c r="AR16" s="96" t="e">
        <f t="shared" si="14"/>
        <v>#N/A</v>
      </c>
      <c r="AS16" s="97" t="e">
        <f t="shared" si="15"/>
        <v>#N/A</v>
      </c>
      <c r="AT16" s="97" t="e">
        <f t="shared" si="16"/>
        <v>#N/A</v>
      </c>
      <c r="AU16" s="97" t="e">
        <f t="shared" si="17"/>
        <v>#N/A</v>
      </c>
      <c r="AV16" s="97" t="e">
        <f t="shared" si="18"/>
        <v>#N/A</v>
      </c>
      <c r="AW16" s="97" t="e">
        <f t="shared" si="19"/>
        <v>#N/A</v>
      </c>
      <c r="AX16" s="97" t="e">
        <f t="shared" si="20"/>
        <v>#N/A</v>
      </c>
      <c r="AY16" s="97" t="e">
        <f t="shared" si="21"/>
        <v>#N/A</v>
      </c>
    </row>
    <row r="17" s="51" customFormat="1" ht="15.6" spans="1:51">
      <c r="A17" s="71">
        <v>14</v>
      </c>
      <c r="B17" s="71">
        <v>6.35</v>
      </c>
      <c r="C17" s="72">
        <v>8.2802112</v>
      </c>
      <c r="D17" s="72">
        <v>8.3457192</v>
      </c>
      <c r="E17" s="72">
        <v>8.4112272</v>
      </c>
      <c r="F17" s="72">
        <v>8.4767352</v>
      </c>
      <c r="G17" s="72">
        <v>8.5553448</v>
      </c>
      <c r="H17" s="72">
        <v>9.0139008</v>
      </c>
      <c r="I17" s="72">
        <v>9.8524032</v>
      </c>
      <c r="J17" s="99"/>
      <c r="K17" s="71">
        <v>14</v>
      </c>
      <c r="L17" s="71">
        <v>6.35</v>
      </c>
      <c r="M17" s="72">
        <v>8.2802112</v>
      </c>
      <c r="N17" s="72">
        <v>8.3457192</v>
      </c>
      <c r="O17" s="72">
        <v>8.4112272</v>
      </c>
      <c r="P17" s="72">
        <v>8.4767352</v>
      </c>
      <c r="Q17" s="72">
        <v>8.5553448</v>
      </c>
      <c r="R17" s="72">
        <v>9.0139008</v>
      </c>
      <c r="S17" s="72">
        <v>9.8524032</v>
      </c>
      <c r="U17" s="98"/>
      <c r="V17" s="92"/>
      <c r="W17" s="92"/>
      <c r="X17" s="92"/>
      <c r="Y17" s="92"/>
      <c r="Z17" s="92"/>
      <c r="AA17" s="93">
        <f t="shared" si="22"/>
        <v>0</v>
      </c>
      <c r="AB17" s="94">
        <f t="shared" si="0"/>
        <v>0</v>
      </c>
      <c r="AC17" s="95">
        <f t="shared" si="1"/>
        <v>0</v>
      </c>
      <c r="AD17" s="95">
        <f t="shared" si="23"/>
        <v>0</v>
      </c>
      <c r="AE17" s="81" t="str">
        <f t="shared" si="2"/>
        <v>否</v>
      </c>
      <c r="AF17" s="81" t="e">
        <f>IF(LARGE(W17:Y17,{2})&gt;75,"是","否")</f>
        <v>#NUM!</v>
      </c>
      <c r="AG17" s="81" t="str">
        <f t="shared" si="3"/>
        <v>否</v>
      </c>
      <c r="AH17" s="81">
        <f t="shared" si="4"/>
        <v>0</v>
      </c>
      <c r="AI17" s="81" t="str">
        <f t="shared" si="5"/>
        <v>否</v>
      </c>
      <c r="AJ17" s="81" t="str">
        <f t="shared" si="6"/>
        <v>否</v>
      </c>
      <c r="AK17" s="81" t="str">
        <f t="shared" si="7"/>
        <v>否</v>
      </c>
      <c r="AL17" s="96" t="e">
        <f t="shared" si="8"/>
        <v>#N/A</v>
      </c>
      <c r="AM17" s="96" t="e">
        <f t="shared" si="9"/>
        <v>#N/A</v>
      </c>
      <c r="AN17" s="96" t="e">
        <f t="shared" si="10"/>
        <v>#N/A</v>
      </c>
      <c r="AO17" s="96" t="e">
        <f t="shared" si="11"/>
        <v>#N/A</v>
      </c>
      <c r="AP17" s="96" t="e">
        <f t="shared" si="12"/>
        <v>#N/A</v>
      </c>
      <c r="AQ17" s="96" t="e">
        <f t="shared" si="13"/>
        <v>#N/A</v>
      </c>
      <c r="AR17" s="96" t="e">
        <f t="shared" si="14"/>
        <v>#N/A</v>
      </c>
      <c r="AS17" s="97" t="e">
        <f t="shared" si="15"/>
        <v>#N/A</v>
      </c>
      <c r="AT17" s="97" t="e">
        <f t="shared" si="16"/>
        <v>#N/A</v>
      </c>
      <c r="AU17" s="97" t="e">
        <f t="shared" si="17"/>
        <v>#N/A</v>
      </c>
      <c r="AV17" s="97" t="e">
        <f t="shared" si="18"/>
        <v>#N/A</v>
      </c>
      <c r="AW17" s="97" t="e">
        <f t="shared" si="19"/>
        <v>#N/A</v>
      </c>
      <c r="AX17" s="97" t="e">
        <f t="shared" si="20"/>
        <v>#N/A</v>
      </c>
      <c r="AY17" s="97" t="e">
        <f t="shared" si="21"/>
        <v>#N/A</v>
      </c>
    </row>
    <row r="18" s="51" customFormat="1" ht="15.6" spans="1:51">
      <c r="A18" s="71">
        <v>15</v>
      </c>
      <c r="B18" s="71">
        <v>6.8</v>
      </c>
      <c r="C18" s="72">
        <v>8.2802112</v>
      </c>
      <c r="D18" s="72">
        <v>8.3457192</v>
      </c>
      <c r="E18" s="72">
        <v>8.4112272</v>
      </c>
      <c r="F18" s="72">
        <v>8.4767352</v>
      </c>
      <c r="G18" s="72">
        <v>8.5553448</v>
      </c>
      <c r="H18" s="72">
        <v>9.302136</v>
      </c>
      <c r="I18" s="72">
        <v>10.2585528</v>
      </c>
      <c r="J18" s="99"/>
      <c r="K18" s="71">
        <v>15</v>
      </c>
      <c r="L18" s="71">
        <v>6.8</v>
      </c>
      <c r="M18" s="72">
        <v>8.2802112</v>
      </c>
      <c r="N18" s="72">
        <v>8.3457192</v>
      </c>
      <c r="O18" s="72">
        <v>8.4112272</v>
      </c>
      <c r="P18" s="72">
        <v>8.4767352</v>
      </c>
      <c r="Q18" s="72">
        <v>8.5553448</v>
      </c>
      <c r="R18" s="72">
        <v>9.302136</v>
      </c>
      <c r="S18" s="72">
        <v>10.2585528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8.2802112</v>
      </c>
      <c r="D19" s="72">
        <v>8.3457192</v>
      </c>
      <c r="E19" s="72">
        <v>8.4112272</v>
      </c>
      <c r="F19" s="72">
        <v>8.4767352</v>
      </c>
      <c r="G19" s="72">
        <v>8.5553448</v>
      </c>
      <c r="H19" s="72">
        <v>9.7868952</v>
      </c>
      <c r="I19" s="72">
        <v>10.7695152</v>
      </c>
      <c r="J19" s="99"/>
      <c r="K19" s="71">
        <v>16</v>
      </c>
      <c r="L19" s="71">
        <v>7.25</v>
      </c>
      <c r="M19" s="72">
        <v>8.2802112</v>
      </c>
      <c r="N19" s="72">
        <v>8.3457192</v>
      </c>
      <c r="O19" s="72">
        <v>8.4112272</v>
      </c>
      <c r="P19" s="72">
        <v>8.4767352</v>
      </c>
      <c r="Q19" s="72">
        <v>8.5553448</v>
      </c>
      <c r="R19" s="72">
        <v>9.7868952</v>
      </c>
      <c r="S19" s="72">
        <v>10.7695152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8.2802112</v>
      </c>
      <c r="D20" s="72">
        <v>8.3457192</v>
      </c>
      <c r="E20" s="72">
        <v>8.4112272</v>
      </c>
      <c r="F20" s="72">
        <v>8.4767352</v>
      </c>
      <c r="G20" s="72">
        <v>8.5553448</v>
      </c>
      <c r="H20" s="72">
        <v>10.284756</v>
      </c>
      <c r="I20" s="72">
        <v>10.7695152</v>
      </c>
      <c r="J20" s="99"/>
      <c r="K20" s="71">
        <v>17</v>
      </c>
      <c r="L20" s="71">
        <v>7.71</v>
      </c>
      <c r="M20" s="72">
        <v>8.2802112</v>
      </c>
      <c r="N20" s="72">
        <v>8.3457192</v>
      </c>
      <c r="O20" s="72">
        <v>8.4112272</v>
      </c>
      <c r="P20" s="72">
        <v>8.4767352</v>
      </c>
      <c r="Q20" s="72">
        <v>8.5553448</v>
      </c>
      <c r="R20" s="72">
        <v>10.284756</v>
      </c>
      <c r="S20" s="72">
        <v>10.7695152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8.2802112</v>
      </c>
      <c r="D21" s="72">
        <v>8.3457192</v>
      </c>
      <c r="E21" s="72">
        <v>8.4112272</v>
      </c>
      <c r="F21" s="72">
        <v>8.4767352</v>
      </c>
      <c r="G21" s="72">
        <v>8.7256656</v>
      </c>
      <c r="H21" s="72">
        <v>10.5991944</v>
      </c>
      <c r="I21" s="72">
        <v>11.6080176</v>
      </c>
      <c r="J21" s="99"/>
      <c r="K21" s="71">
        <v>18</v>
      </c>
      <c r="L21" s="71">
        <v>8.16</v>
      </c>
      <c r="M21" s="72">
        <v>8.2802112</v>
      </c>
      <c r="N21" s="72">
        <v>8.3457192</v>
      </c>
      <c r="O21" s="72">
        <v>8.4112272</v>
      </c>
      <c r="P21" s="72">
        <v>8.4767352</v>
      </c>
      <c r="Q21" s="72">
        <v>8.7256656</v>
      </c>
      <c r="R21" s="72">
        <v>10.5991944</v>
      </c>
      <c r="S21" s="72">
        <v>11.6080176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8.2802112</v>
      </c>
      <c r="D22" s="72">
        <v>8.3457192</v>
      </c>
      <c r="E22" s="72">
        <v>8.4112272</v>
      </c>
      <c r="F22" s="72">
        <v>8.4767352</v>
      </c>
      <c r="G22" s="72">
        <v>8.9876976</v>
      </c>
      <c r="H22" s="72">
        <v>10.9136328</v>
      </c>
      <c r="I22" s="72">
        <v>12.1713864</v>
      </c>
      <c r="J22" s="99"/>
      <c r="K22" s="71">
        <v>19</v>
      </c>
      <c r="L22" s="71">
        <v>8.61</v>
      </c>
      <c r="M22" s="72">
        <v>8.2802112</v>
      </c>
      <c r="N22" s="72">
        <v>8.3457192</v>
      </c>
      <c r="O22" s="72">
        <v>8.4112272</v>
      </c>
      <c r="P22" s="72">
        <v>8.4767352</v>
      </c>
      <c r="Q22" s="72">
        <v>8.9876976</v>
      </c>
      <c r="R22" s="72">
        <v>10.9136328</v>
      </c>
      <c r="S22" s="72">
        <v>12.1713864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8.2802112</v>
      </c>
      <c r="D23" s="72">
        <v>8.3457192</v>
      </c>
      <c r="E23" s="72">
        <v>8.4112272</v>
      </c>
      <c r="F23" s="72">
        <v>8.4767352</v>
      </c>
      <c r="G23" s="72">
        <v>9.2890344</v>
      </c>
      <c r="H23" s="72">
        <v>11.3197824</v>
      </c>
      <c r="I23" s="72">
        <v>12.6168408</v>
      </c>
      <c r="J23" s="99"/>
      <c r="K23" s="71">
        <v>20</v>
      </c>
      <c r="L23" s="71">
        <v>9.07</v>
      </c>
      <c r="M23" s="72">
        <v>8.2802112</v>
      </c>
      <c r="N23" s="72">
        <v>8.3457192</v>
      </c>
      <c r="O23" s="72">
        <v>8.4112272</v>
      </c>
      <c r="P23" s="72">
        <v>8.4767352</v>
      </c>
      <c r="Q23" s="72">
        <v>9.2890344</v>
      </c>
      <c r="R23" s="72">
        <v>11.3197824</v>
      </c>
      <c r="S23" s="72">
        <v>12.6168408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8.2802112</v>
      </c>
      <c r="D24" s="72">
        <v>8.3457192</v>
      </c>
      <c r="E24" s="72">
        <v>8.4112272</v>
      </c>
      <c r="F24" s="72">
        <v>8.4767352</v>
      </c>
      <c r="G24" s="72">
        <v>9.17112</v>
      </c>
      <c r="H24" s="72">
        <v>11.1494616</v>
      </c>
      <c r="I24" s="72">
        <v>12.44652</v>
      </c>
      <c r="J24" s="99"/>
      <c r="K24" s="71">
        <v>21</v>
      </c>
      <c r="L24" s="71">
        <v>9.52</v>
      </c>
      <c r="M24" s="72">
        <v>8.2802112</v>
      </c>
      <c r="N24" s="72">
        <v>8.3457192</v>
      </c>
      <c r="O24" s="72">
        <v>8.4112272</v>
      </c>
      <c r="P24" s="72">
        <v>8.4767352</v>
      </c>
      <c r="Q24" s="72">
        <v>9.17112</v>
      </c>
      <c r="R24" s="72">
        <v>11.1494616</v>
      </c>
      <c r="S24" s="72">
        <v>12.44652</v>
      </c>
      <c r="U24" s="54"/>
      <c r="V24" s="82" t="str">
        <f>'FedEx-YSD-报价'!V8</f>
        <v>案例</v>
      </c>
      <c r="W24" s="116">
        <f t="shared" ref="W24:W33" si="24">AD40</f>
        <v>9.605044992</v>
      </c>
      <c r="X24" s="116">
        <f t="shared" ref="X24:X33" si="25">AD53</f>
        <v>11.489579136</v>
      </c>
      <c r="Y24" s="116">
        <f t="shared" ref="Y24:Y33" si="26">AD66</f>
        <v>13.404508992</v>
      </c>
      <c r="Z24" s="116">
        <f t="shared" ref="Z24:Z33" si="27">AD79</f>
        <v>16.200914496</v>
      </c>
      <c r="AA24" s="116">
        <f t="shared" ref="AA24:AA33" si="28">AD92</f>
        <v>20.258742048</v>
      </c>
      <c r="AB24" s="116">
        <f t="shared" ref="AB24:AB33" si="29">AD105</f>
        <v>24.073403904</v>
      </c>
      <c r="AC24" s="116">
        <f t="shared" ref="AC24:AC33" si="30">AD118</f>
        <v>26.82421584</v>
      </c>
      <c r="AD24" s="117">
        <f t="shared" ref="AD24:AD33" si="31">AVERAGE(W24:AC24)</f>
        <v>17.4080584868571</v>
      </c>
      <c r="AE24" s="118">
        <f t="shared" ref="AE24:AE33" si="32">W40</f>
        <v>2.4</v>
      </c>
      <c r="AF24" s="114"/>
      <c r="AG24" s="82" t="str">
        <f>'FedEx-YSD-报价'!V8</f>
        <v>案例</v>
      </c>
      <c r="AH24" s="116">
        <f t="shared" ref="AH24:AH33" si="33">AO40</f>
        <v>13.6718685214118</v>
      </c>
      <c r="AI24" s="116">
        <f t="shared" ref="AI24:AI33" si="34">AO53</f>
        <v>15.5564026654118</v>
      </c>
      <c r="AJ24" s="116">
        <f t="shared" ref="AJ24:AJ33" si="35">AO66</f>
        <v>17.4713325214118</v>
      </c>
      <c r="AK24" s="116">
        <f t="shared" ref="AK24:AK33" si="36">AO79</f>
        <v>20.2677380254118</v>
      </c>
      <c r="AL24" s="116">
        <f t="shared" ref="AL24:AL33" si="37">AO92</f>
        <v>24.3255655774118</v>
      </c>
      <c r="AM24" s="116">
        <f t="shared" ref="AM24:AM33" si="38">AO105</f>
        <v>28.1402274334118</v>
      </c>
      <c r="AN24" s="116">
        <f t="shared" ref="AN24:AN33" si="39">AO118</f>
        <v>30.8910393694118</v>
      </c>
      <c r="AO24" s="117">
        <f t="shared" ref="AO24:AO33" si="40">AVERAGE(AH24:AN24)</f>
        <v>21.4748820162689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8.2802112</v>
      </c>
      <c r="D25" s="72">
        <v>8.3457192</v>
      </c>
      <c r="E25" s="72">
        <v>8.4112272</v>
      </c>
      <c r="F25" s="72">
        <v>8.4767352</v>
      </c>
      <c r="G25" s="72">
        <v>9.5510664</v>
      </c>
      <c r="H25" s="72">
        <v>11.5556112</v>
      </c>
      <c r="I25" s="72">
        <v>12.9967872</v>
      </c>
      <c r="J25" s="99"/>
      <c r="K25" s="71">
        <v>22</v>
      </c>
      <c r="L25" s="71">
        <v>9.97</v>
      </c>
      <c r="M25" s="72">
        <v>8.2802112</v>
      </c>
      <c r="N25" s="72">
        <v>8.3457192</v>
      </c>
      <c r="O25" s="72">
        <v>8.4112272</v>
      </c>
      <c r="P25" s="72">
        <v>8.4767352</v>
      </c>
      <c r="Q25" s="72">
        <v>9.5510664</v>
      </c>
      <c r="R25" s="72">
        <v>11.5556112</v>
      </c>
      <c r="S25" s="72">
        <v>12.9967872</v>
      </c>
      <c r="U25" s="54"/>
      <c r="V25" s="82">
        <f>'FedEx-YSD-报价'!V9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'FedEx-YSD-报价'!V9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8.2802112</v>
      </c>
      <c r="D26" s="72">
        <v>8.3457192</v>
      </c>
      <c r="E26" s="72">
        <v>8.4112272</v>
      </c>
      <c r="F26" s="72">
        <v>8.4767352</v>
      </c>
      <c r="G26" s="72">
        <v>9.9048096</v>
      </c>
      <c r="H26" s="72">
        <v>11.8307448</v>
      </c>
      <c r="I26" s="72">
        <v>13.5077496</v>
      </c>
      <c r="J26" s="99"/>
      <c r="K26" s="71">
        <v>23</v>
      </c>
      <c r="L26" s="71">
        <v>10.43</v>
      </c>
      <c r="M26" s="72">
        <v>8.2802112</v>
      </c>
      <c r="N26" s="72">
        <v>8.3457192</v>
      </c>
      <c r="O26" s="72">
        <v>8.4112272</v>
      </c>
      <c r="P26" s="72">
        <v>8.4767352</v>
      </c>
      <c r="Q26" s="72">
        <v>9.9048096</v>
      </c>
      <c r="R26" s="72">
        <v>11.8307448</v>
      </c>
      <c r="S26" s="72">
        <v>13.5077496</v>
      </c>
      <c r="U26" s="54"/>
      <c r="V26" s="82">
        <f>'FedEx-YSD-报价'!V10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'FedEx-YSD-报价'!V10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8.2802112</v>
      </c>
      <c r="D27" s="72">
        <v>8.3457192</v>
      </c>
      <c r="E27" s="72">
        <v>8.4112272</v>
      </c>
      <c r="F27" s="72">
        <v>8.51604</v>
      </c>
      <c r="G27" s="72">
        <v>10.3764672</v>
      </c>
      <c r="H27" s="72">
        <v>12.2368944</v>
      </c>
      <c r="I27" s="72">
        <v>14.280744</v>
      </c>
      <c r="J27" s="99"/>
      <c r="K27" s="71">
        <v>24</v>
      </c>
      <c r="L27" s="71">
        <v>10.88</v>
      </c>
      <c r="M27" s="72">
        <v>8.2802112</v>
      </c>
      <c r="N27" s="72">
        <v>8.3457192</v>
      </c>
      <c r="O27" s="72">
        <v>8.4112272</v>
      </c>
      <c r="P27" s="72">
        <v>8.51604</v>
      </c>
      <c r="Q27" s="72">
        <v>10.3764672</v>
      </c>
      <c r="R27" s="72">
        <v>12.2368944</v>
      </c>
      <c r="S27" s="72">
        <v>14.280744</v>
      </c>
      <c r="U27" s="54"/>
      <c r="V27" s="82">
        <f>'FedEx-YSD-报价'!V11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'FedEx-YSD-报价'!V11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8.2802112</v>
      </c>
      <c r="D28" s="72">
        <v>8.3457192</v>
      </c>
      <c r="E28" s="72">
        <v>8.4112272</v>
      </c>
      <c r="F28" s="72">
        <v>8.6863608</v>
      </c>
      <c r="G28" s="72">
        <v>10.677804</v>
      </c>
      <c r="H28" s="72">
        <v>12.905076</v>
      </c>
      <c r="I28" s="72">
        <v>14.7261984</v>
      </c>
      <c r="J28" s="99"/>
      <c r="K28" s="71">
        <v>25</v>
      </c>
      <c r="L28" s="71">
        <v>11.33</v>
      </c>
      <c r="M28" s="72">
        <v>8.2802112</v>
      </c>
      <c r="N28" s="72">
        <v>8.3457192</v>
      </c>
      <c r="O28" s="72">
        <v>8.4112272</v>
      </c>
      <c r="P28" s="72">
        <v>8.6863608</v>
      </c>
      <c r="Q28" s="72">
        <v>10.677804</v>
      </c>
      <c r="R28" s="72">
        <v>12.905076</v>
      </c>
      <c r="S28" s="72">
        <v>14.7261984</v>
      </c>
      <c r="U28" s="54"/>
      <c r="V28" s="82">
        <f>'FedEx-YSD-报价'!V12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'FedEx-YSD-报价'!V12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8.2802112</v>
      </c>
      <c r="D29" s="72">
        <v>8.3457192</v>
      </c>
      <c r="E29" s="72">
        <v>8.4112272</v>
      </c>
      <c r="F29" s="72">
        <v>9.040104</v>
      </c>
      <c r="G29" s="72">
        <v>11.070852</v>
      </c>
      <c r="H29" s="72">
        <v>13.42914</v>
      </c>
      <c r="I29" s="72">
        <v>15.328872</v>
      </c>
      <c r="J29" s="99"/>
      <c r="K29" s="71">
        <v>26</v>
      </c>
      <c r="L29" s="71">
        <v>11.79</v>
      </c>
      <c r="M29" s="72">
        <v>8.2802112</v>
      </c>
      <c r="N29" s="72">
        <v>8.3457192</v>
      </c>
      <c r="O29" s="72">
        <v>8.4112272</v>
      </c>
      <c r="P29" s="72">
        <v>9.040104</v>
      </c>
      <c r="Q29" s="72">
        <v>11.070852</v>
      </c>
      <c r="R29" s="72">
        <v>13.42914</v>
      </c>
      <c r="S29" s="72">
        <v>15.328872</v>
      </c>
      <c r="U29" s="54"/>
      <c r="V29" s="82">
        <f>'FedEx-YSD-报价'!V13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'FedEx-YSD-报价'!V13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8.2802112</v>
      </c>
      <c r="D30" s="72">
        <v>8.3457192</v>
      </c>
      <c r="E30" s="72">
        <v>8.4112272</v>
      </c>
      <c r="F30" s="72">
        <v>9.1842216</v>
      </c>
      <c r="G30" s="72">
        <v>11.5163064</v>
      </c>
      <c r="H30" s="72">
        <v>13.6780704</v>
      </c>
      <c r="I30" s="72">
        <v>15.590904</v>
      </c>
      <c r="J30" s="99"/>
      <c r="K30" s="71">
        <v>27</v>
      </c>
      <c r="L30" s="71">
        <v>12.24</v>
      </c>
      <c r="M30" s="72">
        <v>8.2802112</v>
      </c>
      <c r="N30" s="72">
        <v>8.3457192</v>
      </c>
      <c r="O30" s="72">
        <v>8.4112272</v>
      </c>
      <c r="P30" s="72">
        <v>9.1842216</v>
      </c>
      <c r="Q30" s="72">
        <v>11.5163064</v>
      </c>
      <c r="R30" s="72">
        <v>13.6780704</v>
      </c>
      <c r="S30" s="72">
        <v>15.590904</v>
      </c>
      <c r="U30" s="54"/>
      <c r="V30" s="82">
        <f>'FedEx-YSD-报价'!V14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'FedEx-YSD-报价'!V14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8.2802112</v>
      </c>
      <c r="D31" s="72">
        <v>8.3457192</v>
      </c>
      <c r="E31" s="72">
        <v>8.4112272</v>
      </c>
      <c r="F31" s="72">
        <v>9.7213872</v>
      </c>
      <c r="G31" s="72">
        <v>12.0796752</v>
      </c>
      <c r="H31" s="72">
        <v>14.2938456</v>
      </c>
      <c r="I31" s="72">
        <v>16.180476</v>
      </c>
      <c r="J31" s="99"/>
      <c r="K31" s="71">
        <v>28</v>
      </c>
      <c r="L31" s="71">
        <v>12.7</v>
      </c>
      <c r="M31" s="72">
        <v>8.2802112</v>
      </c>
      <c r="N31" s="72">
        <v>8.3457192</v>
      </c>
      <c r="O31" s="72">
        <v>8.4112272</v>
      </c>
      <c r="P31" s="72">
        <v>9.7213872</v>
      </c>
      <c r="Q31" s="72">
        <v>12.0796752</v>
      </c>
      <c r="R31" s="72">
        <v>14.2938456</v>
      </c>
      <c r="S31" s="72">
        <v>16.180476</v>
      </c>
      <c r="U31" s="54"/>
      <c r="V31" s="82">
        <f>'FedEx-YSD-报价'!V15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'FedEx-YSD-报价'!V15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8.2802112</v>
      </c>
      <c r="D32" s="72">
        <v>8.3457192</v>
      </c>
      <c r="E32" s="72">
        <v>8.4112272</v>
      </c>
      <c r="F32" s="72">
        <v>9.7344888</v>
      </c>
      <c r="G32" s="72">
        <v>12.4203168</v>
      </c>
      <c r="H32" s="72">
        <v>14.6213856</v>
      </c>
      <c r="I32" s="72">
        <v>16.6128288</v>
      </c>
      <c r="J32" s="99"/>
      <c r="K32" s="71">
        <v>29</v>
      </c>
      <c r="L32" s="71">
        <v>13.15</v>
      </c>
      <c r="M32" s="72">
        <v>8.2802112</v>
      </c>
      <c r="N32" s="72">
        <v>8.3457192</v>
      </c>
      <c r="O32" s="72">
        <v>8.4112272</v>
      </c>
      <c r="P32" s="72">
        <v>9.7344888</v>
      </c>
      <c r="Q32" s="72">
        <v>12.4203168</v>
      </c>
      <c r="R32" s="72">
        <v>14.6213856</v>
      </c>
      <c r="S32" s="72">
        <v>16.6128288</v>
      </c>
      <c r="U32" s="54"/>
      <c r="V32" s="82">
        <f>'FedEx-YSD-报价'!V16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'FedEx-YSD-报价'!V16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8.2802112</v>
      </c>
      <c r="D33" s="72">
        <v>8.3457192</v>
      </c>
      <c r="E33" s="72">
        <v>8.4374304</v>
      </c>
      <c r="F33" s="72">
        <v>10.1144352</v>
      </c>
      <c r="G33" s="72">
        <v>12.6168408</v>
      </c>
      <c r="H33" s="72">
        <v>14.6999952</v>
      </c>
      <c r="I33" s="72">
        <v>17.3072136</v>
      </c>
      <c r="J33" s="99"/>
      <c r="K33" s="71">
        <v>30</v>
      </c>
      <c r="L33" s="71">
        <v>13.6</v>
      </c>
      <c r="M33" s="72">
        <v>8.2802112</v>
      </c>
      <c r="N33" s="72">
        <v>8.3457192</v>
      </c>
      <c r="O33" s="72">
        <v>8.4374304</v>
      </c>
      <c r="P33" s="72">
        <v>10.1144352</v>
      </c>
      <c r="Q33" s="72">
        <v>12.6168408</v>
      </c>
      <c r="R33" s="72">
        <v>14.6999952</v>
      </c>
      <c r="S33" s="72">
        <v>17.3072136</v>
      </c>
      <c r="U33" s="54"/>
      <c r="V33" s="82">
        <f>'FedEx-YSD-报价'!V17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'FedEx-YSD-报价'!V17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8.2802112</v>
      </c>
      <c r="D34" s="72">
        <v>8.3457192</v>
      </c>
      <c r="E34" s="72">
        <v>8.6077512</v>
      </c>
      <c r="F34" s="72">
        <v>10.2454512</v>
      </c>
      <c r="G34" s="72">
        <v>12.9836856</v>
      </c>
      <c r="H34" s="72">
        <v>15.2371608</v>
      </c>
      <c r="I34" s="72">
        <v>17.8574808</v>
      </c>
      <c r="J34" s="99"/>
      <c r="K34" s="71">
        <v>31</v>
      </c>
      <c r="L34" s="71">
        <v>14.06</v>
      </c>
      <c r="M34" s="72">
        <v>8.2802112</v>
      </c>
      <c r="N34" s="72">
        <v>8.3457192</v>
      </c>
      <c r="O34" s="72">
        <v>8.6077512</v>
      </c>
      <c r="P34" s="72">
        <v>10.2454512</v>
      </c>
      <c r="Q34" s="72">
        <v>12.9836856</v>
      </c>
      <c r="R34" s="72">
        <v>15.2371608</v>
      </c>
      <c r="S34" s="72">
        <v>17.8574808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8.2802112</v>
      </c>
      <c r="D35" s="72">
        <v>8.3457192</v>
      </c>
      <c r="E35" s="72">
        <v>8.6208528</v>
      </c>
      <c r="F35" s="72">
        <v>10.2454512</v>
      </c>
      <c r="G35" s="72">
        <v>12.9967872</v>
      </c>
      <c r="H35" s="72">
        <v>15.2371608</v>
      </c>
      <c r="I35" s="72">
        <v>18.0540048</v>
      </c>
      <c r="J35" s="99"/>
      <c r="K35" s="71">
        <v>32</v>
      </c>
      <c r="L35" s="71">
        <v>14.51</v>
      </c>
      <c r="M35" s="72">
        <v>8.2802112</v>
      </c>
      <c r="N35" s="72">
        <v>8.3457192</v>
      </c>
      <c r="O35" s="72">
        <v>8.6208528</v>
      </c>
      <c r="P35" s="72">
        <v>10.2454512</v>
      </c>
      <c r="Q35" s="72">
        <v>12.9967872</v>
      </c>
      <c r="R35" s="72">
        <v>15.2371608</v>
      </c>
      <c r="S35" s="72">
        <v>18.0540048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8.2802112</v>
      </c>
      <c r="D36" s="72">
        <v>8.3457192</v>
      </c>
      <c r="E36" s="72">
        <v>9.0007992</v>
      </c>
      <c r="F36" s="72">
        <v>10.7302104</v>
      </c>
      <c r="G36" s="72">
        <v>13.8090864</v>
      </c>
      <c r="H36" s="72">
        <v>15.7481232</v>
      </c>
      <c r="I36" s="72">
        <v>18.538764</v>
      </c>
      <c r="J36" s="99"/>
      <c r="K36" s="71">
        <v>33</v>
      </c>
      <c r="L36" s="71">
        <v>14.96</v>
      </c>
      <c r="M36" s="72">
        <v>8.2802112</v>
      </c>
      <c r="N36" s="72">
        <v>8.3457192</v>
      </c>
      <c r="O36" s="72">
        <v>9.0007992</v>
      </c>
      <c r="P36" s="72">
        <v>10.7302104</v>
      </c>
      <c r="Q36" s="72">
        <v>13.8090864</v>
      </c>
      <c r="R36" s="72">
        <v>15.7481232</v>
      </c>
      <c r="S36" s="72">
        <v>18.538764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8.2802112</v>
      </c>
      <c r="D37" s="72">
        <v>8.3457192</v>
      </c>
      <c r="E37" s="72">
        <v>9.2890344</v>
      </c>
      <c r="F37" s="72">
        <v>11.0970552</v>
      </c>
      <c r="G37" s="72">
        <v>13.8090864</v>
      </c>
      <c r="H37" s="72">
        <v>16.2197808</v>
      </c>
      <c r="I37" s="72">
        <v>19.4296728</v>
      </c>
      <c r="J37" s="99"/>
      <c r="K37" s="71">
        <v>34</v>
      </c>
      <c r="L37" s="71">
        <v>15.42</v>
      </c>
      <c r="M37" s="72">
        <v>8.2802112</v>
      </c>
      <c r="N37" s="72">
        <v>8.3457192</v>
      </c>
      <c r="O37" s="72">
        <v>9.2890344</v>
      </c>
      <c r="P37" s="72">
        <v>11.0970552</v>
      </c>
      <c r="Q37" s="72">
        <v>13.8090864</v>
      </c>
      <c r="R37" s="72">
        <v>16.2197808</v>
      </c>
      <c r="S37" s="72">
        <v>19.4296728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8.2802112</v>
      </c>
      <c r="D38" s="72">
        <v>8.5684464</v>
      </c>
      <c r="E38" s="72">
        <v>9.5903712</v>
      </c>
      <c r="F38" s="72">
        <v>11.3721888</v>
      </c>
      <c r="G38" s="72">
        <v>14.0449152</v>
      </c>
      <c r="H38" s="72">
        <v>16.639032</v>
      </c>
      <c r="I38" s="72">
        <v>19.5737904</v>
      </c>
      <c r="J38" s="99"/>
      <c r="K38" s="71">
        <v>35</v>
      </c>
      <c r="L38" s="71">
        <v>15.87</v>
      </c>
      <c r="M38" s="72">
        <v>8.2802112</v>
      </c>
      <c r="N38" s="72">
        <v>8.5684464</v>
      </c>
      <c r="O38" s="72">
        <v>9.5903712</v>
      </c>
      <c r="P38" s="72">
        <v>11.3721888</v>
      </c>
      <c r="Q38" s="72">
        <v>14.0449152</v>
      </c>
      <c r="R38" s="72">
        <v>16.639032</v>
      </c>
      <c r="S38" s="72">
        <v>19.5737904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8.2802112</v>
      </c>
      <c r="D39" s="72">
        <v>8.5684464</v>
      </c>
      <c r="E39" s="72">
        <v>9.6689808</v>
      </c>
      <c r="F39" s="72">
        <v>11.6473224</v>
      </c>
      <c r="G39" s="72">
        <v>14.6344872</v>
      </c>
      <c r="H39" s="72">
        <v>17.2024008</v>
      </c>
      <c r="I39" s="72">
        <v>20.3336832</v>
      </c>
      <c r="J39" s="99"/>
      <c r="K39" s="71">
        <v>36</v>
      </c>
      <c r="L39" s="71">
        <v>16.32</v>
      </c>
      <c r="M39" s="72">
        <v>8.2802112</v>
      </c>
      <c r="N39" s="72">
        <v>8.5684464</v>
      </c>
      <c r="O39" s="72">
        <v>9.6689808</v>
      </c>
      <c r="P39" s="72">
        <v>11.6473224</v>
      </c>
      <c r="Q39" s="72">
        <v>14.6344872</v>
      </c>
      <c r="R39" s="72">
        <v>17.2024008</v>
      </c>
      <c r="S39" s="72">
        <v>20.3336832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8.2802112</v>
      </c>
      <c r="D40" s="72">
        <v>8.6863608</v>
      </c>
      <c r="E40" s="72">
        <v>9.7737936</v>
      </c>
      <c r="F40" s="72">
        <v>11.9093544</v>
      </c>
      <c r="G40" s="72">
        <v>14.6999952</v>
      </c>
      <c r="H40" s="72">
        <v>17.752668</v>
      </c>
      <c r="I40" s="72">
        <v>20.5433088</v>
      </c>
      <c r="J40" s="99"/>
      <c r="K40" s="71">
        <v>37</v>
      </c>
      <c r="L40" s="71">
        <v>16.78</v>
      </c>
      <c r="M40" s="72">
        <v>8.2802112</v>
      </c>
      <c r="N40" s="72">
        <v>8.6863608</v>
      </c>
      <c r="O40" s="72">
        <v>9.7737936</v>
      </c>
      <c r="P40" s="72">
        <v>11.9093544</v>
      </c>
      <c r="Q40" s="72">
        <v>14.6999952</v>
      </c>
      <c r="R40" s="72">
        <v>17.752668</v>
      </c>
      <c r="S40" s="72">
        <v>20.5433088</v>
      </c>
      <c r="U40" s="54"/>
      <c r="V40" s="81" t="str">
        <f>'FedEx-YSD-报价'!V8</f>
        <v>案例</v>
      </c>
      <c r="W40" s="129">
        <f>LOOKUP('FedEx-YSD-报价'!AD8,{0,1,5,10,20,30,40,50,60,70,80,90,100,110,120,130,140,150,10000},{0.4,0.64,0.96,1.2,1.6,2,2.4,2.8,3.2,3.6,4,4.4,4.8,5.6,5.6,5.6,5.6,9.6})</f>
        <v>2.4</v>
      </c>
      <c r="X40" s="129">
        <f>'FedEx-YSD-报价'!AL8</f>
        <v>8.2802112</v>
      </c>
      <c r="Y40" s="129">
        <f>(X40+Z40+AA40+AB40+AC40)*'FedEx-YSD-报价'!W2</f>
        <v>1.324833792</v>
      </c>
      <c r="Z40" s="129">
        <f>IF(OR('FedEx-YSD-报价'!AG8="是",'FedEx-YSD-报价'!AJ8="是"),'FedEx-YSD-报价'!$AL$2,IF(AND(OR('FedEx-YSD-报价'!AE8="是",'FedEx-YSD-报价'!AF8="是",'FedEx-YSD-报价'!AI8="是"),'FedEx-YSD-报价'!AK8="否"),'FedEx-YSD-报价'!$AD$2,0))</f>
        <v>0</v>
      </c>
      <c r="AA40" s="129">
        <f>IF(AND('FedEx-YSD-报价'!$AK8="是",'FedEx-YSD-报价'!$AJ8="否"),'FedEx-YSD-报价'!$AH$2,0)</f>
        <v>0</v>
      </c>
      <c r="AB40" s="129">
        <f>'FedEx-YSD-报价'!W4</f>
        <v>0</v>
      </c>
      <c r="AC40" s="129">
        <f>IF(OR('FedEx-YSD-报价'!AJ8="是",'FedEx-YSD-报价'!AG8="是"),'FedEx-YSD-报价'!$AA$2,IF(OR('FedEx-YSD-报价'!AE8="是",'FedEx-YSD-报价'!AI8="是",'FedEx-YSD-报价'!AF8="是",'FedEx-YSD-报价'!AK8="是"),'FedEx-YSD-报价'!$Y$2,0))</f>
        <v>0</v>
      </c>
      <c r="AD40" s="130">
        <f t="shared" ref="AD40:AD49" si="42">SUM(X40:AC40)</f>
        <v>9.605044992</v>
      </c>
      <c r="AE40" s="131">
        <f t="shared" ref="AE40:AE49" si="43">(X40+Y40+Z40+AA40+AB40+AC40+W40)</f>
        <v>12.005044992</v>
      </c>
      <c r="AF40" s="54"/>
      <c r="AG40" s="81" t="str">
        <f t="shared" ref="AG40:AG49" si="44">V40</f>
        <v>案例</v>
      </c>
      <c r="AH40" s="129">
        <f t="shared" ref="AH40:AH49" si="45">W40</f>
        <v>2.4</v>
      </c>
      <c r="AI40" s="129">
        <f>'FedEx-YSD-报价'!AS8</f>
        <v>8.2802112</v>
      </c>
      <c r="AJ40" s="129">
        <f>(AI40+AM40+AL40+AK40+AN40)*'FedEx-YSD-报价'!W2</f>
        <v>1.88577496847059</v>
      </c>
      <c r="AK40" s="129">
        <f>IF(OR('FedEx-YSD-报价'!AG8="是",'FedEx-YSD-报价'!AJ8="是"),'FedEx-YSD-报价'!$AM$2,IF(AND(OR('FedEx-YSD-报价'!AE8="是",'FedEx-YSD-报价'!AF8="是",'FedEx-YSD-报价'!AI8="是"),'FedEx-YSD-报价'!AK8="否"),'FedEx-YSD-报价'!$AE$2,0))</f>
        <v>0</v>
      </c>
      <c r="AL40" s="129">
        <f>IF(AND('FedEx-YSD-报价'!$AK8="是",'FedEx-YSD-报价'!$AJ8="否"),'FedEx-YSD-报价'!$AI$2,0)</f>
        <v>0</v>
      </c>
      <c r="AM40" s="129">
        <f>'FedEx-YSD-报价'!W5</f>
        <v>3.50588235294118</v>
      </c>
      <c r="AN40" s="129">
        <f>IF(OR('FedEx-YSD-报价'!AJ8="是",'FedEx-YSD-报价'!AG8="是"),'FedEx-YSD-报价'!$AA$4,IF(OR('FedEx-YSD-报价'!AE8="是",'FedEx-YSD-报价'!AI8="是",'FedEx-YSD-报价'!AF8="是",'FedEx-YSD-报价'!AK8="是"),'FedEx-YSD-报价'!$Y$4,0))</f>
        <v>0</v>
      </c>
      <c r="AO40" s="130">
        <f t="shared" ref="AO40:AO49" si="46">SUM(AI40:AN40)</f>
        <v>13.6718685214118</v>
      </c>
      <c r="AP40" s="131">
        <f t="shared" ref="AP40:AP49" si="47">(AI40+AJ40+AK40+AL40+AM40+AH40+AN40)</f>
        <v>16.0718685214118</v>
      </c>
    </row>
    <row r="41" s="51" customFormat="1" ht="15.6" spans="1:51">
      <c r="A41" s="71">
        <v>38</v>
      </c>
      <c r="B41" s="71">
        <v>17.23</v>
      </c>
      <c r="C41" s="72">
        <v>8.2802112</v>
      </c>
      <c r="D41" s="72">
        <v>8.8173768</v>
      </c>
      <c r="E41" s="72">
        <v>10.088232</v>
      </c>
      <c r="F41" s="72">
        <v>12.1975896</v>
      </c>
      <c r="G41" s="72">
        <v>15.0406368</v>
      </c>
      <c r="H41" s="72">
        <v>17.8312776</v>
      </c>
      <c r="I41" s="72">
        <v>20.9232552</v>
      </c>
      <c r="J41" s="99"/>
      <c r="K41" s="71">
        <v>38</v>
      </c>
      <c r="L41" s="71">
        <v>17.23</v>
      </c>
      <c r="M41" s="72">
        <v>8.2802112</v>
      </c>
      <c r="N41" s="72">
        <v>8.8173768</v>
      </c>
      <c r="O41" s="72">
        <v>10.088232</v>
      </c>
      <c r="P41" s="72">
        <v>12.1975896</v>
      </c>
      <c r="Q41" s="72">
        <v>15.0406368</v>
      </c>
      <c r="R41" s="72">
        <v>17.8312776</v>
      </c>
      <c r="S41" s="72">
        <v>20.9232552</v>
      </c>
      <c r="U41" s="54"/>
      <c r="V41" s="81">
        <f>'FedEx-YSD-报价'!V9</f>
        <v>0</v>
      </c>
      <c r="W41" s="129">
        <f>LOOKUP('FedEx-YSD-报价'!AD9,{0,1,5,10,20,30,40,50,60,70,80,90,100,110,120,130,140,150,10000},{0.4,0.64,0.96,1.2,1.6,2,2.4,2.8,3.2,3.6,4,4.4,4.8,5.6,5.6,5.6,5.6,9.6})</f>
        <v>0.4</v>
      </c>
      <c r="X41" s="129" t="e">
        <f>'FedEx-YSD-报价'!AL9</f>
        <v>#N/A</v>
      </c>
      <c r="Y41" s="129" t="e">
        <f>(X41+Z41+AA41+AB41+AC41)*'FedEx-YSD-报价'!W2</f>
        <v>#N/A</v>
      </c>
      <c r="Z41" s="129" t="e">
        <f>IF(OR('FedEx-YSD-报价'!AG9="是",'FedEx-YSD-报价'!AJ9="是"),'FedEx-YSD-报价'!$AL$2,IF(AND(OR('FedEx-YSD-报价'!AE9="是",'FedEx-YSD-报价'!AF9="是",'FedEx-YSD-报价'!AI9="是"),'FedEx-YSD-报价'!AK9="否"),'FedEx-YSD-报价'!$AD$2,0))</f>
        <v>#NUM!</v>
      </c>
      <c r="AA41" s="129">
        <f>IF(AND('FedEx-YSD-报价'!AK9="是",'FedEx-YSD-报价'!AJ9="否"),'FedEx-YSD-报价'!$AH$2,0)</f>
        <v>0</v>
      </c>
      <c r="AB41" s="129">
        <f t="shared" ref="AB41:AB49" si="48">AB40</f>
        <v>0</v>
      </c>
      <c r="AC41" s="129" t="e">
        <f>IF(OR('FedEx-YSD-报价'!AJ9="是",'FedEx-YSD-报价'!AG9="是"),'FedEx-YSD-报价'!$AA$2,IF(OR('FedEx-YSD-报价'!AE9="是",'FedEx-YSD-报价'!AI9="是",'FedEx-YSD-报价'!AF9="是",'FedEx-YSD-报价'!AK9="是"),'FedEx-YSD-报价'!$Y$2,0))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'FedEx-YSD-报价'!AS9</f>
        <v>#N/A</v>
      </c>
      <c r="AJ41" s="129" t="e">
        <f>(AI41+AM41+AL41+AK41+AN41)*'FedEx-YSD-报价'!W2</f>
        <v>#N/A</v>
      </c>
      <c r="AK41" s="129" t="e">
        <f>IF(OR('FedEx-YSD-报价'!AG9="是",'FedEx-YSD-报价'!AJ9="是"),'FedEx-YSD-报价'!$AM$2,IF(AND(OR('FedEx-YSD-报价'!AE9="是",'FedEx-YSD-报价'!AF9="是",'FedEx-YSD-报价'!AI9="是"),'FedEx-YSD-报价'!AK9="否"),'FedEx-YSD-报价'!$AE$2,0))</f>
        <v>#NUM!</v>
      </c>
      <c r="AL41" s="129">
        <f>IF(AND('FedEx-YSD-报价'!$AK9="是",'FedEx-YSD-报价'!$AJ9="否"),'FedEx-YSD-报价'!$AI$2,0)</f>
        <v>0</v>
      </c>
      <c r="AM41" s="129">
        <f t="shared" ref="AM41:AM49" si="49">AM40</f>
        <v>3.50588235294118</v>
      </c>
      <c r="AN41" s="129" t="e">
        <f>IF(OR('FedEx-YSD-报价'!AJ9="是",'FedEx-YSD-报价'!AG9="是"),'FedEx-YSD-报价'!$AA$4,IF(OR('FedEx-YSD-报价'!AE9="是",'FedEx-YSD-报价'!AI9="是",'FedEx-YSD-报价'!AF9="是",'FedEx-YSD-报价'!AK9="是"),'FedEx-YSD-报价'!$Y$4,0))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8.2802112</v>
      </c>
      <c r="D42" s="72">
        <v>9.1580184</v>
      </c>
      <c r="E42" s="72">
        <v>10.5205848</v>
      </c>
      <c r="F42" s="72">
        <v>12.5644344</v>
      </c>
      <c r="G42" s="72">
        <v>15.72192</v>
      </c>
      <c r="H42" s="72">
        <v>18.5256624</v>
      </c>
      <c r="I42" s="72">
        <v>21.355608</v>
      </c>
      <c r="J42" s="99"/>
      <c r="K42" s="71">
        <v>39</v>
      </c>
      <c r="L42" s="71">
        <v>17.69</v>
      </c>
      <c r="M42" s="72">
        <v>8.2802112</v>
      </c>
      <c r="N42" s="72">
        <v>9.1580184</v>
      </c>
      <c r="O42" s="72">
        <v>10.5205848</v>
      </c>
      <c r="P42" s="72">
        <v>12.5644344</v>
      </c>
      <c r="Q42" s="72">
        <v>15.72192</v>
      </c>
      <c r="R42" s="72">
        <v>18.5256624</v>
      </c>
      <c r="S42" s="72">
        <v>21.355608</v>
      </c>
      <c r="U42" s="54"/>
      <c r="V42" s="81">
        <f>'FedEx-YSD-报价'!V10</f>
        <v>0</v>
      </c>
      <c r="W42" s="129">
        <f>LOOKUP('FedEx-YSD-报价'!AD10,{0,1,5,10,20,30,40,50,60,70,80,90,100,110,120,130,140,150,10000},{0.4,0.64,0.96,1.2,1.6,2,2.4,2.8,3.2,3.6,4,4.4,4.8,5.6,5.6,5.6,5.6,9.6})</f>
        <v>0.4</v>
      </c>
      <c r="X42" s="129" t="e">
        <f>'FedEx-YSD-报价'!AL10</f>
        <v>#N/A</v>
      </c>
      <c r="Y42" s="129" t="e">
        <f>(X42+Z42+AA42+AB42+AC42)*'FedEx-YSD-报价'!W2</f>
        <v>#N/A</v>
      </c>
      <c r="Z42" s="129" t="e">
        <f>IF(OR('FedEx-YSD-报价'!AG10="是",'FedEx-YSD-报价'!AJ10="是"),'FedEx-YSD-报价'!$AL$2,IF(AND(OR('FedEx-YSD-报价'!AE10="是",'FedEx-YSD-报价'!AF10="是",'FedEx-YSD-报价'!AI10="是"),'FedEx-YSD-报价'!AK10="否"),'FedEx-YSD-报价'!$AD$2,0))</f>
        <v>#NUM!</v>
      </c>
      <c r="AA42" s="129">
        <f>IF(AND('FedEx-YSD-报价'!AK10="是",'FedEx-YSD-报价'!AJ10="否"),'FedEx-YSD-报价'!$AH$2,0)</f>
        <v>0</v>
      </c>
      <c r="AB42" s="129">
        <f t="shared" si="48"/>
        <v>0</v>
      </c>
      <c r="AC42" s="129" t="e">
        <f>IF(OR('FedEx-YSD-报价'!AJ10="是",'FedEx-YSD-报价'!AG10="是"),'FedEx-YSD-报价'!$AA$2,IF(OR('FedEx-YSD-报价'!AE10="是",'FedEx-YSD-报价'!AI10="是",'FedEx-YSD-报价'!AF10="是",'FedEx-YSD-报价'!AK10="是"),'FedEx-YSD-报价'!$Y$2,0))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'FedEx-YSD-报价'!AS10</f>
        <v>#N/A</v>
      </c>
      <c r="AJ42" s="129" t="e">
        <f>(AI42+AM42+AL42+AK42+AN42)*'FedEx-YSD-报价'!W2</f>
        <v>#N/A</v>
      </c>
      <c r="AK42" s="129" t="e">
        <f>IF(OR('FedEx-YSD-报价'!AG10="是",'FedEx-YSD-报价'!AJ10="是"),'FedEx-YSD-报价'!$AM$2,IF(AND(OR('FedEx-YSD-报价'!AE10="是",'FedEx-YSD-报价'!AF10="是",'FedEx-YSD-报价'!AI10="是"),'FedEx-YSD-报价'!AK10="否"),'FedEx-YSD-报价'!$AE$2,0))</f>
        <v>#NUM!</v>
      </c>
      <c r="AL42" s="129">
        <f>IF(AND('FedEx-YSD-报价'!$AK10="是",'FedEx-YSD-报价'!$AJ10="否"),'FedEx-YSD-报价'!$AI$2,0)</f>
        <v>0</v>
      </c>
      <c r="AM42" s="129">
        <f t="shared" si="49"/>
        <v>3.50588235294118</v>
      </c>
      <c r="AN42" s="129" t="e">
        <f>IF(OR('FedEx-YSD-报价'!AJ10="是",'FedEx-YSD-报价'!AG10="是"),'FedEx-YSD-报价'!$AA$4,IF(OR('FedEx-YSD-报价'!AE10="是",'FedEx-YSD-报价'!AI10="是",'FedEx-YSD-报价'!AF10="是",'FedEx-YSD-报价'!AK10="是"),'FedEx-YSD-报价'!$Y$4,0))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8.2802112</v>
      </c>
      <c r="D43" s="72">
        <v>9.1973232</v>
      </c>
      <c r="E43" s="72">
        <v>10.5205848</v>
      </c>
      <c r="F43" s="72">
        <v>12.577536</v>
      </c>
      <c r="G43" s="72">
        <v>15.7350216</v>
      </c>
      <c r="H43" s="72">
        <v>18.5256624</v>
      </c>
      <c r="I43" s="72">
        <v>21.355608</v>
      </c>
      <c r="J43" s="99"/>
      <c r="K43" s="71">
        <v>40</v>
      </c>
      <c r="L43" s="71">
        <v>18.14</v>
      </c>
      <c r="M43" s="72">
        <v>8.2802112</v>
      </c>
      <c r="N43" s="72">
        <v>9.1973232</v>
      </c>
      <c r="O43" s="72">
        <v>10.5205848</v>
      </c>
      <c r="P43" s="72">
        <v>12.577536</v>
      </c>
      <c r="Q43" s="72">
        <v>15.7350216</v>
      </c>
      <c r="R43" s="72">
        <v>18.5256624</v>
      </c>
      <c r="S43" s="72">
        <v>21.355608</v>
      </c>
      <c r="U43" s="54"/>
      <c r="V43" s="81">
        <f>'FedEx-YSD-报价'!V11</f>
        <v>0</v>
      </c>
      <c r="W43" s="129">
        <f>LOOKUP('FedEx-YSD-报价'!AD11,{0,1,5,10,20,30,40,50,60,70,80,90,100,110,120,130,140,150,10000},{0.4,0.64,0.96,1.2,1.6,2,2.4,2.8,3.2,3.6,4,4.4,4.8,5.6,5.6,5.6,5.6,9.6})</f>
        <v>0.4</v>
      </c>
      <c r="X43" s="129" t="e">
        <f>'FedEx-YSD-报价'!AL11</f>
        <v>#N/A</v>
      </c>
      <c r="Y43" s="129" t="e">
        <f>(X43+Z43+AA43+AB43+AC43)*'FedEx-YSD-报价'!W2</f>
        <v>#N/A</v>
      </c>
      <c r="Z43" s="129" t="e">
        <f>IF(OR('FedEx-YSD-报价'!AG11="是",'FedEx-YSD-报价'!AJ11="是"),'FedEx-YSD-报价'!$AL$2,IF(AND(OR('FedEx-YSD-报价'!AE11="是",'FedEx-YSD-报价'!AF11="是",'FedEx-YSD-报价'!AI11="是"),'FedEx-YSD-报价'!AK11="否"),'FedEx-YSD-报价'!$AD$2,0))</f>
        <v>#NUM!</v>
      </c>
      <c r="AA43" s="129">
        <f>IF(AND('FedEx-YSD-报价'!AK11="是",'FedEx-YSD-报价'!AJ11="否"),'FedEx-YSD-报价'!$AH$2,0)</f>
        <v>0</v>
      </c>
      <c r="AB43" s="129">
        <f t="shared" si="48"/>
        <v>0</v>
      </c>
      <c r="AC43" s="129" t="e">
        <f>IF(OR('FedEx-YSD-报价'!AJ11="是",'FedEx-YSD-报价'!AG11="是"),'FedEx-YSD-报价'!$AA$2,IF(OR('FedEx-YSD-报价'!AE11="是",'FedEx-YSD-报价'!AI11="是",'FedEx-YSD-报价'!AF11="是",'FedEx-YSD-报价'!AK11="是"),'FedEx-YSD-报价'!$Y$2,0))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'FedEx-YSD-报价'!AS11</f>
        <v>#N/A</v>
      </c>
      <c r="AJ43" s="129" t="e">
        <f>(AI43+AM43+AL43+AK43+AN43)*'FedEx-YSD-报价'!W2</f>
        <v>#N/A</v>
      </c>
      <c r="AK43" s="129" t="e">
        <f>IF(OR('FedEx-YSD-报价'!AG11="是",'FedEx-YSD-报价'!AJ11="是"),'FedEx-YSD-报价'!$AM$2,IF(AND(OR('FedEx-YSD-报价'!AE11="是",'FedEx-YSD-报价'!AF11="是",'FedEx-YSD-报价'!AI11="是"),'FedEx-YSD-报价'!AK11="否"),'FedEx-YSD-报价'!$AE$2,0))</f>
        <v>#NUM!</v>
      </c>
      <c r="AL43" s="129">
        <f>IF(AND('FedEx-YSD-报价'!$AK11="是",'FedEx-YSD-报价'!$AJ11="否"),'FedEx-YSD-报价'!$AI$2,0)</f>
        <v>0</v>
      </c>
      <c r="AM43" s="129">
        <f t="shared" si="49"/>
        <v>3.50588235294118</v>
      </c>
      <c r="AN43" s="129" t="e">
        <f>IF(OR('FedEx-YSD-报价'!AJ11="是",'FedEx-YSD-报价'!AG11="是"),'FedEx-YSD-报价'!$AA$4,IF(OR('FedEx-YSD-报价'!AE11="是",'FedEx-YSD-报价'!AI11="是",'FedEx-YSD-报价'!AF11="是",'FedEx-YSD-报价'!AK11="是"),'FedEx-YSD-报价'!$Y$4,0))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8.2802112</v>
      </c>
      <c r="D44" s="72">
        <v>9.5903712</v>
      </c>
      <c r="E44" s="72">
        <v>10.8219216</v>
      </c>
      <c r="F44" s="72">
        <v>13.0229904</v>
      </c>
      <c r="G44" s="72">
        <v>16.3901016</v>
      </c>
      <c r="H44" s="72">
        <v>19.1021328</v>
      </c>
      <c r="I44" s="72">
        <v>22.1679072</v>
      </c>
      <c r="J44" s="99"/>
      <c r="K44" s="71">
        <v>41</v>
      </c>
      <c r="L44" s="71">
        <v>18.59</v>
      </c>
      <c r="M44" s="72">
        <v>8.2802112</v>
      </c>
      <c r="N44" s="72">
        <v>9.5903712</v>
      </c>
      <c r="O44" s="72">
        <v>10.8219216</v>
      </c>
      <c r="P44" s="72">
        <v>13.0229904</v>
      </c>
      <c r="Q44" s="72">
        <v>16.3901016</v>
      </c>
      <c r="R44" s="72">
        <v>19.1021328</v>
      </c>
      <c r="S44" s="72">
        <v>22.1679072</v>
      </c>
      <c r="U44" s="54"/>
      <c r="V44" s="81">
        <f>'FedEx-YSD-报价'!V12</f>
        <v>0</v>
      </c>
      <c r="W44" s="129">
        <f>LOOKUP('FedEx-YSD-报价'!AD12,{0,1,5,10,20,30,40,50,60,70,80,90,100,110,120,130,140,150,10000},{0.4,0.64,0.96,1.2,1.6,2,2.4,2.8,3.2,3.6,4,4.4,4.8,5.6,5.6,5.6,5.6,9.6})</f>
        <v>0.4</v>
      </c>
      <c r="X44" s="129" t="e">
        <f>'FedEx-YSD-报价'!AL12</f>
        <v>#N/A</v>
      </c>
      <c r="Y44" s="129" t="e">
        <f>(X44+Z44+AA44+AB44+AC44)*'FedEx-YSD-报价'!W2</f>
        <v>#N/A</v>
      </c>
      <c r="Z44" s="129" t="e">
        <f>IF(OR('FedEx-YSD-报价'!AG12="是",'FedEx-YSD-报价'!AJ12="是"),'FedEx-YSD-报价'!$AL$2,IF(AND(OR('FedEx-YSD-报价'!AE12="是",'FedEx-YSD-报价'!AF12="是",'FedEx-YSD-报价'!AI12="是"),'FedEx-YSD-报价'!AK12="否"),'FedEx-YSD-报价'!$AD$2,0))</f>
        <v>#NUM!</v>
      </c>
      <c r="AA44" s="129">
        <f>IF(AND('FedEx-YSD-报价'!AK12="是",'FedEx-YSD-报价'!AJ12="否"),'FedEx-YSD-报价'!$AH$2,0)</f>
        <v>0</v>
      </c>
      <c r="AB44" s="129">
        <f t="shared" si="48"/>
        <v>0</v>
      </c>
      <c r="AC44" s="129" t="e">
        <f>IF(OR('FedEx-YSD-报价'!AJ12="是",'FedEx-YSD-报价'!AG12="是"),'FedEx-YSD-报价'!$AA$2,IF(OR('FedEx-YSD-报价'!AE12="是",'FedEx-YSD-报价'!AI12="是",'FedEx-YSD-报价'!AF12="是",'FedEx-YSD-报价'!AK12="是"),'FedEx-YSD-报价'!$Y$2,0))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'FedEx-YSD-报价'!AS12</f>
        <v>#N/A</v>
      </c>
      <c r="AJ44" s="129" t="e">
        <f>(AI44+AM44+AL44+AK44+AN44)*'FedEx-YSD-报价'!W2</f>
        <v>#N/A</v>
      </c>
      <c r="AK44" s="129" t="e">
        <f>IF(OR('FedEx-YSD-报价'!AG12="是",'FedEx-YSD-报价'!AJ12="是"),'FedEx-YSD-报价'!$AM$2,IF(AND(OR('FedEx-YSD-报价'!AE12="是",'FedEx-YSD-报价'!AF12="是",'FedEx-YSD-报价'!AI12="是"),'FedEx-YSD-报价'!AK12="否"),'FedEx-YSD-报价'!$AE$2,0))</f>
        <v>#NUM!</v>
      </c>
      <c r="AL44" s="129">
        <f>IF(AND('FedEx-YSD-报价'!$AK12="是",'FedEx-YSD-报价'!$AJ12="否"),'FedEx-YSD-报价'!$AI$2,0)</f>
        <v>0</v>
      </c>
      <c r="AM44" s="129">
        <f t="shared" si="49"/>
        <v>3.50588235294118</v>
      </c>
      <c r="AN44" s="129" t="e">
        <f>IF(OR('FedEx-YSD-报价'!AJ12="是",'FedEx-YSD-报价'!AG12="是"),'FedEx-YSD-报价'!$AA$4,IF(OR('FedEx-YSD-报价'!AE12="是",'FedEx-YSD-报价'!AI12="是",'FedEx-YSD-报价'!AF12="是",'FedEx-YSD-报价'!AK12="是"),'FedEx-YSD-报价'!$Y$4,0))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8.2802112</v>
      </c>
      <c r="D45" s="72">
        <v>9.6165744</v>
      </c>
      <c r="E45" s="72">
        <v>11.2411728</v>
      </c>
      <c r="F45" s="72">
        <v>13.0622952</v>
      </c>
      <c r="G45" s="72">
        <v>16.4687112</v>
      </c>
      <c r="H45" s="72">
        <v>19.4296728</v>
      </c>
      <c r="I45" s="72">
        <v>22.27272</v>
      </c>
      <c r="J45" s="99"/>
      <c r="K45" s="71">
        <v>42</v>
      </c>
      <c r="L45" s="71">
        <v>19.05</v>
      </c>
      <c r="M45" s="72">
        <v>8.2802112</v>
      </c>
      <c r="N45" s="72">
        <v>9.6165744</v>
      </c>
      <c r="O45" s="72">
        <v>11.2411728</v>
      </c>
      <c r="P45" s="72">
        <v>13.0622952</v>
      </c>
      <c r="Q45" s="72">
        <v>16.4687112</v>
      </c>
      <c r="R45" s="72">
        <v>19.4296728</v>
      </c>
      <c r="S45" s="72">
        <v>22.27272</v>
      </c>
      <c r="U45" s="54"/>
      <c r="V45" s="81">
        <f>'FedEx-YSD-报价'!V13</f>
        <v>0</v>
      </c>
      <c r="W45" s="129">
        <f>LOOKUP('FedEx-YSD-报价'!AD13,{0,1,5,10,20,30,40,50,60,70,80,90,100,110,120,130,140,150,10000},{0.4,0.64,0.96,1.2,1.6,2,2.4,2.8,3.2,3.6,4,4.4,4.8,5.6,5.6,5.6,5.6,9.6})</f>
        <v>0.4</v>
      </c>
      <c r="X45" s="129" t="e">
        <f>'FedEx-YSD-报价'!AL13</f>
        <v>#N/A</v>
      </c>
      <c r="Y45" s="129" t="e">
        <f>(X45+Z45+AA45+AB45+AC45)*'FedEx-YSD-报价'!W2</f>
        <v>#N/A</v>
      </c>
      <c r="Z45" s="129" t="e">
        <f>IF(OR('FedEx-YSD-报价'!AG13="是",'FedEx-YSD-报价'!AJ13="是"),'FedEx-YSD-报价'!$AL$2,IF(AND(OR('FedEx-YSD-报价'!AE13="是",'FedEx-YSD-报价'!AF13="是",'FedEx-YSD-报价'!AI13="是"),'FedEx-YSD-报价'!AK13="否"),'FedEx-YSD-报价'!$AD$2,0))</f>
        <v>#NUM!</v>
      </c>
      <c r="AA45" s="129">
        <f>IF(AND('FedEx-YSD-报价'!AK13="是",'FedEx-YSD-报价'!AJ13="否"),'FedEx-YSD-报价'!$AH$2,0)</f>
        <v>0</v>
      </c>
      <c r="AB45" s="129">
        <f t="shared" si="48"/>
        <v>0</v>
      </c>
      <c r="AC45" s="129" t="e">
        <f>IF(OR('FedEx-YSD-报价'!AJ13="是",'FedEx-YSD-报价'!AG13="是"),'FedEx-YSD-报价'!$AA$2,IF(OR('FedEx-YSD-报价'!AE13="是",'FedEx-YSD-报价'!AI13="是",'FedEx-YSD-报价'!AF13="是",'FedEx-YSD-报价'!AK13="是"),'FedEx-YSD-报价'!$Y$2,0))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'FedEx-YSD-报价'!AS13</f>
        <v>#N/A</v>
      </c>
      <c r="AJ45" s="129" t="e">
        <f>(AI45+AM45+AL45+AK45+AN45)*'FedEx-YSD-报价'!W2</f>
        <v>#N/A</v>
      </c>
      <c r="AK45" s="129" t="e">
        <f>IF(OR('FedEx-YSD-报价'!AG13="是",'FedEx-YSD-报价'!AJ13="是"),'FedEx-YSD-报价'!$AM$2,IF(AND(OR('FedEx-YSD-报价'!AE13="是",'FedEx-YSD-报价'!AF13="是",'FedEx-YSD-报价'!AI13="是"),'FedEx-YSD-报价'!AK13="否"),'FedEx-YSD-报价'!$AE$2,0))</f>
        <v>#NUM!</v>
      </c>
      <c r="AL45" s="129">
        <f>IF(AND('FedEx-YSD-报价'!$AK13="是",'FedEx-YSD-报价'!$AJ13="否"),'FedEx-YSD-报价'!$AI$2,0)</f>
        <v>0</v>
      </c>
      <c r="AM45" s="129">
        <f t="shared" si="49"/>
        <v>3.50588235294118</v>
      </c>
      <c r="AN45" s="129" t="e">
        <f>IF(OR('FedEx-YSD-报价'!AJ13="是",'FedEx-YSD-报价'!AG13="是"),'FedEx-YSD-报价'!$AA$4,IF(OR('FedEx-YSD-报价'!AE13="是",'FedEx-YSD-报价'!AI13="是",'FedEx-YSD-报价'!AF13="是",'FedEx-YSD-报价'!AK13="是"),'FedEx-YSD-报价'!$Y$4,0))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8.2802112</v>
      </c>
      <c r="D46" s="72">
        <v>9.760692</v>
      </c>
      <c r="E46" s="72">
        <v>11.267376</v>
      </c>
      <c r="F46" s="72">
        <v>13.7304768</v>
      </c>
      <c r="G46" s="72">
        <v>17.35962</v>
      </c>
      <c r="H46" s="72">
        <v>20.1371592</v>
      </c>
      <c r="I46" s="72">
        <v>22.8884952</v>
      </c>
      <c r="J46" s="99"/>
      <c r="K46" s="71">
        <v>43</v>
      </c>
      <c r="L46" s="71">
        <v>19.5</v>
      </c>
      <c r="M46" s="72">
        <v>8.2802112</v>
      </c>
      <c r="N46" s="72">
        <v>9.760692</v>
      </c>
      <c r="O46" s="72">
        <v>11.267376</v>
      </c>
      <c r="P46" s="72">
        <v>13.7304768</v>
      </c>
      <c r="Q46" s="72">
        <v>17.35962</v>
      </c>
      <c r="R46" s="72">
        <v>20.1371592</v>
      </c>
      <c r="S46" s="72">
        <v>22.8884952</v>
      </c>
      <c r="U46" s="54"/>
      <c r="V46" s="81">
        <f>'FedEx-YSD-报价'!V14</f>
        <v>0</v>
      </c>
      <c r="W46" s="129">
        <f>LOOKUP('FedEx-YSD-报价'!AD14,{0,1,5,10,20,30,40,50,60,70,80,90,100,110,120,130,140,150,10000},{0.4,0.64,0.96,1.2,1.6,2,2.4,2.8,3.2,3.6,4,4.4,4.8,5.6,5.6,5.6,5.6,9.6})</f>
        <v>0.4</v>
      </c>
      <c r="X46" s="129" t="e">
        <f>'FedEx-YSD-报价'!AL14</f>
        <v>#N/A</v>
      </c>
      <c r="Y46" s="129" t="e">
        <f>(X46+Z46+AA46+AB46+AC46)*'FedEx-YSD-报价'!W2</f>
        <v>#N/A</v>
      </c>
      <c r="Z46" s="129" t="e">
        <f>IF(OR('FedEx-YSD-报价'!AG14="是",'FedEx-YSD-报价'!AJ14="是"),'FedEx-YSD-报价'!$AL$2,IF(AND(OR('FedEx-YSD-报价'!AE14="是",'FedEx-YSD-报价'!AF14="是",'FedEx-YSD-报价'!AI14="是"),'FedEx-YSD-报价'!AK14="否"),'FedEx-YSD-报价'!$AD$2,0))</f>
        <v>#NUM!</v>
      </c>
      <c r="AA46" s="129">
        <f>IF(AND('FedEx-YSD-报价'!AK14="是",'FedEx-YSD-报价'!AJ14="否"),'FedEx-YSD-报价'!$AH$2,0)</f>
        <v>0</v>
      </c>
      <c r="AB46" s="129">
        <f t="shared" si="48"/>
        <v>0</v>
      </c>
      <c r="AC46" s="129" t="e">
        <f>IF(OR('FedEx-YSD-报价'!AJ14="是",'FedEx-YSD-报价'!AG14="是"),'FedEx-YSD-报价'!$AA$2,IF(OR('FedEx-YSD-报价'!AE14="是",'FedEx-YSD-报价'!AI14="是",'FedEx-YSD-报价'!AF14="是",'FedEx-YSD-报价'!AK14="是"),'FedEx-YSD-报价'!$Y$2,0))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'FedEx-YSD-报价'!AS14</f>
        <v>#N/A</v>
      </c>
      <c r="AJ46" s="129" t="e">
        <f>(AI46+AM46+AL46+AK46+AN46)*'FedEx-YSD-报价'!W2</f>
        <v>#N/A</v>
      </c>
      <c r="AK46" s="129" t="e">
        <f>IF(OR('FedEx-YSD-报价'!AG14="是",'FedEx-YSD-报价'!AJ14="是"),'FedEx-YSD-报价'!$AM$2,IF(AND(OR('FedEx-YSD-报价'!AE14="是",'FedEx-YSD-报价'!AF14="是",'FedEx-YSD-报价'!AI14="是"),'FedEx-YSD-报价'!AK14="否"),'FedEx-YSD-报价'!$AE$2,0))</f>
        <v>#NUM!</v>
      </c>
      <c r="AL46" s="129">
        <f>IF(AND('FedEx-YSD-报价'!$AK14="是",'FedEx-YSD-报价'!$AJ14="否"),'FedEx-YSD-报价'!$AI$2,0)</f>
        <v>0</v>
      </c>
      <c r="AM46" s="129">
        <f t="shared" si="49"/>
        <v>3.50588235294118</v>
      </c>
      <c r="AN46" s="129" t="e">
        <f>IF(OR('FedEx-YSD-报价'!AJ14="是",'FedEx-YSD-报价'!AG14="是"),'FedEx-YSD-报价'!$AA$4,IF(OR('FedEx-YSD-报价'!AE14="是",'FedEx-YSD-报价'!AI14="是",'FedEx-YSD-报价'!AF14="是",'FedEx-YSD-报价'!AK14="是"),'FedEx-YSD-报价'!$Y$4,0))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8.2802112</v>
      </c>
      <c r="D47" s="72">
        <v>9.9048096</v>
      </c>
      <c r="E47" s="72">
        <v>11.5556112</v>
      </c>
      <c r="F47" s="72">
        <v>13.9663056</v>
      </c>
      <c r="G47" s="72">
        <v>17.4644328</v>
      </c>
      <c r="H47" s="72">
        <v>20.7529344</v>
      </c>
      <c r="I47" s="72">
        <v>23.124324</v>
      </c>
      <c r="J47" s="99"/>
      <c r="K47" s="71">
        <v>44</v>
      </c>
      <c r="L47" s="71">
        <v>19.95</v>
      </c>
      <c r="M47" s="72">
        <v>8.2802112</v>
      </c>
      <c r="N47" s="72">
        <v>9.9048096</v>
      </c>
      <c r="O47" s="72">
        <v>11.5556112</v>
      </c>
      <c r="P47" s="72">
        <v>13.9663056</v>
      </c>
      <c r="Q47" s="72">
        <v>17.4644328</v>
      </c>
      <c r="R47" s="72">
        <v>20.7529344</v>
      </c>
      <c r="S47" s="72">
        <v>23.124324</v>
      </c>
      <c r="U47" s="54"/>
      <c r="V47" s="81">
        <f>'FedEx-YSD-报价'!V15</f>
        <v>0</v>
      </c>
      <c r="W47" s="129">
        <f>LOOKUP('FedEx-YSD-报价'!AD15,{0,1,5,10,20,30,40,50,60,70,80,90,100,110,120,130,140,150,10000},{0.4,0.64,0.96,1.2,1.6,2,2.4,2.8,3.2,3.6,4,4.4,4.8,5.6,5.6,5.6,5.6,9.6})</f>
        <v>0.4</v>
      </c>
      <c r="X47" s="129" t="e">
        <f>'FedEx-YSD-报价'!AL15</f>
        <v>#N/A</v>
      </c>
      <c r="Y47" s="129" t="e">
        <f>(X47+Z47+AA47+AB47+AC47)*'FedEx-YSD-报价'!W2</f>
        <v>#N/A</v>
      </c>
      <c r="Z47" s="129" t="e">
        <f>IF(OR('FedEx-YSD-报价'!AG15="是",'FedEx-YSD-报价'!AJ15="是"),'FedEx-YSD-报价'!$AL$2,IF(AND(OR('FedEx-YSD-报价'!AE15="是",'FedEx-YSD-报价'!AF15="是",'FedEx-YSD-报价'!AI15="是"),'FedEx-YSD-报价'!AK15="否"),'FedEx-YSD-报价'!$AD$2,0))</f>
        <v>#NUM!</v>
      </c>
      <c r="AA47" s="129">
        <f>IF(AND('FedEx-YSD-报价'!AK15="是",'FedEx-YSD-报价'!AJ15="否"),'FedEx-YSD-报价'!$AH$2,0)</f>
        <v>0</v>
      </c>
      <c r="AB47" s="129">
        <f t="shared" si="48"/>
        <v>0</v>
      </c>
      <c r="AC47" s="129" t="e">
        <f>IF(OR('FedEx-YSD-报价'!AJ15="是",'FedEx-YSD-报价'!AG15="是"),'FedEx-YSD-报价'!$AA$2,IF(OR('FedEx-YSD-报价'!AE15="是",'FedEx-YSD-报价'!AI15="是",'FedEx-YSD-报价'!AF15="是",'FedEx-YSD-报价'!AK15="是"),'FedEx-YSD-报价'!$Y$2,0))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'FedEx-YSD-报价'!AS15</f>
        <v>#N/A</v>
      </c>
      <c r="AJ47" s="129" t="e">
        <f>(AI47+AM47+AL47+AK47+AN47)*'FedEx-YSD-报价'!W2</f>
        <v>#N/A</v>
      </c>
      <c r="AK47" s="129" t="e">
        <f>IF(OR('FedEx-YSD-报价'!AG15="是",'FedEx-YSD-报价'!AJ15="是"),'FedEx-YSD-报价'!$AM$2,IF(AND(OR('FedEx-YSD-报价'!AE15="是",'FedEx-YSD-报价'!AF15="是",'FedEx-YSD-报价'!AI15="是"),'FedEx-YSD-报价'!AK15="否"),'FedEx-YSD-报价'!$AE$2,0))</f>
        <v>#NUM!</v>
      </c>
      <c r="AL47" s="129">
        <f>IF(AND('FedEx-YSD-报价'!$AK15="是",'FedEx-YSD-报价'!$AJ15="否"),'FedEx-YSD-报价'!$AI$2,0)</f>
        <v>0</v>
      </c>
      <c r="AM47" s="129">
        <f t="shared" si="49"/>
        <v>3.50588235294118</v>
      </c>
      <c r="AN47" s="129" t="e">
        <f>IF(OR('FedEx-YSD-报价'!AJ15="是",'FedEx-YSD-报价'!AG15="是"),'FedEx-YSD-报价'!$AA$4,IF(OR('FedEx-YSD-报价'!AE15="是",'FedEx-YSD-报价'!AI15="是",'FedEx-YSD-报价'!AF15="是",'FedEx-YSD-报价'!AK15="是"),'FedEx-YSD-报价'!$Y$4,0))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8.2802112</v>
      </c>
      <c r="D48" s="72">
        <v>9.9048096</v>
      </c>
      <c r="E48" s="72">
        <v>11.5556112</v>
      </c>
      <c r="F48" s="72">
        <v>13.9794072</v>
      </c>
      <c r="G48" s="72">
        <v>17.4644328</v>
      </c>
      <c r="H48" s="72">
        <v>21.159084</v>
      </c>
      <c r="I48" s="72">
        <v>23.2815432</v>
      </c>
      <c r="J48" s="99"/>
      <c r="K48" s="71">
        <v>45</v>
      </c>
      <c r="L48" s="71">
        <v>20.41</v>
      </c>
      <c r="M48" s="72">
        <v>8.2802112</v>
      </c>
      <c r="N48" s="72">
        <v>9.9048096</v>
      </c>
      <c r="O48" s="72">
        <v>11.5556112</v>
      </c>
      <c r="P48" s="72">
        <v>13.9794072</v>
      </c>
      <c r="Q48" s="72">
        <v>17.4644328</v>
      </c>
      <c r="R48" s="72">
        <v>21.159084</v>
      </c>
      <c r="S48" s="72">
        <v>23.2815432</v>
      </c>
      <c r="U48" s="54"/>
      <c r="V48" s="81">
        <f>'FedEx-YSD-报价'!V16</f>
        <v>0</v>
      </c>
      <c r="W48" s="129">
        <f>LOOKUP('FedEx-YSD-报价'!AD16,{0,1,5,10,20,30,40,50,60,70,80,90,100,110,120,130,140,150,10000},{0.4,0.64,0.96,1.2,1.6,2,2.4,2.8,3.2,3.6,4,4.4,4.8,5.6,5.6,5.6,5.6,9.6})</f>
        <v>0.4</v>
      </c>
      <c r="X48" s="129" t="e">
        <f>'FedEx-YSD-报价'!AL16</f>
        <v>#N/A</v>
      </c>
      <c r="Y48" s="129" t="e">
        <f>(X48+Z48+AA48+AB48+AC48)*'FedEx-YSD-报价'!W2</f>
        <v>#N/A</v>
      </c>
      <c r="Z48" s="129" t="e">
        <f>IF(OR('FedEx-YSD-报价'!AG16="是",'FedEx-YSD-报价'!AJ16="是"),'FedEx-YSD-报价'!$AL$2,IF(AND(OR('FedEx-YSD-报价'!AE16="是",'FedEx-YSD-报价'!AF16="是",'FedEx-YSD-报价'!AI16="是"),'FedEx-YSD-报价'!AK16="否"),'FedEx-YSD-报价'!$AD$2,0))</f>
        <v>#NUM!</v>
      </c>
      <c r="AA48" s="129">
        <f>IF(AND('FedEx-YSD-报价'!AK16="是",'FedEx-YSD-报价'!AJ16="否"),'FedEx-YSD-报价'!$AH$2,0)</f>
        <v>0</v>
      </c>
      <c r="AB48" s="129">
        <f t="shared" si="48"/>
        <v>0</v>
      </c>
      <c r="AC48" s="129" t="e">
        <f>IF(OR('FedEx-YSD-报价'!AJ16="是",'FedEx-YSD-报价'!AG16="是"),'FedEx-YSD-报价'!$AA$2,IF(OR('FedEx-YSD-报价'!AE16="是",'FedEx-YSD-报价'!AI16="是",'FedEx-YSD-报价'!AF16="是",'FedEx-YSD-报价'!AK16="是"),'FedEx-YSD-报价'!$Y$2,0))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'FedEx-YSD-报价'!AS16</f>
        <v>#N/A</v>
      </c>
      <c r="AJ48" s="129" t="e">
        <f>(AI48+AM48+AL48+AK48+AN48)*'FedEx-YSD-报价'!W2</f>
        <v>#N/A</v>
      </c>
      <c r="AK48" s="129" t="e">
        <f>IF(OR('FedEx-YSD-报价'!AG16="是",'FedEx-YSD-报价'!AJ16="是"),'FedEx-YSD-报价'!$AM$2,IF(AND(OR('FedEx-YSD-报价'!AE16="是",'FedEx-YSD-报价'!AF16="是",'FedEx-YSD-报价'!AI16="是"),'FedEx-YSD-报价'!AK16="否"),'FedEx-YSD-报价'!$AE$2,0))</f>
        <v>#NUM!</v>
      </c>
      <c r="AL48" s="129">
        <f>IF(AND('FedEx-YSD-报价'!$AK16="是",'FedEx-YSD-报价'!$AJ16="否"),'FedEx-YSD-报价'!$AI$2,0)</f>
        <v>0</v>
      </c>
      <c r="AM48" s="129">
        <f t="shared" si="49"/>
        <v>3.50588235294118</v>
      </c>
      <c r="AN48" s="129" t="e">
        <f>IF(OR('FedEx-YSD-报价'!AJ16="是",'FedEx-YSD-报价'!AG16="是"),'FedEx-YSD-报价'!$AA$4,IF(OR('FedEx-YSD-报价'!AE16="是",'FedEx-YSD-报价'!AI16="是",'FedEx-YSD-报价'!AF16="是",'FedEx-YSD-报价'!AK16="是"),'FedEx-YSD-报价'!$Y$4,0))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8.2802112</v>
      </c>
      <c r="D49" s="72">
        <v>10.0096224</v>
      </c>
      <c r="E49" s="72">
        <v>11.922456</v>
      </c>
      <c r="F49" s="72">
        <v>14.2414392</v>
      </c>
      <c r="G49" s="72">
        <v>17.9360904</v>
      </c>
      <c r="H49" s="72">
        <v>21.3949128</v>
      </c>
      <c r="I49" s="72">
        <v>23.8973184</v>
      </c>
      <c r="J49" s="99"/>
      <c r="K49" s="71">
        <v>46</v>
      </c>
      <c r="L49" s="71">
        <v>20.86</v>
      </c>
      <c r="M49" s="72">
        <v>8.2802112</v>
      </c>
      <c r="N49" s="72">
        <v>10.0096224</v>
      </c>
      <c r="O49" s="72">
        <v>11.922456</v>
      </c>
      <c r="P49" s="72">
        <v>14.2414392</v>
      </c>
      <c r="Q49" s="72">
        <v>17.9360904</v>
      </c>
      <c r="R49" s="72">
        <v>21.3949128</v>
      </c>
      <c r="S49" s="72">
        <v>23.8973184</v>
      </c>
      <c r="U49" s="54"/>
      <c r="V49" s="81">
        <f>'FedEx-YSD-报价'!V17</f>
        <v>0</v>
      </c>
      <c r="W49" s="129">
        <f>LOOKUP('FedEx-YSD-报价'!AD17,{0,1,5,10,20,30,40,50,60,70,80,90,100,110,120,130,140,150,10000},{0.4,0.64,0.96,1.2,1.6,2,2.4,2.8,3.2,3.6,4,4.4,4.8,5.6,5.6,5.6,5.6,9.6})</f>
        <v>0.4</v>
      </c>
      <c r="X49" s="129" t="e">
        <f>'FedEx-YSD-报价'!AL17</f>
        <v>#N/A</v>
      </c>
      <c r="Y49" s="129" t="e">
        <f>(X49+Z49+AA49+AB49+AC49)*'FedEx-YSD-报价'!W2</f>
        <v>#N/A</v>
      </c>
      <c r="Z49" s="129" t="e">
        <f>IF(OR('FedEx-YSD-报价'!AG17="是",'FedEx-YSD-报价'!AJ17="是"),'FedEx-YSD-报价'!$AL$2,IF(AND(OR('FedEx-YSD-报价'!AE17="是",'FedEx-YSD-报价'!AF17="是",'FedEx-YSD-报价'!AI17="是"),'FedEx-YSD-报价'!AK17="否"),'FedEx-YSD-报价'!$AD$2,0))</f>
        <v>#NUM!</v>
      </c>
      <c r="AA49" s="129">
        <f>IF(AND('FedEx-YSD-报价'!AK17="是",'FedEx-YSD-报价'!AJ17="否"),'FedEx-YSD-报价'!$AH$2,0)</f>
        <v>0</v>
      </c>
      <c r="AB49" s="129">
        <f t="shared" si="48"/>
        <v>0</v>
      </c>
      <c r="AC49" s="129" t="e">
        <f>IF(OR('FedEx-YSD-报价'!AJ17="是",'FedEx-YSD-报价'!AG17="是"),'FedEx-YSD-报价'!$AA$2,IF(OR('FedEx-YSD-报价'!AE17="是",'FedEx-YSD-报价'!AI17="是",'FedEx-YSD-报价'!AF17="是",'FedEx-YSD-报价'!AK17="是"),'FedEx-YSD-报价'!$Y$2,0))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'FedEx-YSD-报价'!AS17</f>
        <v>#N/A</v>
      </c>
      <c r="AJ49" s="129" t="e">
        <f>(AI49+AM49+AL49+AK49+AN49)*'FedEx-YSD-报价'!W2</f>
        <v>#N/A</v>
      </c>
      <c r="AK49" s="129" t="e">
        <f>IF(OR('FedEx-YSD-报价'!AG17="是",'FedEx-YSD-报价'!AJ17="是"),'FedEx-YSD-报价'!$AM$2,IF(AND(OR('FedEx-YSD-报价'!AE17="是",'FedEx-YSD-报价'!AF17="是",'FedEx-YSD-报价'!AI17="是"),'FedEx-YSD-报价'!AK17="否"),'FedEx-YSD-报价'!$AE$2,0))</f>
        <v>#NUM!</v>
      </c>
      <c r="AL49" s="129">
        <f>IF(AND('FedEx-YSD-报价'!$AK17="是",'FedEx-YSD-报价'!$AJ17="否"),'FedEx-YSD-报价'!$AI$2,0)</f>
        <v>0</v>
      </c>
      <c r="AM49" s="129">
        <f t="shared" si="49"/>
        <v>3.50588235294118</v>
      </c>
      <c r="AN49" s="129" t="e">
        <f>IF(OR('FedEx-YSD-报价'!AJ17="是",'FedEx-YSD-报价'!AG17="是"),'FedEx-YSD-报价'!$AA$4,IF(OR('FedEx-YSD-报价'!AE17="是",'FedEx-YSD-报价'!AI17="是",'FedEx-YSD-报价'!AF17="是",'FedEx-YSD-报价'!AK17="是"),'FedEx-YSD-报价'!$Y$4,0))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8.2802112</v>
      </c>
      <c r="D50" s="72">
        <v>10.2454512</v>
      </c>
      <c r="E50" s="72">
        <v>12.11898</v>
      </c>
      <c r="F50" s="72">
        <v>14.346252</v>
      </c>
      <c r="G50" s="72">
        <v>18.1719192</v>
      </c>
      <c r="H50" s="72">
        <v>21.8010624</v>
      </c>
      <c r="I50" s="72">
        <v>24.2903664</v>
      </c>
      <c r="J50" s="99"/>
      <c r="K50" s="71">
        <v>47</v>
      </c>
      <c r="L50" s="71">
        <v>21.31</v>
      </c>
      <c r="M50" s="72">
        <v>8.2802112</v>
      </c>
      <c r="N50" s="72">
        <v>10.2454512</v>
      </c>
      <c r="O50" s="72">
        <v>12.11898</v>
      </c>
      <c r="P50" s="72">
        <v>14.346252</v>
      </c>
      <c r="Q50" s="72">
        <v>18.1719192</v>
      </c>
      <c r="R50" s="72">
        <v>21.8010624</v>
      </c>
      <c r="S50" s="72">
        <v>24.2903664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8.2802112</v>
      </c>
      <c r="D51" s="72">
        <v>10.2454512</v>
      </c>
      <c r="E51" s="72">
        <v>12.249996</v>
      </c>
      <c r="F51" s="72">
        <v>14.8572144</v>
      </c>
      <c r="G51" s="72">
        <v>18.4470528</v>
      </c>
      <c r="H51" s="72">
        <v>22.010688</v>
      </c>
      <c r="I51" s="72">
        <v>24.6703128</v>
      </c>
      <c r="J51" s="99"/>
      <c r="K51" s="71">
        <v>48</v>
      </c>
      <c r="L51" s="71">
        <v>21.77</v>
      </c>
      <c r="M51" s="72">
        <v>8.2802112</v>
      </c>
      <c r="N51" s="72">
        <v>10.2454512</v>
      </c>
      <c r="O51" s="72">
        <v>12.249996</v>
      </c>
      <c r="P51" s="72">
        <v>14.8572144</v>
      </c>
      <c r="Q51" s="72">
        <v>18.4470528</v>
      </c>
      <c r="R51" s="72">
        <v>22.010688</v>
      </c>
      <c r="S51" s="72">
        <v>24.6703128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8.2802112</v>
      </c>
      <c r="D52" s="72">
        <v>10.2454512</v>
      </c>
      <c r="E52" s="72">
        <v>12.2630976</v>
      </c>
      <c r="F52" s="72">
        <v>14.870316</v>
      </c>
      <c r="G52" s="72">
        <v>18.5780688</v>
      </c>
      <c r="H52" s="72">
        <v>22.4430408</v>
      </c>
      <c r="I52" s="72">
        <v>24.8144304</v>
      </c>
      <c r="J52" s="99"/>
      <c r="K52" s="71">
        <v>49</v>
      </c>
      <c r="L52" s="71">
        <v>22.22</v>
      </c>
      <c r="M52" s="72">
        <v>8.2802112</v>
      </c>
      <c r="N52" s="72">
        <v>10.2454512</v>
      </c>
      <c r="O52" s="72">
        <v>12.2630976</v>
      </c>
      <c r="P52" s="72">
        <v>14.870316</v>
      </c>
      <c r="Q52" s="72">
        <v>18.5780688</v>
      </c>
      <c r="R52" s="72">
        <v>22.4430408</v>
      </c>
      <c r="S52" s="72">
        <v>24.8144304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8.2802112</v>
      </c>
      <c r="D53" s="72">
        <v>10.2454512</v>
      </c>
      <c r="E53" s="72">
        <v>12.2630976</v>
      </c>
      <c r="F53" s="72">
        <v>14.870316</v>
      </c>
      <c r="G53" s="72">
        <v>18.7483896</v>
      </c>
      <c r="H53" s="72">
        <v>22.6395648</v>
      </c>
      <c r="I53" s="72">
        <v>25.1681736</v>
      </c>
      <c r="J53" s="99"/>
      <c r="K53" s="71">
        <v>50</v>
      </c>
      <c r="L53" s="71">
        <v>22.67</v>
      </c>
      <c r="M53" s="72">
        <v>8.2802112</v>
      </c>
      <c r="N53" s="72">
        <v>10.2454512</v>
      </c>
      <c r="O53" s="72">
        <v>12.2630976</v>
      </c>
      <c r="P53" s="72">
        <v>14.870316</v>
      </c>
      <c r="Q53" s="72">
        <v>18.7483896</v>
      </c>
      <c r="R53" s="72">
        <v>22.6395648</v>
      </c>
      <c r="S53" s="72">
        <v>25.1681736</v>
      </c>
      <c r="U53" s="54"/>
      <c r="V53" s="81" t="str">
        <f>'FedEx-YSD-报价'!V8</f>
        <v>案例</v>
      </c>
      <c r="W53" s="129">
        <f t="shared" ref="W53:W62" si="50">W40</f>
        <v>2.4</v>
      </c>
      <c r="X53" s="129">
        <f>'FedEx-YSD-报价'!AM8</f>
        <v>9.9048096</v>
      </c>
      <c r="Y53" s="129">
        <f>(X53+Z53+AA53+AB53+AC53)*'FedEx-YSD-报价'!W2</f>
        <v>1.584769536</v>
      </c>
      <c r="Z53" s="129">
        <f>IF(OR('FedEx-YSD-报价'!AG8="是",'FedEx-YSD-报价'!AJ8="是"),'FedEx-YSD-报价'!$AL$3,IF(AND(OR('FedEx-YSD-报价'!AE8="是",'FedEx-YSD-报价'!AF8="是",'FedEx-YSD-报价'!AI8="是"),'FedEx-YSD-报价'!AK8="否"),'FedEx-YSD-报价'!$AD$3,0))</f>
        <v>0</v>
      </c>
      <c r="AA53" s="129">
        <f>IF(AND('FedEx-YSD-报价'!AK8="是",'FedEx-YSD-报价'!AJ8="否"),'FedEx-YSD-报价'!$AH$3,0)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11.489579136</v>
      </c>
      <c r="AE53" s="131">
        <f t="shared" ref="AE53:AE62" si="54">(X53+Y53+Z53+AA53+AB53+W53+AC53)</f>
        <v>13.889579136</v>
      </c>
      <c r="AF53" s="54"/>
      <c r="AG53" s="81" t="str">
        <f t="shared" ref="AG53:AG62" si="55">V53</f>
        <v>案例</v>
      </c>
      <c r="AH53" s="129">
        <f t="shared" ref="AH53:AH62" si="56">W53</f>
        <v>2.4</v>
      </c>
      <c r="AI53" s="129">
        <f>'FedEx-YSD-报价'!AT8</f>
        <v>9.9048096</v>
      </c>
      <c r="AJ53" s="129">
        <f>(AI53+AM53+AL53+AK53+AN53)*'FedEx-YSD-报价'!W2</f>
        <v>2.14571071247059</v>
      </c>
      <c r="AK53" s="129">
        <f>IF(OR('FedEx-YSD-报价'!AG8="是",'FedEx-YSD-报价'!AJ8="是"),'FedEx-YSD-报价'!$AM$3,IF(AND(OR('FedEx-YSD-报价'!AE8="是",'FedEx-YSD-报价'!AF8="是",'FedEx-YSD-报价'!AI8="是"),'FedEx-YSD-报价'!AK8="否"),'FedEx-YSD-报价'!$AE$3,0))</f>
        <v>0</v>
      </c>
      <c r="AL53" s="129">
        <f>IF(AND('FedEx-YSD-报价'!$AK8="是",'FedEx-YSD-报价'!$AJ8="否"),'FedEx-YSD-报价'!$AI$3,0)</f>
        <v>0</v>
      </c>
      <c r="AM53" s="129">
        <f t="shared" ref="AM53:AM62" si="57">AM40</f>
        <v>3.50588235294118</v>
      </c>
      <c r="AN53" s="129">
        <f t="shared" ref="AN53:AN62" si="58">AN40</f>
        <v>0</v>
      </c>
      <c r="AO53" s="130">
        <f t="shared" ref="AO53:AO62" si="59">SUM(AI53:AN53)</f>
        <v>15.5564026654118</v>
      </c>
      <c r="AP53" s="131">
        <f t="shared" ref="AP53:AP62" si="60">(AI53+AJ53+AK53+AL53+AM53+AH53+AN53)</f>
        <v>17.9564026654118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8.2802112</v>
      </c>
      <c r="D54" s="72">
        <v>10.2454512</v>
      </c>
      <c r="E54" s="72">
        <v>12.3286056</v>
      </c>
      <c r="F54" s="72">
        <v>14.9489256</v>
      </c>
      <c r="G54" s="72">
        <v>18.9711168</v>
      </c>
      <c r="H54" s="72">
        <v>22.9278</v>
      </c>
      <c r="I54" s="72">
        <v>25.744644</v>
      </c>
      <c r="J54" s="99"/>
      <c r="K54" s="71">
        <v>51</v>
      </c>
      <c r="L54" s="71">
        <v>23.13</v>
      </c>
      <c r="M54" s="72">
        <v>8.2802112</v>
      </c>
      <c r="N54" s="72">
        <v>10.2454512</v>
      </c>
      <c r="O54" s="72">
        <v>12.3286056</v>
      </c>
      <c r="P54" s="72">
        <v>14.9489256</v>
      </c>
      <c r="Q54" s="72">
        <v>18.9711168</v>
      </c>
      <c r="R54" s="72">
        <v>22.9278</v>
      </c>
      <c r="S54" s="72">
        <v>25.744644</v>
      </c>
      <c r="U54" s="54"/>
      <c r="V54" s="81">
        <f>'FedEx-YSD-报价'!V9</f>
        <v>0</v>
      </c>
      <c r="W54" s="129">
        <f t="shared" si="50"/>
        <v>0.4</v>
      </c>
      <c r="X54" s="129" t="e">
        <f>'FedEx-YSD-报价'!AM9</f>
        <v>#N/A</v>
      </c>
      <c r="Y54" s="129" t="e">
        <f>(X54+Z54+AA54+AB54+AC54)*'FedEx-YSD-报价'!W2</f>
        <v>#N/A</v>
      </c>
      <c r="Z54" s="129" t="e">
        <f>IF(OR('FedEx-YSD-报价'!AG9="是",'FedEx-YSD-报价'!AJ9="是"),'FedEx-YSD-报价'!$AL$3,IF(AND(OR('FedEx-YSD-报价'!AE9="是",'FedEx-YSD-报价'!AF9="是",'FedEx-YSD-报价'!AI9="是"),'FedEx-YSD-报价'!AK9="否"),'FedEx-YSD-报价'!$AD$3,0))</f>
        <v>#NUM!</v>
      </c>
      <c r="AA54" s="129">
        <f>IF(AND('FedEx-YSD-报价'!AK9="是",'FedEx-YSD-报价'!AJ9="否"),'FedEx-YSD-报价'!$AH$3,0)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'FedEx-YSD-报价'!AT9</f>
        <v>#N/A</v>
      </c>
      <c r="AJ54" s="129" t="e">
        <f>(AI54+AM54+AL54+AK54+AN54)*'FedEx-YSD-报价'!W2</f>
        <v>#N/A</v>
      </c>
      <c r="AK54" s="129" t="e">
        <f>IF(OR('FedEx-YSD-报价'!AG9="是",'FedEx-YSD-报价'!AJ9="是"),'FedEx-YSD-报价'!$AM$3,IF(AND(OR('FedEx-YSD-报价'!AE9="是",'FedEx-YSD-报价'!AF9="是",'FedEx-YSD-报价'!AI9="是"),'FedEx-YSD-报价'!AK9="否"),'FedEx-YSD-报价'!$AE$3,0))</f>
        <v>#NUM!</v>
      </c>
      <c r="AL54" s="129">
        <f>IF(AND('FedEx-YSD-报价'!$AK9="是",'FedEx-YSD-报价'!$AJ9="否"),'FedEx-YSD-报价'!$AI$3,0)</f>
        <v>0</v>
      </c>
      <c r="AM54" s="129">
        <f t="shared" si="57"/>
        <v>3.50588235294118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8.2802112</v>
      </c>
      <c r="D55" s="72">
        <v>10.2585528</v>
      </c>
      <c r="E55" s="72">
        <v>12.3286056</v>
      </c>
      <c r="F55" s="72">
        <v>14.9620272</v>
      </c>
      <c r="G55" s="72">
        <v>18.9842184</v>
      </c>
      <c r="H55" s="72">
        <v>22.9278</v>
      </c>
      <c r="I55" s="72">
        <v>25.744644</v>
      </c>
      <c r="J55" s="99"/>
      <c r="K55" s="71">
        <v>52</v>
      </c>
      <c r="L55" s="71">
        <v>23.58</v>
      </c>
      <c r="M55" s="72">
        <v>8.2802112</v>
      </c>
      <c r="N55" s="72">
        <v>10.2585528</v>
      </c>
      <c r="O55" s="72">
        <v>12.3286056</v>
      </c>
      <c r="P55" s="72">
        <v>14.9620272</v>
      </c>
      <c r="Q55" s="72">
        <v>18.9842184</v>
      </c>
      <c r="R55" s="72">
        <v>22.9278</v>
      </c>
      <c r="S55" s="72">
        <v>25.744644</v>
      </c>
      <c r="U55" s="54"/>
      <c r="V55" s="81">
        <f>'FedEx-YSD-报价'!V10</f>
        <v>0</v>
      </c>
      <c r="W55" s="129">
        <f t="shared" si="50"/>
        <v>0.4</v>
      </c>
      <c r="X55" s="129" t="e">
        <f>'FedEx-YSD-报价'!AM10</f>
        <v>#N/A</v>
      </c>
      <c r="Y55" s="129" t="e">
        <f>(X55+Z55+AA55+AB55+AC55)*'FedEx-YSD-报价'!W2</f>
        <v>#N/A</v>
      </c>
      <c r="Z55" s="129" t="e">
        <f>IF(OR('FedEx-YSD-报价'!AG10="是",'FedEx-YSD-报价'!AJ10="是"),'FedEx-YSD-报价'!$AL$3,IF(AND(OR('FedEx-YSD-报价'!AE10="是",'FedEx-YSD-报价'!AF10="是",'FedEx-YSD-报价'!AI10="是"),'FedEx-YSD-报价'!AK10="否"),'FedEx-YSD-报价'!$AD$3,0))</f>
        <v>#NUM!</v>
      </c>
      <c r="AA55" s="129">
        <f>IF(AND('FedEx-YSD-报价'!AK10="是",'FedEx-YSD-报价'!AJ10="否"),'FedEx-YSD-报价'!$AH$3,0)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'FedEx-YSD-报价'!AT10</f>
        <v>#N/A</v>
      </c>
      <c r="AJ55" s="129" t="e">
        <f>(AI55+AM55+AL55+AK55+AN55)*'FedEx-YSD-报价'!W2</f>
        <v>#N/A</v>
      </c>
      <c r="AK55" s="129" t="e">
        <f>IF(OR('FedEx-YSD-报价'!AG10="是",'FedEx-YSD-报价'!AJ10="是"),'FedEx-YSD-报价'!$AM$3,IF(AND(OR('FedEx-YSD-报价'!AE10="是",'FedEx-YSD-报价'!AF10="是",'FedEx-YSD-报价'!AI10="是"),'FedEx-YSD-报价'!AK10="否"),'FedEx-YSD-报价'!$AE$3,0))</f>
        <v>#NUM!</v>
      </c>
      <c r="AL55" s="129">
        <f>IF(AND('FedEx-YSD-报价'!$AK10="是",'FedEx-YSD-报价'!$AJ10="否"),'FedEx-YSD-报价'!$AI$3,0)</f>
        <v>0</v>
      </c>
      <c r="AM55" s="129">
        <f t="shared" si="57"/>
        <v>3.50588235294118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8.2802112</v>
      </c>
      <c r="D56" s="72">
        <v>10.2585528</v>
      </c>
      <c r="E56" s="72">
        <v>12.3417072</v>
      </c>
      <c r="F56" s="72">
        <v>15.1061448</v>
      </c>
      <c r="G56" s="72">
        <v>18.9842184</v>
      </c>
      <c r="H56" s="72">
        <v>22.9278</v>
      </c>
      <c r="I56" s="72">
        <v>26.006676</v>
      </c>
      <c r="J56" s="99"/>
      <c r="K56" s="71">
        <v>53</v>
      </c>
      <c r="L56" s="71">
        <v>24.04</v>
      </c>
      <c r="M56" s="72">
        <v>8.2802112</v>
      </c>
      <c r="N56" s="72">
        <v>10.2585528</v>
      </c>
      <c r="O56" s="72">
        <v>12.3417072</v>
      </c>
      <c r="P56" s="72">
        <v>15.1061448</v>
      </c>
      <c r="Q56" s="72">
        <v>18.9842184</v>
      </c>
      <c r="R56" s="72">
        <v>22.9278</v>
      </c>
      <c r="S56" s="72">
        <v>26.006676</v>
      </c>
      <c r="U56" s="54"/>
      <c r="V56" s="81">
        <f>'FedEx-YSD-报价'!V11</f>
        <v>0</v>
      </c>
      <c r="W56" s="129">
        <f t="shared" si="50"/>
        <v>0.4</v>
      </c>
      <c r="X56" s="129" t="e">
        <f>'FedEx-YSD-报价'!AM11</f>
        <v>#N/A</v>
      </c>
      <c r="Y56" s="129" t="e">
        <f>(X56+Z56+AA56+AB56+AC56)*'FedEx-YSD-报价'!W2</f>
        <v>#N/A</v>
      </c>
      <c r="Z56" s="129" t="e">
        <f>IF(OR('FedEx-YSD-报价'!AG11="是",'FedEx-YSD-报价'!AJ11="是"),'FedEx-YSD-报价'!$AL$3,IF(AND(OR('FedEx-YSD-报价'!AE11="是",'FedEx-YSD-报价'!AF11="是",'FedEx-YSD-报价'!AI11="是"),'FedEx-YSD-报价'!AK11="否"),'FedEx-YSD-报价'!$AD$3,0))</f>
        <v>#NUM!</v>
      </c>
      <c r="AA56" s="129">
        <f>IF(AND('FedEx-YSD-报价'!AK11="是",'FedEx-YSD-报价'!AJ11="否"),'FedEx-YSD-报价'!$AH$3,0)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'FedEx-YSD-报价'!AT11</f>
        <v>#N/A</v>
      </c>
      <c r="AJ56" s="129" t="e">
        <f>(AI56+AM56+AL56+AK56+AN56)*'FedEx-YSD-报价'!W2</f>
        <v>#N/A</v>
      </c>
      <c r="AK56" s="129" t="e">
        <f>IF(OR('FedEx-YSD-报价'!AG11="是",'FedEx-YSD-报价'!AJ11="是"),'FedEx-YSD-报价'!$AM$3,IF(AND(OR('FedEx-YSD-报价'!AE11="是",'FedEx-YSD-报价'!AF11="是",'FedEx-YSD-报价'!AI11="是"),'FedEx-YSD-报价'!AK11="否"),'FedEx-YSD-报价'!$AE$3,0))</f>
        <v>#NUM!</v>
      </c>
      <c r="AL56" s="129">
        <f>IF(AND('FedEx-YSD-报价'!$AK11="是",'FedEx-YSD-报价'!$AJ11="否"),'FedEx-YSD-报价'!$AI$3,0)</f>
        <v>0</v>
      </c>
      <c r="AM56" s="129">
        <f t="shared" si="57"/>
        <v>3.50588235294118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8.2802112</v>
      </c>
      <c r="D57" s="72">
        <v>10.2585528</v>
      </c>
      <c r="E57" s="72">
        <v>12.3548088</v>
      </c>
      <c r="F57" s="72">
        <v>15.132348</v>
      </c>
      <c r="G57" s="72">
        <v>18.9842184</v>
      </c>
      <c r="H57" s="72">
        <v>22.9409016</v>
      </c>
      <c r="I57" s="72">
        <v>26.006676</v>
      </c>
      <c r="J57" s="99"/>
      <c r="K57" s="71">
        <v>54</v>
      </c>
      <c r="L57" s="71">
        <v>24.49</v>
      </c>
      <c r="M57" s="72">
        <v>8.2802112</v>
      </c>
      <c r="N57" s="72">
        <v>10.2585528</v>
      </c>
      <c r="O57" s="72">
        <v>12.3548088</v>
      </c>
      <c r="P57" s="72">
        <v>15.132348</v>
      </c>
      <c r="Q57" s="72">
        <v>18.9842184</v>
      </c>
      <c r="R57" s="72">
        <v>22.9409016</v>
      </c>
      <c r="S57" s="72">
        <v>26.006676</v>
      </c>
      <c r="U57" s="54"/>
      <c r="V57" s="81">
        <f>'FedEx-YSD-报价'!V12</f>
        <v>0</v>
      </c>
      <c r="W57" s="129">
        <f t="shared" si="50"/>
        <v>0.4</v>
      </c>
      <c r="X57" s="129" t="e">
        <f>'FedEx-YSD-报价'!AM12</f>
        <v>#N/A</v>
      </c>
      <c r="Y57" s="129" t="e">
        <f>(X57+Z57+AA57+AB57+AC57)*'FedEx-YSD-报价'!W2</f>
        <v>#N/A</v>
      </c>
      <c r="Z57" s="129" t="e">
        <f>IF(OR('FedEx-YSD-报价'!AG12="是",'FedEx-YSD-报价'!AJ12="是"),'FedEx-YSD-报价'!$AL$3,IF(AND(OR('FedEx-YSD-报价'!AE12="是",'FedEx-YSD-报价'!AF12="是",'FedEx-YSD-报价'!AI12="是"),'FedEx-YSD-报价'!AK12="否"),'FedEx-YSD-报价'!$AD$3,0))</f>
        <v>#NUM!</v>
      </c>
      <c r="AA57" s="129">
        <f>IF(AND('FedEx-YSD-报价'!AK12="是",'FedEx-YSD-报价'!AJ12="否"),'FedEx-YSD-报价'!$AH$3,0)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'FedEx-YSD-报价'!AT12</f>
        <v>#N/A</v>
      </c>
      <c r="AJ57" s="129" t="e">
        <f>(AI57+AM57+AL57+AK57+AN57)*'FedEx-YSD-报价'!W2</f>
        <v>#N/A</v>
      </c>
      <c r="AK57" s="129" t="e">
        <f>IF(OR('FedEx-YSD-报价'!AG12="是",'FedEx-YSD-报价'!AJ12="是"),'FedEx-YSD-报价'!$AM$3,IF(AND(OR('FedEx-YSD-报价'!AE12="是",'FedEx-YSD-报价'!AF12="是",'FedEx-YSD-报价'!AI12="是"),'FedEx-YSD-报价'!AK12="否"),'FedEx-YSD-报价'!$AE$3,0))</f>
        <v>#NUM!</v>
      </c>
      <c r="AL57" s="129">
        <f>IF(AND('FedEx-YSD-报价'!$AK12="是",'FedEx-YSD-报价'!$AJ12="否"),'FedEx-YSD-报价'!$AI$3,0)</f>
        <v>0</v>
      </c>
      <c r="AM57" s="129">
        <f t="shared" si="57"/>
        <v>3.50588235294118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8.2802112</v>
      </c>
      <c r="D58" s="72">
        <v>10.2585528</v>
      </c>
      <c r="E58" s="72">
        <v>12.3548088</v>
      </c>
      <c r="F58" s="72">
        <v>15.132348</v>
      </c>
      <c r="G58" s="72">
        <v>18.99732</v>
      </c>
      <c r="H58" s="72">
        <v>22.9409016</v>
      </c>
      <c r="I58" s="72">
        <v>26.006676</v>
      </c>
      <c r="J58" s="99"/>
      <c r="K58" s="71">
        <v>55</v>
      </c>
      <c r="L58" s="71">
        <v>24.94</v>
      </c>
      <c r="M58" s="72">
        <v>8.2802112</v>
      </c>
      <c r="N58" s="72">
        <v>10.2585528</v>
      </c>
      <c r="O58" s="72">
        <v>12.3548088</v>
      </c>
      <c r="P58" s="72">
        <v>15.132348</v>
      </c>
      <c r="Q58" s="72">
        <v>18.99732</v>
      </c>
      <c r="R58" s="72">
        <v>22.9409016</v>
      </c>
      <c r="S58" s="72">
        <v>26.006676</v>
      </c>
      <c r="U58" s="54"/>
      <c r="V58" s="81">
        <f>'FedEx-YSD-报价'!V13</f>
        <v>0</v>
      </c>
      <c r="W58" s="129">
        <f t="shared" si="50"/>
        <v>0.4</v>
      </c>
      <c r="X58" s="129" t="e">
        <f>'FedEx-YSD-报价'!AM13</f>
        <v>#N/A</v>
      </c>
      <c r="Y58" s="129" t="e">
        <f>(X58+Z58+AA58+AB58+AC58)*'FedEx-YSD-报价'!W2</f>
        <v>#N/A</v>
      </c>
      <c r="Z58" s="129" t="e">
        <f>IF(OR('FedEx-YSD-报价'!AG13="是",'FedEx-YSD-报价'!AJ13="是"),'FedEx-YSD-报价'!$AL$3,IF(AND(OR('FedEx-YSD-报价'!AE13="是",'FedEx-YSD-报价'!AF13="是",'FedEx-YSD-报价'!AI13="是"),'FedEx-YSD-报价'!AK13="否"),'FedEx-YSD-报价'!$AD$3,0))</f>
        <v>#NUM!</v>
      </c>
      <c r="AA58" s="129">
        <f>IF(AND('FedEx-YSD-报价'!AK13="是",'FedEx-YSD-报价'!AJ13="否"),'FedEx-YSD-报价'!$AH$3,0)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'FedEx-YSD-报价'!AT13</f>
        <v>#N/A</v>
      </c>
      <c r="AJ58" s="129" t="e">
        <f>(AI58+AM58+AL58+AK58+AN58)*'FedEx-YSD-报价'!W2</f>
        <v>#N/A</v>
      </c>
      <c r="AK58" s="129" t="e">
        <f>IF(OR('FedEx-YSD-报价'!AG13="是",'FedEx-YSD-报价'!AJ13="是"),'FedEx-YSD-报价'!$AM$3,IF(AND(OR('FedEx-YSD-报价'!AE13="是",'FedEx-YSD-报价'!AF13="是",'FedEx-YSD-报价'!AI13="是"),'FedEx-YSD-报价'!AK13="否"),'FedEx-YSD-报价'!$AE$3,0))</f>
        <v>#NUM!</v>
      </c>
      <c r="AL58" s="129">
        <f>IF(AND('FedEx-YSD-报价'!$AK13="是",'FedEx-YSD-报价'!$AJ13="否"),'FedEx-YSD-报价'!$AI$3,0)</f>
        <v>0</v>
      </c>
      <c r="AM58" s="129">
        <f t="shared" si="57"/>
        <v>3.50588235294118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8.2802112</v>
      </c>
      <c r="D59" s="72">
        <v>10.2716544</v>
      </c>
      <c r="E59" s="72">
        <v>12.3548088</v>
      </c>
      <c r="F59" s="72">
        <v>15.132348</v>
      </c>
      <c r="G59" s="72">
        <v>18.99732</v>
      </c>
      <c r="H59" s="72">
        <v>22.9409016</v>
      </c>
      <c r="I59" s="72">
        <v>26.334216</v>
      </c>
      <c r="J59" s="99"/>
      <c r="K59" s="71">
        <v>56</v>
      </c>
      <c r="L59" s="71">
        <v>25.4</v>
      </c>
      <c r="M59" s="72">
        <v>8.2802112</v>
      </c>
      <c r="N59" s="72">
        <v>10.2716544</v>
      </c>
      <c r="O59" s="72">
        <v>12.3548088</v>
      </c>
      <c r="P59" s="72">
        <v>15.132348</v>
      </c>
      <c r="Q59" s="72">
        <v>18.99732</v>
      </c>
      <c r="R59" s="72">
        <v>22.9409016</v>
      </c>
      <c r="S59" s="72">
        <v>26.334216</v>
      </c>
      <c r="U59" s="54"/>
      <c r="V59" s="81">
        <f>'FedEx-YSD-报价'!V14</f>
        <v>0</v>
      </c>
      <c r="W59" s="129">
        <f t="shared" si="50"/>
        <v>0.4</v>
      </c>
      <c r="X59" s="129" t="e">
        <f>'FedEx-YSD-报价'!AM14</f>
        <v>#N/A</v>
      </c>
      <c r="Y59" s="129" t="e">
        <f>(X59+Z59+AA59+AB59+AC59)*'FedEx-YSD-报价'!W2</f>
        <v>#N/A</v>
      </c>
      <c r="Z59" s="129" t="e">
        <f>IF(OR('FedEx-YSD-报价'!AG14="是",'FedEx-YSD-报价'!AJ14="是"),'FedEx-YSD-报价'!$AL$3,IF(AND(OR('FedEx-YSD-报价'!AE14="是",'FedEx-YSD-报价'!AF14="是",'FedEx-YSD-报价'!AI14="是"),'FedEx-YSD-报价'!AK14="否"),'FedEx-YSD-报价'!$AD$3,0))</f>
        <v>#NUM!</v>
      </c>
      <c r="AA59" s="129">
        <f>IF(AND('FedEx-YSD-报价'!AK14="是",'FedEx-YSD-报价'!AJ14="否"),'FedEx-YSD-报价'!$AH$3,0)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'FedEx-YSD-报价'!AT14</f>
        <v>#N/A</v>
      </c>
      <c r="AJ59" s="129" t="e">
        <f>(AI59+AM59+AL59+AK59+AN59)*'FedEx-YSD-报价'!W2</f>
        <v>#N/A</v>
      </c>
      <c r="AK59" s="129" t="e">
        <f>IF(OR('FedEx-YSD-报价'!AG14="是",'FedEx-YSD-报价'!AJ14="是"),'FedEx-YSD-报价'!$AM$3,IF(AND(OR('FedEx-YSD-报价'!AE14="是",'FedEx-YSD-报价'!AF14="是",'FedEx-YSD-报价'!AI14="是"),'FedEx-YSD-报价'!AK14="否"),'FedEx-YSD-报价'!$AE$3,0))</f>
        <v>#NUM!</v>
      </c>
      <c r="AL59" s="129">
        <f>IF(AND('FedEx-YSD-报价'!$AK14="是",'FedEx-YSD-报价'!$AJ14="否"),'FedEx-YSD-报价'!$AI$3,0)</f>
        <v>0</v>
      </c>
      <c r="AM59" s="129">
        <f t="shared" si="57"/>
        <v>3.50588235294118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8.3588208</v>
      </c>
      <c r="D60" s="72">
        <v>10.3240608</v>
      </c>
      <c r="E60" s="72">
        <v>12.3679104</v>
      </c>
      <c r="F60" s="72">
        <v>15.590904</v>
      </c>
      <c r="G60" s="72">
        <v>18.99732</v>
      </c>
      <c r="H60" s="72">
        <v>22.9540032</v>
      </c>
      <c r="I60" s="72">
        <v>26.596248</v>
      </c>
      <c r="J60" s="99"/>
      <c r="K60" s="71">
        <v>57</v>
      </c>
      <c r="L60" s="71">
        <v>25.85</v>
      </c>
      <c r="M60" s="72">
        <v>8.3588208</v>
      </c>
      <c r="N60" s="72">
        <v>10.3240608</v>
      </c>
      <c r="O60" s="72">
        <v>12.3679104</v>
      </c>
      <c r="P60" s="72">
        <v>15.590904</v>
      </c>
      <c r="Q60" s="72">
        <v>18.99732</v>
      </c>
      <c r="R60" s="72">
        <v>22.9540032</v>
      </c>
      <c r="S60" s="72">
        <v>26.596248</v>
      </c>
      <c r="U60" s="54"/>
      <c r="V60" s="81">
        <f>'FedEx-YSD-报价'!V15</f>
        <v>0</v>
      </c>
      <c r="W60" s="129">
        <f t="shared" si="50"/>
        <v>0.4</v>
      </c>
      <c r="X60" s="129" t="e">
        <f>'FedEx-YSD-报价'!AM15</f>
        <v>#N/A</v>
      </c>
      <c r="Y60" s="129" t="e">
        <f>(X60+Z60+AA60+AB60+AC60)*'FedEx-YSD-报价'!W2</f>
        <v>#N/A</v>
      </c>
      <c r="Z60" s="129" t="e">
        <f>IF(OR('FedEx-YSD-报价'!AG15="是",'FedEx-YSD-报价'!AJ15="是"),'FedEx-YSD-报价'!$AL$3,IF(AND(OR('FedEx-YSD-报价'!AE15="是",'FedEx-YSD-报价'!AF15="是",'FedEx-YSD-报价'!AI15="是"),'FedEx-YSD-报价'!AK15="否"),'FedEx-YSD-报价'!$AD$3,0))</f>
        <v>#NUM!</v>
      </c>
      <c r="AA60" s="129">
        <f>IF(AND('FedEx-YSD-报价'!AK15="是",'FedEx-YSD-报价'!AJ15="否"),'FedEx-YSD-报价'!$AH$3,0)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'FedEx-YSD-报价'!AT15</f>
        <v>#N/A</v>
      </c>
      <c r="AJ60" s="129" t="e">
        <f>(AI60+AM60+AL60+AK60+AN60)*'FedEx-YSD-报价'!W2</f>
        <v>#N/A</v>
      </c>
      <c r="AK60" s="129" t="e">
        <f>IF(OR('FedEx-YSD-报价'!AG15="是",'FedEx-YSD-报价'!AJ15="是"),'FedEx-YSD-报价'!$AM$3,IF(AND(OR('FedEx-YSD-报价'!AE15="是",'FedEx-YSD-报价'!AF15="是",'FedEx-YSD-报价'!AI15="是"),'FedEx-YSD-报价'!AK15="否"),'FedEx-YSD-报价'!$AE$3,0))</f>
        <v>#NUM!</v>
      </c>
      <c r="AL60" s="129">
        <f>IF(AND('FedEx-YSD-报价'!$AK15="是",'FedEx-YSD-报价'!$AJ15="否"),'FedEx-YSD-报价'!$AI$3,0)</f>
        <v>0</v>
      </c>
      <c r="AM60" s="129">
        <f t="shared" si="57"/>
        <v>3.50588235294118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8.3588208</v>
      </c>
      <c r="D61" s="72">
        <v>10.3240608</v>
      </c>
      <c r="E61" s="72">
        <v>12.3679104</v>
      </c>
      <c r="F61" s="72">
        <v>15.590904</v>
      </c>
      <c r="G61" s="72">
        <v>19.0104216</v>
      </c>
      <c r="H61" s="72">
        <v>22.9540032</v>
      </c>
      <c r="I61" s="72">
        <v>26.8320768</v>
      </c>
      <c r="J61" s="99"/>
      <c r="K61" s="71">
        <v>58</v>
      </c>
      <c r="L61" s="71">
        <v>26.3</v>
      </c>
      <c r="M61" s="72">
        <v>8.3588208</v>
      </c>
      <c r="N61" s="72">
        <v>10.3240608</v>
      </c>
      <c r="O61" s="72">
        <v>12.3679104</v>
      </c>
      <c r="P61" s="72">
        <v>15.590904</v>
      </c>
      <c r="Q61" s="72">
        <v>19.0104216</v>
      </c>
      <c r="R61" s="72">
        <v>22.9540032</v>
      </c>
      <c r="S61" s="72">
        <v>26.8320768</v>
      </c>
      <c r="U61" s="54"/>
      <c r="V61" s="81">
        <f>'FedEx-YSD-报价'!V16</f>
        <v>0</v>
      </c>
      <c r="W61" s="129">
        <f t="shared" si="50"/>
        <v>0.4</v>
      </c>
      <c r="X61" s="129" t="e">
        <f>'FedEx-YSD-报价'!AM16</f>
        <v>#N/A</v>
      </c>
      <c r="Y61" s="129" t="e">
        <f>(X61+Z61+AA61+AB61+AC61)*'FedEx-YSD-报价'!W2</f>
        <v>#N/A</v>
      </c>
      <c r="Z61" s="129" t="e">
        <f>IF(OR('FedEx-YSD-报价'!AG16="是",'FedEx-YSD-报价'!AJ16="是"),'FedEx-YSD-报价'!$AL$3,IF(AND(OR('FedEx-YSD-报价'!AE16="是",'FedEx-YSD-报价'!AF16="是",'FedEx-YSD-报价'!AI16="是"),'FedEx-YSD-报价'!AK16="否"),'FedEx-YSD-报价'!$AD$3,0))</f>
        <v>#NUM!</v>
      </c>
      <c r="AA61" s="129">
        <f>IF(AND('FedEx-YSD-报价'!AK16="是",'FedEx-YSD-报价'!AJ16="否"),'FedEx-YSD-报价'!$AH$3,0)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'FedEx-YSD-报价'!AT16</f>
        <v>#N/A</v>
      </c>
      <c r="AJ61" s="129" t="e">
        <f>(AI61+AM61+AL61+AK61+AN61)*'FedEx-YSD-报价'!W2</f>
        <v>#N/A</v>
      </c>
      <c r="AK61" s="129" t="e">
        <f>IF(OR('FedEx-YSD-报价'!AG16="是",'FedEx-YSD-报价'!AJ16="是"),'FedEx-YSD-报价'!$AM$3,IF(AND(OR('FedEx-YSD-报价'!AE16="是",'FedEx-YSD-报价'!AF16="是",'FedEx-YSD-报价'!AI16="是"),'FedEx-YSD-报价'!AK16="否"),'FedEx-YSD-报价'!$AE$3,0))</f>
        <v>#NUM!</v>
      </c>
      <c r="AL61" s="129">
        <f>IF(AND('FedEx-YSD-报价'!$AK16="是",'FedEx-YSD-报价'!$AJ16="否"),'FedEx-YSD-报价'!$AI$3,0)</f>
        <v>0</v>
      </c>
      <c r="AM61" s="129">
        <f t="shared" si="57"/>
        <v>3.50588235294118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8.3719224</v>
      </c>
      <c r="D62" s="72">
        <v>10.3371624</v>
      </c>
      <c r="E62" s="72">
        <v>12.4596216</v>
      </c>
      <c r="F62" s="72">
        <v>15.6040056</v>
      </c>
      <c r="G62" s="72">
        <v>19.1414376</v>
      </c>
      <c r="H62" s="72">
        <v>22.9540032</v>
      </c>
      <c r="I62" s="72">
        <v>27.2775312</v>
      </c>
      <c r="J62" s="99"/>
      <c r="K62" s="71">
        <v>59</v>
      </c>
      <c r="L62" s="71">
        <v>26.76</v>
      </c>
      <c r="M62" s="72">
        <v>8.3719224</v>
      </c>
      <c r="N62" s="72">
        <v>10.3371624</v>
      </c>
      <c r="O62" s="72">
        <v>12.4596216</v>
      </c>
      <c r="P62" s="72">
        <v>15.6040056</v>
      </c>
      <c r="Q62" s="72">
        <v>19.1414376</v>
      </c>
      <c r="R62" s="72">
        <v>22.9540032</v>
      </c>
      <c r="S62" s="72">
        <v>27.2775312</v>
      </c>
      <c r="U62" s="54"/>
      <c r="V62" s="81">
        <f>'FedEx-YSD-报价'!V17</f>
        <v>0</v>
      </c>
      <c r="W62" s="129">
        <f t="shared" si="50"/>
        <v>0.4</v>
      </c>
      <c r="X62" s="129" t="e">
        <f>'FedEx-YSD-报价'!AM17</f>
        <v>#N/A</v>
      </c>
      <c r="Y62" s="129" t="e">
        <f>(X62+Z62+AA62+AB62+AC62)*'FedEx-YSD-报价'!W2</f>
        <v>#N/A</v>
      </c>
      <c r="Z62" s="129" t="e">
        <f>IF(OR('FedEx-YSD-报价'!AG17="是",'FedEx-YSD-报价'!AJ17="是"),'FedEx-YSD-报价'!$AL$3,IF(AND(OR('FedEx-YSD-报价'!AE17="是",'FedEx-YSD-报价'!AF17="是",'FedEx-YSD-报价'!AI17="是"),'FedEx-YSD-报价'!AK17="否"),'FedEx-YSD-报价'!$AD$3,0))</f>
        <v>#NUM!</v>
      </c>
      <c r="AA62" s="129">
        <f>IF(AND('FedEx-YSD-报价'!AK17="是",'FedEx-YSD-报价'!AJ17="否"),'FedEx-YSD-报价'!$AH$3,0)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'FedEx-YSD-报价'!AT17</f>
        <v>#N/A</v>
      </c>
      <c r="AJ62" s="129" t="e">
        <f>(AI62+AM62+AL62+AK62+AN62)*'FedEx-YSD-报价'!W2</f>
        <v>#N/A</v>
      </c>
      <c r="AK62" s="129" t="e">
        <f>IF(OR('FedEx-YSD-报价'!AG17="是",'FedEx-YSD-报价'!AJ17="是"),'FedEx-YSD-报价'!$AM$3,IF(AND(OR('FedEx-YSD-报价'!AE17="是",'FedEx-YSD-报价'!AF17="是",'FedEx-YSD-报价'!AI17="是"),'FedEx-YSD-报价'!AK17="否"),'FedEx-YSD-报价'!$AE$3,0))</f>
        <v>#NUM!</v>
      </c>
      <c r="AL62" s="129">
        <f>IF(AND('FedEx-YSD-报价'!$AK17="是",'FedEx-YSD-报价'!$AJ17="否"),'FedEx-YSD-报价'!$AI$3,0)</f>
        <v>0</v>
      </c>
      <c r="AM62" s="129">
        <f t="shared" si="57"/>
        <v>3.50588235294118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8.6077512</v>
      </c>
      <c r="D63" s="72">
        <v>10.7302104</v>
      </c>
      <c r="E63" s="72">
        <v>12.6692472</v>
      </c>
      <c r="F63" s="72">
        <v>16.1542728</v>
      </c>
      <c r="G63" s="72">
        <v>19.4951808</v>
      </c>
      <c r="H63" s="72">
        <v>23.0457144</v>
      </c>
      <c r="I63" s="72">
        <v>27.447852</v>
      </c>
      <c r="J63" s="99"/>
      <c r="K63" s="71">
        <v>60</v>
      </c>
      <c r="L63" s="71">
        <v>27.21</v>
      </c>
      <c r="M63" s="72">
        <v>8.6077512</v>
      </c>
      <c r="N63" s="72">
        <v>10.7302104</v>
      </c>
      <c r="O63" s="72">
        <v>12.6692472</v>
      </c>
      <c r="P63" s="72">
        <v>16.1542728</v>
      </c>
      <c r="Q63" s="72">
        <v>19.4951808</v>
      </c>
      <c r="R63" s="72">
        <v>23.0457144</v>
      </c>
      <c r="S63" s="72">
        <v>27.447852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8.6077512</v>
      </c>
      <c r="D64" s="72">
        <v>10.7695152</v>
      </c>
      <c r="E64" s="72">
        <v>12.7871616</v>
      </c>
      <c r="F64" s="72">
        <v>16.1935776</v>
      </c>
      <c r="G64" s="72">
        <v>19.4951808</v>
      </c>
      <c r="H64" s="72">
        <v>23.0457144</v>
      </c>
      <c r="I64" s="72">
        <v>27.447852</v>
      </c>
      <c r="J64" s="99"/>
      <c r="K64" s="71">
        <v>61</v>
      </c>
      <c r="L64" s="71">
        <v>27.66</v>
      </c>
      <c r="M64" s="72">
        <v>8.6077512</v>
      </c>
      <c r="N64" s="72">
        <v>10.7695152</v>
      </c>
      <c r="O64" s="72">
        <v>12.7871616</v>
      </c>
      <c r="P64" s="72">
        <v>16.1935776</v>
      </c>
      <c r="Q64" s="72">
        <v>19.4951808</v>
      </c>
      <c r="R64" s="72">
        <v>23.0457144</v>
      </c>
      <c r="S64" s="72">
        <v>27.447852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8.9614944</v>
      </c>
      <c r="D65" s="72">
        <v>11.529408</v>
      </c>
      <c r="E65" s="72">
        <v>12.9967872</v>
      </c>
      <c r="F65" s="72">
        <v>16.6521336</v>
      </c>
      <c r="G65" s="72">
        <v>19.7965176</v>
      </c>
      <c r="H65" s="72">
        <v>23.3994576</v>
      </c>
      <c r="I65" s="72">
        <v>27.7884936</v>
      </c>
      <c r="J65" s="99"/>
      <c r="K65" s="71">
        <v>62</v>
      </c>
      <c r="L65" s="71">
        <v>28.12</v>
      </c>
      <c r="M65" s="72">
        <v>8.9614944</v>
      </c>
      <c r="N65" s="72">
        <v>11.529408</v>
      </c>
      <c r="O65" s="72">
        <v>12.9967872</v>
      </c>
      <c r="P65" s="72">
        <v>16.6521336</v>
      </c>
      <c r="Q65" s="72">
        <v>19.7965176</v>
      </c>
      <c r="R65" s="72">
        <v>23.3994576</v>
      </c>
      <c r="S65" s="72">
        <v>27.7884936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8.9614944</v>
      </c>
      <c r="D66" s="72">
        <v>11.529408</v>
      </c>
      <c r="E66" s="72">
        <v>13.1278032</v>
      </c>
      <c r="F66" s="72">
        <v>16.6521336</v>
      </c>
      <c r="G66" s="72">
        <v>19.9275336</v>
      </c>
      <c r="H66" s="72">
        <v>23.58288</v>
      </c>
      <c r="I66" s="72">
        <v>27.9457128</v>
      </c>
      <c r="J66" s="99"/>
      <c r="K66" s="71">
        <v>63</v>
      </c>
      <c r="L66" s="71">
        <v>28.57</v>
      </c>
      <c r="M66" s="72">
        <v>8.9614944</v>
      </c>
      <c r="N66" s="72">
        <v>11.529408</v>
      </c>
      <c r="O66" s="72">
        <v>13.1278032</v>
      </c>
      <c r="P66" s="72">
        <v>16.6521336</v>
      </c>
      <c r="Q66" s="72">
        <v>19.9275336</v>
      </c>
      <c r="R66" s="72">
        <v>23.58288</v>
      </c>
      <c r="S66" s="72">
        <v>27.9457128</v>
      </c>
      <c r="U66" s="54"/>
      <c r="V66" s="81" t="str">
        <f>'FedEx-YSD-报价'!V8</f>
        <v>案例</v>
      </c>
      <c r="W66" s="129">
        <f t="shared" ref="W66:AC66" si="61">W53</f>
        <v>2.4</v>
      </c>
      <c r="X66" s="129">
        <f>'FedEx-YSD-报价'!AN8</f>
        <v>11.5556112</v>
      </c>
      <c r="Y66" s="129">
        <f>(X66+Z66+AA66+AB66+AC66)*'FedEx-YSD-报价'!W2</f>
        <v>1.848897792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13.404508992</v>
      </c>
      <c r="AE66" s="131">
        <f t="shared" ref="AE66:AE75" si="63">(X66+Y66+Z66+AA66+AB66+W66+AC66)</f>
        <v>15.804508992</v>
      </c>
      <c r="AF66" s="54"/>
      <c r="AG66" s="81" t="str">
        <f t="shared" ref="AG66:AG75" si="64">V66</f>
        <v>案例</v>
      </c>
      <c r="AH66" s="129">
        <f t="shared" ref="AH66:AH75" si="65">W66</f>
        <v>2.4</v>
      </c>
      <c r="AI66" s="129">
        <f>'FedEx-YSD-报价'!AU8</f>
        <v>11.5556112</v>
      </c>
      <c r="AJ66" s="129">
        <f>(AI66+AM66+AL66+AK66+AN66)*'FedEx-YSD-报价'!W2</f>
        <v>2.40983896847059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3.50588235294118</v>
      </c>
      <c r="AN66" s="129">
        <f t="shared" ref="AN66:AN75" si="67">AN40</f>
        <v>0</v>
      </c>
      <c r="AO66" s="130">
        <f t="shared" ref="AO66:AO75" si="68">SUM(AI66:AN66)</f>
        <v>17.4713325214118</v>
      </c>
      <c r="AP66" s="131">
        <f t="shared" ref="AP66:AP75" si="69">(AI66+AJ66+AK66+AL66+AM66+AH66+AN66)</f>
        <v>19.8713325214118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9.1973232</v>
      </c>
      <c r="D67" s="72">
        <v>11.5425096</v>
      </c>
      <c r="E67" s="72">
        <v>13.3374288</v>
      </c>
      <c r="F67" s="72">
        <v>16.6652352</v>
      </c>
      <c r="G67" s="72">
        <v>20.0716512</v>
      </c>
      <c r="H67" s="72">
        <v>23.5959816</v>
      </c>
      <c r="I67" s="72">
        <v>28.1291352</v>
      </c>
      <c r="J67" s="99"/>
      <c r="K67" s="71">
        <v>64</v>
      </c>
      <c r="L67" s="71">
        <v>29.02</v>
      </c>
      <c r="M67" s="72">
        <v>9.1973232</v>
      </c>
      <c r="N67" s="72">
        <v>11.5425096</v>
      </c>
      <c r="O67" s="72">
        <v>13.3374288</v>
      </c>
      <c r="P67" s="72">
        <v>16.6652352</v>
      </c>
      <c r="Q67" s="72">
        <v>20.0716512</v>
      </c>
      <c r="R67" s="72">
        <v>23.5959816</v>
      </c>
      <c r="S67" s="72">
        <v>28.1291352</v>
      </c>
      <c r="U67" s="54"/>
      <c r="V67" s="81">
        <f>'FedEx-YSD-报价'!V9</f>
        <v>0</v>
      </c>
      <c r="W67" s="129">
        <f t="shared" ref="W67:AC67" si="70">W54</f>
        <v>0.4</v>
      </c>
      <c r="X67" s="129" t="e">
        <f>'FedEx-YSD-报价'!AN9</f>
        <v>#N/A</v>
      </c>
      <c r="Y67" s="129" t="e">
        <f>(X67+Z67+AA67+AB67+AC67)*'FedEx-YSD-报价'!W2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</v>
      </c>
      <c r="AI67" s="129" t="e">
        <f>'FedEx-YSD-报价'!AU9</f>
        <v>#N/A</v>
      </c>
      <c r="AJ67" s="129" t="e">
        <f>(AI67+AM67+AL67+AK67+AN67)*'FedEx-YSD-报价'!W2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3.50588235294118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9.302136</v>
      </c>
      <c r="D68" s="72">
        <v>11.8438464</v>
      </c>
      <c r="E68" s="72">
        <v>13.3374288</v>
      </c>
      <c r="F68" s="72">
        <v>16.6652352</v>
      </c>
      <c r="G68" s="72">
        <v>20.2550736</v>
      </c>
      <c r="H68" s="72">
        <v>23.648388</v>
      </c>
      <c r="I68" s="72">
        <v>28.16844</v>
      </c>
      <c r="J68" s="99"/>
      <c r="K68" s="71">
        <v>65</v>
      </c>
      <c r="L68" s="71">
        <v>29.48</v>
      </c>
      <c r="M68" s="72">
        <v>9.302136</v>
      </c>
      <c r="N68" s="72">
        <v>11.8438464</v>
      </c>
      <c r="O68" s="72">
        <v>13.3374288</v>
      </c>
      <c r="P68" s="72">
        <v>16.6652352</v>
      </c>
      <c r="Q68" s="72">
        <v>20.2550736</v>
      </c>
      <c r="R68" s="72">
        <v>23.648388</v>
      </c>
      <c r="S68" s="72">
        <v>28.16844</v>
      </c>
      <c r="U68" s="54"/>
      <c r="V68" s="81">
        <f>'FedEx-YSD-报价'!V10</f>
        <v>0</v>
      </c>
      <c r="W68" s="129">
        <f t="shared" ref="W68:AC68" si="72">W55</f>
        <v>0.4</v>
      </c>
      <c r="X68" s="129" t="e">
        <f>'FedEx-YSD-报价'!AN10</f>
        <v>#N/A</v>
      </c>
      <c r="Y68" s="129" t="e">
        <f>(X68+Z68+AA68+AB68+AC68)*'FedEx-YSD-报价'!W2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</v>
      </c>
      <c r="AI68" s="129" t="e">
        <f>'FedEx-YSD-报价'!AU10</f>
        <v>#N/A</v>
      </c>
      <c r="AJ68" s="129" t="e">
        <f>(AI68+AM68+AL68+AK68+AN68)*'FedEx-YSD-报价'!W2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3.50588235294118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9.3414408</v>
      </c>
      <c r="D69" s="72">
        <v>11.9617608</v>
      </c>
      <c r="E69" s="72">
        <v>13.3505304</v>
      </c>
      <c r="F69" s="72">
        <v>16.6652352</v>
      </c>
      <c r="G69" s="72">
        <v>20.2681752</v>
      </c>
      <c r="H69" s="72">
        <v>23.713896</v>
      </c>
      <c r="I69" s="72">
        <v>28.2863544</v>
      </c>
      <c r="J69" s="99"/>
      <c r="K69" s="71">
        <v>66</v>
      </c>
      <c r="L69" s="71">
        <v>29.93</v>
      </c>
      <c r="M69" s="72">
        <v>9.3414408</v>
      </c>
      <c r="N69" s="72">
        <v>11.9617608</v>
      </c>
      <c r="O69" s="72">
        <v>13.3505304</v>
      </c>
      <c r="P69" s="72">
        <v>16.6652352</v>
      </c>
      <c r="Q69" s="72">
        <v>20.2681752</v>
      </c>
      <c r="R69" s="72">
        <v>23.713896</v>
      </c>
      <c r="S69" s="72">
        <v>28.2863544</v>
      </c>
      <c r="U69" s="54"/>
      <c r="V69" s="81">
        <f>'FedEx-YSD-报价'!V11</f>
        <v>0</v>
      </c>
      <c r="W69" s="129">
        <f t="shared" ref="W69:AC69" si="74">W56</f>
        <v>0.4</v>
      </c>
      <c r="X69" s="129" t="e">
        <f>'FedEx-YSD-报价'!AN11</f>
        <v>#N/A</v>
      </c>
      <c r="Y69" s="129" t="e">
        <f>(X69+Z69+AA69+AB69+AC69)*'FedEx-YSD-报价'!W2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</v>
      </c>
      <c r="AI69" s="129" t="e">
        <f>'FedEx-YSD-报价'!AU11</f>
        <v>#N/A</v>
      </c>
      <c r="AJ69" s="129" t="e">
        <f>(AI69+AM69+AL69+AK69+AN69)*'FedEx-YSD-报价'!W2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3.50588235294118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9.3545424</v>
      </c>
      <c r="D70" s="72">
        <v>11.9617608</v>
      </c>
      <c r="E70" s="72">
        <v>13.3505304</v>
      </c>
      <c r="F70" s="72">
        <v>16.70454</v>
      </c>
      <c r="G70" s="72">
        <v>20.4253944</v>
      </c>
      <c r="H70" s="72">
        <v>23.8318104</v>
      </c>
      <c r="I70" s="72">
        <v>28.561488</v>
      </c>
      <c r="J70" s="99"/>
      <c r="K70" s="71">
        <v>67</v>
      </c>
      <c r="L70" s="71">
        <v>30.39</v>
      </c>
      <c r="M70" s="72">
        <v>9.3545424</v>
      </c>
      <c r="N70" s="72">
        <v>11.9617608</v>
      </c>
      <c r="O70" s="72">
        <v>13.3505304</v>
      </c>
      <c r="P70" s="72">
        <v>16.70454</v>
      </c>
      <c r="Q70" s="72">
        <v>20.4253944</v>
      </c>
      <c r="R70" s="72">
        <v>23.8318104</v>
      </c>
      <c r="S70" s="72">
        <v>28.561488</v>
      </c>
      <c r="U70" s="54"/>
      <c r="V70" s="81">
        <f>'FedEx-YSD-报价'!V12</f>
        <v>0</v>
      </c>
      <c r="W70" s="129">
        <f t="shared" ref="W70:AC70" si="76">W57</f>
        <v>0.4</v>
      </c>
      <c r="X70" s="129" t="e">
        <f>'FedEx-YSD-报价'!AN12</f>
        <v>#N/A</v>
      </c>
      <c r="Y70" s="129" t="e">
        <f>(X70+Z70+AA70+AB70+AC70)*'FedEx-YSD-报价'!W2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</v>
      </c>
      <c r="AI70" s="129" t="e">
        <f>'FedEx-YSD-报价'!AU12</f>
        <v>#N/A</v>
      </c>
      <c r="AJ70" s="129" t="e">
        <f>(AI70+AM70+AL70+AK70+AN70)*'FedEx-YSD-报价'!W2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3.50588235294118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9.4593552</v>
      </c>
      <c r="D71" s="72">
        <v>12.184488</v>
      </c>
      <c r="E71" s="72">
        <v>14.1628296</v>
      </c>
      <c r="F71" s="72">
        <v>17.0844864</v>
      </c>
      <c r="G71" s="72">
        <v>20.7267312</v>
      </c>
      <c r="H71" s="72">
        <v>24.1986552</v>
      </c>
      <c r="I71" s="72">
        <v>28.561488</v>
      </c>
      <c r="J71" s="99"/>
      <c r="K71" s="71">
        <v>68</v>
      </c>
      <c r="L71" s="71">
        <v>30.84</v>
      </c>
      <c r="M71" s="72">
        <v>9.4593552</v>
      </c>
      <c r="N71" s="72">
        <v>12.184488</v>
      </c>
      <c r="O71" s="72">
        <v>14.1628296</v>
      </c>
      <c r="P71" s="72">
        <v>17.0844864</v>
      </c>
      <c r="Q71" s="72">
        <v>20.7267312</v>
      </c>
      <c r="R71" s="72">
        <v>24.1986552</v>
      </c>
      <c r="S71" s="72">
        <v>28.561488</v>
      </c>
      <c r="U71" s="54"/>
      <c r="V71" s="81">
        <f>'FedEx-YSD-报价'!V13</f>
        <v>0</v>
      </c>
      <c r="W71" s="129">
        <f t="shared" ref="W71:AC71" si="78">W58</f>
        <v>0.4</v>
      </c>
      <c r="X71" s="129" t="e">
        <f>'FedEx-YSD-报价'!AN13</f>
        <v>#N/A</v>
      </c>
      <c r="Y71" s="129" t="e">
        <f>(X71+Z71+AA71+AB71+AC71)*'FedEx-YSD-报价'!W2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</v>
      </c>
      <c r="AI71" s="129" t="e">
        <f>'FedEx-YSD-报价'!AU13</f>
        <v>#N/A</v>
      </c>
      <c r="AJ71" s="129" t="e">
        <f>(AI71+AM71+AL71+AK71+AN71)*'FedEx-YSD-报价'!W2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3.50588235294118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9.6558792</v>
      </c>
      <c r="D72" s="72">
        <v>12.3024024</v>
      </c>
      <c r="E72" s="72">
        <v>14.2938456</v>
      </c>
      <c r="F72" s="72">
        <v>17.2024008</v>
      </c>
      <c r="G72" s="72">
        <v>20.831544</v>
      </c>
      <c r="H72" s="72">
        <v>24.1986552</v>
      </c>
      <c r="I72" s="72">
        <v>28.7056056</v>
      </c>
      <c r="J72" s="99"/>
      <c r="K72" s="71">
        <v>69</v>
      </c>
      <c r="L72" s="71">
        <v>31.29</v>
      </c>
      <c r="M72" s="72">
        <v>9.6558792</v>
      </c>
      <c r="N72" s="72">
        <v>12.3024024</v>
      </c>
      <c r="O72" s="72">
        <v>14.2938456</v>
      </c>
      <c r="P72" s="72">
        <v>17.2024008</v>
      </c>
      <c r="Q72" s="72">
        <v>20.831544</v>
      </c>
      <c r="R72" s="72">
        <v>24.1986552</v>
      </c>
      <c r="S72" s="72">
        <v>28.7056056</v>
      </c>
      <c r="U72" s="54"/>
      <c r="V72" s="81">
        <f>'FedEx-YSD-报价'!V14</f>
        <v>0</v>
      </c>
      <c r="W72" s="129">
        <f t="shared" ref="W72:AC72" si="80">W59</f>
        <v>0.4</v>
      </c>
      <c r="X72" s="129" t="e">
        <f>'FedEx-YSD-报价'!AN14</f>
        <v>#N/A</v>
      </c>
      <c r="Y72" s="129" t="e">
        <f>(X72+Z72+AA72+AB72+AC72)*'FedEx-YSD-报价'!W2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</v>
      </c>
      <c r="AI72" s="129" t="e">
        <f>'FedEx-YSD-报价'!AU14</f>
        <v>#N/A</v>
      </c>
      <c r="AJ72" s="129" t="e">
        <f>(AI72+AM72+AL72+AK72+AN72)*'FedEx-YSD-报价'!W2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3.50588235294118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9.695184</v>
      </c>
      <c r="D73" s="72">
        <v>12.4727232</v>
      </c>
      <c r="E73" s="72">
        <v>14.608284</v>
      </c>
      <c r="F73" s="72">
        <v>18.0278016</v>
      </c>
      <c r="G73" s="72">
        <v>21.2507952</v>
      </c>
      <c r="H73" s="72">
        <v>24.1986552</v>
      </c>
      <c r="I73" s="72">
        <v>28.954536</v>
      </c>
      <c r="J73" s="99"/>
      <c r="K73" s="71">
        <v>70</v>
      </c>
      <c r="L73" s="71">
        <v>31.75</v>
      </c>
      <c r="M73" s="72">
        <v>9.695184</v>
      </c>
      <c r="N73" s="72">
        <v>12.4727232</v>
      </c>
      <c r="O73" s="72">
        <v>14.608284</v>
      </c>
      <c r="P73" s="72">
        <v>18.0278016</v>
      </c>
      <c r="Q73" s="72">
        <v>21.2507952</v>
      </c>
      <c r="R73" s="72">
        <v>24.1986552</v>
      </c>
      <c r="S73" s="72">
        <v>28.954536</v>
      </c>
      <c r="U73" s="54"/>
      <c r="V73" s="81">
        <f>'FedEx-YSD-报价'!V15</f>
        <v>0</v>
      </c>
      <c r="W73" s="129">
        <f t="shared" ref="W73:AC73" si="82">W60</f>
        <v>0.4</v>
      </c>
      <c r="X73" s="129" t="e">
        <f>'FedEx-YSD-报价'!AN15</f>
        <v>#N/A</v>
      </c>
      <c r="Y73" s="129" t="e">
        <f>(X73+Z73+AA73+AB73+AC73)*'FedEx-YSD-报价'!W2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</v>
      </c>
      <c r="AI73" s="129" t="e">
        <f>'FedEx-YSD-报价'!AU15</f>
        <v>#N/A</v>
      </c>
      <c r="AJ73" s="129" t="e">
        <f>(AI73+AM73+AL73+AK73+AN73)*'FedEx-YSD-报价'!W2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3.50588235294118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9.7082856</v>
      </c>
      <c r="D74" s="72">
        <v>12.4858248</v>
      </c>
      <c r="E74" s="72">
        <v>14.8310112</v>
      </c>
      <c r="F74" s="72">
        <v>18.0278016</v>
      </c>
      <c r="G74" s="72">
        <v>21.3949128</v>
      </c>
      <c r="H74" s="72">
        <v>24.5917032</v>
      </c>
      <c r="I74" s="72">
        <v>28.9676376</v>
      </c>
      <c r="J74" s="99"/>
      <c r="K74" s="71">
        <v>71</v>
      </c>
      <c r="L74" s="71">
        <v>32.2</v>
      </c>
      <c r="M74" s="72">
        <v>9.7082856</v>
      </c>
      <c r="N74" s="72">
        <v>12.4858248</v>
      </c>
      <c r="O74" s="72">
        <v>14.8310112</v>
      </c>
      <c r="P74" s="72">
        <v>18.0278016</v>
      </c>
      <c r="Q74" s="72">
        <v>21.3949128</v>
      </c>
      <c r="R74" s="72">
        <v>24.5917032</v>
      </c>
      <c r="S74" s="72">
        <v>28.9676376</v>
      </c>
      <c r="U74" s="54"/>
      <c r="V74" s="81">
        <f>'FedEx-YSD-报价'!V16</f>
        <v>0</v>
      </c>
      <c r="W74" s="129">
        <f t="shared" ref="W74:AC74" si="84">W61</f>
        <v>0.4</v>
      </c>
      <c r="X74" s="129" t="e">
        <f>'FedEx-YSD-报价'!AN16</f>
        <v>#N/A</v>
      </c>
      <c r="Y74" s="129" t="e">
        <f>(X74+Z74+AA74+AB74+AC74)*'FedEx-YSD-报价'!W2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</v>
      </c>
      <c r="AI74" s="129" t="e">
        <f>'FedEx-YSD-报价'!AU16</f>
        <v>#N/A</v>
      </c>
      <c r="AJ74" s="129" t="e">
        <f>(AI74+AM74+AL74+AK74+AN74)*'FedEx-YSD-报价'!W2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3.50588235294118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9.9834192</v>
      </c>
      <c r="D75" s="72">
        <v>12.4858248</v>
      </c>
      <c r="E75" s="72">
        <v>15.1454496</v>
      </c>
      <c r="F75" s="72">
        <v>18.0409032</v>
      </c>
      <c r="G75" s="72">
        <v>21.748656</v>
      </c>
      <c r="H75" s="72">
        <v>25.6398312</v>
      </c>
      <c r="I75" s="72">
        <v>29.0069424</v>
      </c>
      <c r="J75" s="99"/>
      <c r="K75" s="71">
        <v>72</v>
      </c>
      <c r="L75" s="71">
        <v>32.65</v>
      </c>
      <c r="M75" s="72">
        <v>9.9834192</v>
      </c>
      <c r="N75" s="72">
        <v>12.4858248</v>
      </c>
      <c r="O75" s="72">
        <v>15.1454496</v>
      </c>
      <c r="P75" s="72">
        <v>18.0409032</v>
      </c>
      <c r="Q75" s="72">
        <v>21.748656</v>
      </c>
      <c r="R75" s="72">
        <v>25.6398312</v>
      </c>
      <c r="S75" s="72">
        <v>29.0069424</v>
      </c>
      <c r="U75" s="54"/>
      <c r="V75" s="81">
        <f>'FedEx-YSD-报价'!V17</f>
        <v>0</v>
      </c>
      <c r="W75" s="129">
        <f t="shared" ref="W75:AC75" si="86">W62</f>
        <v>0.4</v>
      </c>
      <c r="X75" s="129" t="e">
        <f>'FedEx-YSD-报价'!AN17</f>
        <v>#N/A</v>
      </c>
      <c r="Y75" s="129" t="e">
        <f>(X75+Z75+AA75+AB75+AC75)*'FedEx-YSD-报价'!W2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</v>
      </c>
      <c r="AI75" s="129" t="e">
        <f>'FedEx-YSD-报价'!AU17</f>
        <v>#N/A</v>
      </c>
      <c r="AJ75" s="129" t="e">
        <f>(AI75+AM75+AL75+AK75+AN75)*'FedEx-YSD-报价'!W2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3.50588235294118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10.0489272</v>
      </c>
      <c r="D76" s="72">
        <v>12.6037392</v>
      </c>
      <c r="E76" s="72">
        <v>15.1454496</v>
      </c>
      <c r="F76" s="72">
        <v>18.3029352</v>
      </c>
      <c r="G76" s="72">
        <v>21.9713832</v>
      </c>
      <c r="H76" s="72">
        <v>25.6922376</v>
      </c>
      <c r="I76" s="72">
        <v>29.0069424</v>
      </c>
      <c r="J76" s="99"/>
      <c r="K76" s="71">
        <v>73</v>
      </c>
      <c r="L76" s="71">
        <v>33.11</v>
      </c>
      <c r="M76" s="72">
        <v>10.0489272</v>
      </c>
      <c r="N76" s="72">
        <v>12.6037392</v>
      </c>
      <c r="O76" s="72">
        <v>15.1454496</v>
      </c>
      <c r="P76" s="72">
        <v>18.3029352</v>
      </c>
      <c r="Q76" s="72">
        <v>21.9713832</v>
      </c>
      <c r="R76" s="72">
        <v>25.6922376</v>
      </c>
      <c r="S76" s="72">
        <v>29.0069424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10.3109592</v>
      </c>
      <c r="D77" s="72">
        <v>12.6037392</v>
      </c>
      <c r="E77" s="72">
        <v>15.1454496</v>
      </c>
      <c r="F77" s="72">
        <v>18.3160368</v>
      </c>
      <c r="G77" s="72">
        <v>22.3120248</v>
      </c>
      <c r="H77" s="72">
        <v>25.6922376</v>
      </c>
      <c r="I77" s="72">
        <v>29.020044</v>
      </c>
      <c r="J77" s="99"/>
      <c r="K77" s="71">
        <v>74</v>
      </c>
      <c r="L77" s="71">
        <v>33.56</v>
      </c>
      <c r="M77" s="72">
        <v>10.3109592</v>
      </c>
      <c r="N77" s="72">
        <v>12.6037392</v>
      </c>
      <c r="O77" s="72">
        <v>15.1454496</v>
      </c>
      <c r="P77" s="72">
        <v>18.3160368</v>
      </c>
      <c r="Q77" s="72">
        <v>22.3120248</v>
      </c>
      <c r="R77" s="72">
        <v>25.6922376</v>
      </c>
      <c r="S77" s="72">
        <v>29.020044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10.6909056</v>
      </c>
      <c r="D78" s="72">
        <v>12.6168408</v>
      </c>
      <c r="E78" s="72">
        <v>15.1585512</v>
      </c>
      <c r="F78" s="72">
        <v>18.4470528</v>
      </c>
      <c r="G78" s="72">
        <v>22.3120248</v>
      </c>
      <c r="H78" s="72">
        <v>25.9542696</v>
      </c>
      <c r="I78" s="72">
        <v>29.020044</v>
      </c>
      <c r="J78" s="99"/>
      <c r="K78" s="71">
        <v>75</v>
      </c>
      <c r="L78" s="71">
        <v>34.01</v>
      </c>
      <c r="M78" s="72">
        <v>10.6909056</v>
      </c>
      <c r="N78" s="72">
        <v>12.6168408</v>
      </c>
      <c r="O78" s="72">
        <v>15.1585512</v>
      </c>
      <c r="P78" s="72">
        <v>18.4470528</v>
      </c>
      <c r="Q78" s="72">
        <v>22.3120248</v>
      </c>
      <c r="R78" s="72">
        <v>25.9542696</v>
      </c>
      <c r="S78" s="72">
        <v>29.020044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11.5163064</v>
      </c>
      <c r="D79" s="72">
        <v>13.3243272</v>
      </c>
      <c r="E79" s="72">
        <v>15.2502624</v>
      </c>
      <c r="F79" s="72">
        <v>18.735288</v>
      </c>
      <c r="G79" s="72">
        <v>22.8098856</v>
      </c>
      <c r="H79" s="72">
        <v>26.3735208</v>
      </c>
      <c r="I79" s="72">
        <v>29.2951776</v>
      </c>
      <c r="J79" s="99"/>
      <c r="K79" s="71">
        <v>76</v>
      </c>
      <c r="L79" s="71">
        <v>34.47</v>
      </c>
      <c r="M79" s="72">
        <v>11.5163064</v>
      </c>
      <c r="N79" s="72">
        <v>13.3243272</v>
      </c>
      <c r="O79" s="72">
        <v>15.2502624</v>
      </c>
      <c r="P79" s="72">
        <v>18.735288</v>
      </c>
      <c r="Q79" s="72">
        <v>22.8098856</v>
      </c>
      <c r="R79" s="72">
        <v>26.3735208</v>
      </c>
      <c r="S79" s="72">
        <v>29.2951776</v>
      </c>
      <c r="U79" s="54"/>
      <c r="V79" s="81" t="str">
        <f>'FedEx-YSD-报价'!V8</f>
        <v>案例</v>
      </c>
      <c r="W79" s="129">
        <f t="shared" ref="W79:W88" si="88">W66</f>
        <v>2.4</v>
      </c>
      <c r="X79" s="129">
        <f>'FedEx-YSD-报价'!AO8</f>
        <v>13.9663056</v>
      </c>
      <c r="Y79" s="129">
        <f>(X79+Z79+AA79+AB79+AC79)*'FedEx-YSD-报价'!W2</f>
        <v>2.234608896</v>
      </c>
      <c r="Z79" s="129">
        <f>IF(OR('FedEx-YSD-报价'!AG8="是",'FedEx-YSD-报价'!AJ8="是"),'FedEx-YSD-报价'!$AL$4,IF(AND(OR('FedEx-YSD-报价'!AE8="是",'FedEx-YSD-报价'!AF8="是",'FedEx-YSD-报价'!AI8="是"),'FedEx-YSD-报价'!AK8="否"),'FedEx-YSD-报价'!$AD$4,0))</f>
        <v>0</v>
      </c>
      <c r="AA79" s="129">
        <f>IF(AND('FedEx-YSD-报价'!AK8="是",'FedEx-YSD-报价'!AJ8="否"),'FedEx-YSD-报价'!$AH$4,0)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16.200914496</v>
      </c>
      <c r="AE79" s="131">
        <f t="shared" ref="AE79:AE88" si="92">(X79+Y79+Z79+AA79+AB79+W79+AC79)</f>
        <v>18.600914496</v>
      </c>
      <c r="AF79" s="54"/>
      <c r="AG79" s="81" t="str">
        <f t="shared" ref="AG79:AG88" si="93">V79</f>
        <v>案例</v>
      </c>
      <c r="AH79" s="129">
        <f t="shared" ref="AH79:AH88" si="94">W79</f>
        <v>2.4</v>
      </c>
      <c r="AI79" s="129">
        <f>'FedEx-YSD-报价'!AV8</f>
        <v>13.9663056</v>
      </c>
      <c r="AJ79" s="129">
        <f>(AI79+AM79+AL79+AK79+AN79)*'FedEx-YSD-报价'!W2</f>
        <v>2.79555007247059</v>
      </c>
      <c r="AK79" s="129">
        <f>IF(OR('FedEx-YSD-报价'!AG8="是",'FedEx-YSD-报价'!AJ8="是"),'FedEx-YSD-报价'!$AM$4,IF(AND(OR('FedEx-YSD-报价'!AE8="是",'FedEx-YSD-报价'!AF8="是",'FedEx-YSD-报价'!AI8="是"),'FedEx-YSD-报价'!AK8="否"),'FedEx-YSD-报价'!$AE$4,0))</f>
        <v>0</v>
      </c>
      <c r="AL79" s="129">
        <f>IF(AND('FedEx-YSD-报价'!$AK8="是",'FedEx-YSD-报价'!$AJ8="否"),'FedEx-YSD-报价'!$AI$4,0)</f>
        <v>0</v>
      </c>
      <c r="AM79" s="129">
        <f t="shared" ref="AM79:AM88" si="95">AM66</f>
        <v>3.50588235294118</v>
      </c>
      <c r="AN79" s="129">
        <f t="shared" ref="AN79:AN88" si="96">AN40</f>
        <v>0</v>
      </c>
      <c r="AO79" s="130">
        <f t="shared" ref="AO79:AO88" si="97">SUM(AI79:AN79)</f>
        <v>20.2677380254118</v>
      </c>
      <c r="AP79" s="131">
        <f t="shared" ref="AP79:AP88" si="98">(AI79+AJ79+AK79+AL79+AM79+AH79+AN79)</f>
        <v>22.6677380254118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11.9617608</v>
      </c>
      <c r="D80" s="72">
        <v>13.5077496</v>
      </c>
      <c r="E80" s="72">
        <v>15.4205832</v>
      </c>
      <c r="F80" s="72">
        <v>18.8138976</v>
      </c>
      <c r="G80" s="72">
        <v>22.9409016</v>
      </c>
      <c r="H80" s="72">
        <v>27.120312</v>
      </c>
      <c r="I80" s="72">
        <v>29.2951776</v>
      </c>
      <c r="J80" s="99"/>
      <c r="K80" s="71">
        <v>77</v>
      </c>
      <c r="L80" s="71">
        <v>34.92</v>
      </c>
      <c r="M80" s="72">
        <v>11.9617608</v>
      </c>
      <c r="N80" s="72">
        <v>13.5077496</v>
      </c>
      <c r="O80" s="72">
        <v>15.4205832</v>
      </c>
      <c r="P80" s="72">
        <v>18.8138976</v>
      </c>
      <c r="Q80" s="72">
        <v>22.9409016</v>
      </c>
      <c r="R80" s="72">
        <v>27.120312</v>
      </c>
      <c r="S80" s="72">
        <v>29.2951776</v>
      </c>
      <c r="U80" s="54"/>
      <c r="V80" s="81">
        <f>'FedEx-YSD-报价'!V9</f>
        <v>0</v>
      </c>
      <c r="W80" s="129">
        <f t="shared" si="88"/>
        <v>0.4</v>
      </c>
      <c r="X80" s="129" t="e">
        <f>'FedEx-YSD-报价'!AO9</f>
        <v>#N/A</v>
      </c>
      <c r="Y80" s="129" t="e">
        <f>(X80+Z80+AA80+AB80+AC80)*'FedEx-YSD-报价'!W2</f>
        <v>#N/A</v>
      </c>
      <c r="Z80" s="129" t="e">
        <f>IF(OR('FedEx-YSD-报价'!AG9="是",'FedEx-YSD-报价'!AJ9="是"),'FedEx-YSD-报价'!$AL$4,IF(AND(OR('FedEx-YSD-报价'!AE9="是",'FedEx-YSD-报价'!AF9="是",'FedEx-YSD-报价'!AI9="是"),'FedEx-YSD-报价'!AK9="否"),'FedEx-YSD-报价'!$AD$4,0))</f>
        <v>#NUM!</v>
      </c>
      <c r="AA80" s="129">
        <f>IF(AND('FedEx-YSD-报价'!AK9="是",'FedEx-YSD-报价'!AJ9="否"),'FedEx-YSD-报价'!$AH$4,0)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</v>
      </c>
      <c r="AI80" s="129" t="e">
        <f>'FedEx-YSD-报价'!AV9</f>
        <v>#N/A</v>
      </c>
      <c r="AJ80" s="129" t="e">
        <f>(AI80+AM80+AL80+AK80+AN80)*'FedEx-YSD-报价'!W2</f>
        <v>#N/A</v>
      </c>
      <c r="AK80" s="129" t="e">
        <f>IF(OR('FedEx-YSD-报价'!AG9="是",'FedEx-YSD-报价'!AJ9="是"),'FedEx-YSD-报价'!$AM$4,IF(AND(OR('FedEx-YSD-报价'!AE9="是",'FedEx-YSD-报价'!AF9="是",'FedEx-YSD-报价'!AI9="是"),'FedEx-YSD-报价'!AK9="否"),'FedEx-YSD-报价'!$AE$4,0))</f>
        <v>#NUM!</v>
      </c>
      <c r="AL80" s="129">
        <f>IF(AND('FedEx-YSD-报价'!$AK9="是",'FedEx-YSD-报价'!$AJ9="否"),'FedEx-YSD-报价'!$AI$4,0)</f>
        <v>0</v>
      </c>
      <c r="AM80" s="129">
        <f t="shared" si="95"/>
        <v>3.50588235294118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11.9748624</v>
      </c>
      <c r="D81" s="72">
        <v>14.018712</v>
      </c>
      <c r="E81" s="72">
        <v>15.8791392</v>
      </c>
      <c r="F81" s="72">
        <v>19.0235232</v>
      </c>
      <c r="G81" s="72">
        <v>23.0850192</v>
      </c>
      <c r="H81" s="72">
        <v>27.3299376</v>
      </c>
      <c r="I81" s="72">
        <v>29.2951776</v>
      </c>
      <c r="J81" s="99"/>
      <c r="K81" s="71">
        <v>78</v>
      </c>
      <c r="L81" s="71">
        <v>35.38</v>
      </c>
      <c r="M81" s="72">
        <v>11.9748624</v>
      </c>
      <c r="N81" s="72">
        <v>14.018712</v>
      </c>
      <c r="O81" s="72">
        <v>15.8791392</v>
      </c>
      <c r="P81" s="72">
        <v>19.0235232</v>
      </c>
      <c r="Q81" s="72">
        <v>23.0850192</v>
      </c>
      <c r="R81" s="72">
        <v>27.3299376</v>
      </c>
      <c r="S81" s="72">
        <v>29.2951776</v>
      </c>
      <c r="U81" s="54"/>
      <c r="V81" s="81">
        <f>'FedEx-YSD-报价'!V10</f>
        <v>0</v>
      </c>
      <c r="W81" s="129">
        <f t="shared" si="88"/>
        <v>0.4</v>
      </c>
      <c r="X81" s="129" t="e">
        <f>'FedEx-YSD-报价'!AO10</f>
        <v>#N/A</v>
      </c>
      <c r="Y81" s="129" t="e">
        <f>(X81+Z81+AA81+AB81+AC81)*'FedEx-YSD-报价'!W2</f>
        <v>#N/A</v>
      </c>
      <c r="Z81" s="129" t="e">
        <f>IF(OR('FedEx-YSD-报价'!AG10="是",'FedEx-YSD-报价'!AJ10="是"),'FedEx-YSD-报价'!$AL$4,IF(AND(OR('FedEx-YSD-报价'!AE10="是",'FedEx-YSD-报价'!AF10="是",'FedEx-YSD-报价'!AI10="是"),'FedEx-YSD-报价'!AK10="否"),'FedEx-YSD-报价'!$AD$4,0))</f>
        <v>#NUM!</v>
      </c>
      <c r="AA81" s="129">
        <f>IF(AND('FedEx-YSD-报价'!AK10="是",'FedEx-YSD-报价'!AJ10="否"),'FedEx-YSD-报价'!$AH$4,0)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</v>
      </c>
      <c r="AI81" s="129" t="e">
        <f>'FedEx-YSD-报价'!AV10</f>
        <v>#N/A</v>
      </c>
      <c r="AJ81" s="129" t="e">
        <f>(AI81+AM81+AL81+AK81+AN81)*'FedEx-YSD-报价'!W2</f>
        <v>#N/A</v>
      </c>
      <c r="AK81" s="129" t="e">
        <f>IF(OR('FedEx-YSD-报价'!AG10="是",'FedEx-YSD-报价'!AJ10="是"),'FedEx-YSD-报价'!$AM$4,IF(AND(OR('FedEx-YSD-报价'!AE10="是",'FedEx-YSD-报价'!AF10="是",'FedEx-YSD-报价'!AI10="是"),'FedEx-YSD-报价'!AK10="否"),'FedEx-YSD-报价'!$AE$4,0))</f>
        <v>#NUM!</v>
      </c>
      <c r="AL81" s="129">
        <f>IF(AND('FedEx-YSD-报价'!$AK10="是",'FedEx-YSD-报价'!$AJ10="否"),'FedEx-YSD-报价'!$AI$4,0)</f>
        <v>0</v>
      </c>
      <c r="AM81" s="129">
        <f t="shared" si="95"/>
        <v>3.50588235294118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12.5251296</v>
      </c>
      <c r="D82" s="72">
        <v>14.5951824</v>
      </c>
      <c r="E82" s="72">
        <v>16.2721872</v>
      </c>
      <c r="F82" s="72">
        <v>19.32486</v>
      </c>
      <c r="G82" s="72">
        <v>23.5697784</v>
      </c>
      <c r="H82" s="72">
        <v>27.7491888</v>
      </c>
      <c r="I82" s="72">
        <v>29.7799368</v>
      </c>
      <c r="J82" s="99"/>
      <c r="K82" s="71">
        <v>79</v>
      </c>
      <c r="L82" s="71">
        <v>35.83</v>
      </c>
      <c r="M82" s="72">
        <v>12.5251296</v>
      </c>
      <c r="N82" s="72">
        <v>14.5951824</v>
      </c>
      <c r="O82" s="72">
        <v>16.2721872</v>
      </c>
      <c r="P82" s="72">
        <v>19.32486</v>
      </c>
      <c r="Q82" s="72">
        <v>23.5697784</v>
      </c>
      <c r="R82" s="72">
        <v>27.7491888</v>
      </c>
      <c r="S82" s="72">
        <v>29.7799368</v>
      </c>
      <c r="U82" s="54"/>
      <c r="V82" s="81">
        <f>'FedEx-YSD-报价'!V11</f>
        <v>0</v>
      </c>
      <c r="W82" s="129">
        <f t="shared" si="88"/>
        <v>0.4</v>
      </c>
      <c r="X82" s="129" t="e">
        <f>'FedEx-YSD-报价'!AO11</f>
        <v>#N/A</v>
      </c>
      <c r="Y82" s="129" t="e">
        <f>(X82+Z82+AA82+AB82+AC82)*'FedEx-YSD-报价'!W2</f>
        <v>#N/A</v>
      </c>
      <c r="Z82" s="129" t="e">
        <f>IF(OR('FedEx-YSD-报价'!AG11="是",'FedEx-YSD-报价'!AJ11="是"),'FedEx-YSD-报价'!$AL$4,IF(AND(OR('FedEx-YSD-报价'!AE11="是",'FedEx-YSD-报价'!AF11="是",'FedEx-YSD-报价'!AI11="是"),'FedEx-YSD-报价'!AK11="否"),'FedEx-YSD-报价'!$AD$4,0))</f>
        <v>#NUM!</v>
      </c>
      <c r="AA82" s="129">
        <f>IF(AND('FedEx-YSD-报价'!AK11="是",'FedEx-YSD-报价'!AJ11="否"),'FedEx-YSD-报价'!$AH$4,0)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</v>
      </c>
      <c r="AI82" s="129" t="e">
        <f>'FedEx-YSD-报价'!AV11</f>
        <v>#N/A</v>
      </c>
      <c r="AJ82" s="129" t="e">
        <f>(AI82+AM82+AL82+AK82+AN82)*'FedEx-YSD-报价'!W2</f>
        <v>#N/A</v>
      </c>
      <c r="AK82" s="129" t="e">
        <f>IF(OR('FedEx-YSD-报价'!AG11="是",'FedEx-YSD-报价'!AJ11="是"),'FedEx-YSD-报价'!$AM$4,IF(AND(OR('FedEx-YSD-报价'!AE11="是",'FedEx-YSD-报价'!AF11="是",'FedEx-YSD-报价'!AI11="是"),'FedEx-YSD-报价'!AK11="否"),'FedEx-YSD-报价'!$AE$4,0))</f>
        <v>#NUM!</v>
      </c>
      <c r="AL82" s="129">
        <f>IF(AND('FedEx-YSD-报价'!$AK11="是",'FedEx-YSD-报价'!$AJ11="否"),'FedEx-YSD-报价'!$AI$4,0)</f>
        <v>0</v>
      </c>
      <c r="AM82" s="129">
        <f t="shared" si="95"/>
        <v>3.50588235294118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12.8657712</v>
      </c>
      <c r="D83" s="72">
        <v>14.8834176</v>
      </c>
      <c r="E83" s="72">
        <v>16.3507968</v>
      </c>
      <c r="F83" s="72">
        <v>19.783416</v>
      </c>
      <c r="G83" s="72">
        <v>23.9628264</v>
      </c>
      <c r="H83" s="72">
        <v>28.1291352</v>
      </c>
      <c r="I83" s="72">
        <v>30.002664</v>
      </c>
      <c r="J83" s="99"/>
      <c r="K83" s="71">
        <v>80</v>
      </c>
      <c r="L83" s="71">
        <v>36.28</v>
      </c>
      <c r="M83" s="72">
        <v>12.8657712</v>
      </c>
      <c r="N83" s="72">
        <v>14.8834176</v>
      </c>
      <c r="O83" s="72">
        <v>16.3507968</v>
      </c>
      <c r="P83" s="72">
        <v>19.783416</v>
      </c>
      <c r="Q83" s="72">
        <v>23.9628264</v>
      </c>
      <c r="R83" s="72">
        <v>28.1291352</v>
      </c>
      <c r="S83" s="72">
        <v>30.002664</v>
      </c>
      <c r="U83" s="54"/>
      <c r="V83" s="81">
        <f>'FedEx-YSD-报价'!V12</f>
        <v>0</v>
      </c>
      <c r="W83" s="129">
        <f t="shared" si="88"/>
        <v>0.4</v>
      </c>
      <c r="X83" s="129" t="e">
        <f>'FedEx-YSD-报价'!AO12</f>
        <v>#N/A</v>
      </c>
      <c r="Y83" s="129" t="e">
        <f>(X83+Z83+AA83+AB83+AC83)*'FedEx-YSD-报价'!W2</f>
        <v>#N/A</v>
      </c>
      <c r="Z83" s="129" t="e">
        <f>IF(OR('FedEx-YSD-报价'!AG12="是",'FedEx-YSD-报价'!AJ12="是"),'FedEx-YSD-报价'!$AL$4,IF(AND(OR('FedEx-YSD-报价'!AE12="是",'FedEx-YSD-报价'!AF12="是",'FedEx-YSD-报价'!AI12="是"),'FedEx-YSD-报价'!AK12="否"),'FedEx-YSD-报价'!$AD$4,0))</f>
        <v>#NUM!</v>
      </c>
      <c r="AA83" s="129">
        <f>IF(AND('FedEx-YSD-报价'!AK12="是",'FedEx-YSD-报价'!AJ12="否"),'FedEx-YSD-报价'!$AH$4,0)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</v>
      </c>
      <c r="AI83" s="129" t="e">
        <f>'FedEx-YSD-报价'!AV12</f>
        <v>#N/A</v>
      </c>
      <c r="AJ83" s="129" t="e">
        <f>(AI83+AM83+AL83+AK83+AN83)*'FedEx-YSD-报价'!W2</f>
        <v>#N/A</v>
      </c>
      <c r="AK83" s="129" t="e">
        <f>IF(OR('FedEx-YSD-报价'!AG12="是",'FedEx-YSD-报价'!AJ12="是"),'FedEx-YSD-报价'!$AM$4,IF(AND(OR('FedEx-YSD-报价'!AE12="是",'FedEx-YSD-报价'!AF12="是",'FedEx-YSD-报价'!AI12="是"),'FedEx-YSD-报价'!AK12="否"),'FedEx-YSD-报价'!$AE$4,0))</f>
        <v>#NUM!</v>
      </c>
      <c r="AL83" s="129">
        <f>IF(AND('FedEx-YSD-报价'!$AK12="是",'FedEx-YSD-报价'!$AJ12="否"),'FedEx-YSD-报价'!$AI$4,0)</f>
        <v>0</v>
      </c>
      <c r="AM83" s="129">
        <f t="shared" si="95"/>
        <v>3.50588235294118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13.1802096</v>
      </c>
      <c r="D84" s="72">
        <v>15.001332</v>
      </c>
      <c r="E84" s="72">
        <v>16.7438448</v>
      </c>
      <c r="F84" s="72">
        <v>19.914432</v>
      </c>
      <c r="G84" s="72">
        <v>24.2772648</v>
      </c>
      <c r="H84" s="72">
        <v>28.299456</v>
      </c>
      <c r="I84" s="72">
        <v>30.1074768</v>
      </c>
      <c r="J84" s="99"/>
      <c r="K84" s="71">
        <v>81</v>
      </c>
      <c r="L84" s="71">
        <v>36.74</v>
      </c>
      <c r="M84" s="72">
        <v>13.1802096</v>
      </c>
      <c r="N84" s="72">
        <v>15.001332</v>
      </c>
      <c r="O84" s="72">
        <v>16.7438448</v>
      </c>
      <c r="P84" s="72">
        <v>19.914432</v>
      </c>
      <c r="Q84" s="72">
        <v>24.2772648</v>
      </c>
      <c r="R84" s="72">
        <v>28.299456</v>
      </c>
      <c r="S84" s="72">
        <v>30.1074768</v>
      </c>
      <c r="U84" s="54"/>
      <c r="V84" s="81">
        <f>'FedEx-YSD-报价'!V13</f>
        <v>0</v>
      </c>
      <c r="W84" s="129">
        <f t="shared" si="88"/>
        <v>0.4</v>
      </c>
      <c r="X84" s="129" t="e">
        <f>'FedEx-YSD-报价'!AO13</f>
        <v>#N/A</v>
      </c>
      <c r="Y84" s="129" t="e">
        <f>(X84+Z84+AA84+AB84+AC84)*'FedEx-YSD-报价'!W2</f>
        <v>#N/A</v>
      </c>
      <c r="Z84" s="129" t="e">
        <f>IF(OR('FedEx-YSD-报价'!AG13="是",'FedEx-YSD-报价'!AJ13="是"),'FedEx-YSD-报价'!$AL$4,IF(AND(OR('FedEx-YSD-报价'!AE13="是",'FedEx-YSD-报价'!AF13="是",'FedEx-YSD-报价'!AI13="是"),'FedEx-YSD-报价'!AK13="否"),'FedEx-YSD-报价'!$AD$4,0))</f>
        <v>#NUM!</v>
      </c>
      <c r="AA84" s="129">
        <f>IF(AND('FedEx-YSD-报价'!AK13="是",'FedEx-YSD-报价'!AJ13="否"),'FedEx-YSD-报价'!$AH$4,0)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</v>
      </c>
      <c r="AI84" s="129" t="e">
        <f>'FedEx-YSD-报价'!AV13</f>
        <v>#N/A</v>
      </c>
      <c r="AJ84" s="129" t="e">
        <f>(AI84+AM84+AL84+AK84+AN84)*'FedEx-YSD-报价'!W2</f>
        <v>#N/A</v>
      </c>
      <c r="AK84" s="129" t="e">
        <f>IF(OR('FedEx-YSD-报价'!AG13="是",'FedEx-YSD-报价'!AJ13="是"),'FedEx-YSD-报价'!$AM$4,IF(AND(OR('FedEx-YSD-报价'!AE13="是",'FedEx-YSD-报价'!AF13="是",'FedEx-YSD-报价'!AI13="是"),'FedEx-YSD-报价'!AK13="否"),'FedEx-YSD-报价'!$AE$4,0))</f>
        <v>#NUM!</v>
      </c>
      <c r="AL84" s="129">
        <f>IF(AND('FedEx-YSD-报价'!$AK13="是",'FedEx-YSD-报价'!$AJ13="否"),'FedEx-YSD-报价'!$AI$4,0)</f>
        <v>0</v>
      </c>
      <c r="AM84" s="129">
        <f t="shared" si="95"/>
        <v>3.50588235294118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13.5994608</v>
      </c>
      <c r="D85" s="72">
        <v>15.3681768</v>
      </c>
      <c r="E85" s="72">
        <v>17.5037376</v>
      </c>
      <c r="F85" s="72">
        <v>20.4253944</v>
      </c>
      <c r="G85" s="72">
        <v>24.3296712</v>
      </c>
      <c r="H85" s="72">
        <v>29.0331456</v>
      </c>
      <c r="I85" s="72">
        <v>30.1074768</v>
      </c>
      <c r="J85" s="99"/>
      <c r="K85" s="71">
        <v>82</v>
      </c>
      <c r="L85" s="71">
        <v>37.19</v>
      </c>
      <c r="M85" s="72">
        <v>13.5994608</v>
      </c>
      <c r="N85" s="72">
        <v>15.3681768</v>
      </c>
      <c r="O85" s="72">
        <v>17.5037376</v>
      </c>
      <c r="P85" s="72">
        <v>20.4253944</v>
      </c>
      <c r="Q85" s="72">
        <v>24.3296712</v>
      </c>
      <c r="R85" s="72">
        <v>29.0331456</v>
      </c>
      <c r="S85" s="72">
        <v>30.1074768</v>
      </c>
      <c r="U85" s="54"/>
      <c r="V85" s="81">
        <f>'FedEx-YSD-报价'!V14</f>
        <v>0</v>
      </c>
      <c r="W85" s="129">
        <f t="shared" si="88"/>
        <v>0.4</v>
      </c>
      <c r="X85" s="129" t="e">
        <f>'FedEx-YSD-报价'!AO14</f>
        <v>#N/A</v>
      </c>
      <c r="Y85" s="129" t="e">
        <f>(X85+Z85+AA85+AB85+AC85)*'FedEx-YSD-报价'!W2</f>
        <v>#N/A</v>
      </c>
      <c r="Z85" s="129" t="e">
        <f>IF(OR('FedEx-YSD-报价'!AG14="是",'FedEx-YSD-报价'!AJ14="是"),'FedEx-YSD-报价'!$AL$4,IF(AND(OR('FedEx-YSD-报价'!AE14="是",'FedEx-YSD-报价'!AF14="是",'FedEx-YSD-报价'!AI14="是"),'FedEx-YSD-报价'!AK14="否"),'FedEx-YSD-报价'!$AD$4,0))</f>
        <v>#NUM!</v>
      </c>
      <c r="AA85" s="129">
        <f>IF(AND('FedEx-YSD-报价'!AK14="是",'FedEx-YSD-报价'!AJ14="否"),'FedEx-YSD-报价'!$AH$4,0)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</v>
      </c>
      <c r="AI85" s="129" t="e">
        <f>'FedEx-YSD-报价'!AV14</f>
        <v>#N/A</v>
      </c>
      <c r="AJ85" s="129" t="e">
        <f>(AI85+AM85+AL85+AK85+AN85)*'FedEx-YSD-报价'!W2</f>
        <v>#N/A</v>
      </c>
      <c r="AK85" s="129" t="e">
        <f>IF(OR('FedEx-YSD-报价'!AG14="是",'FedEx-YSD-报价'!AJ14="是"),'FedEx-YSD-报价'!$AM$4,IF(AND(OR('FedEx-YSD-报价'!AE14="是",'FedEx-YSD-报价'!AF14="是",'FedEx-YSD-报价'!AI14="是"),'FedEx-YSD-报价'!AK14="否"),'FedEx-YSD-报价'!$AE$4,0))</f>
        <v>#NUM!</v>
      </c>
      <c r="AL85" s="129">
        <f>IF(AND('FedEx-YSD-报价'!$AK14="是",'FedEx-YSD-报价'!$AJ14="否"),'FedEx-YSD-报价'!$AI$4,0)</f>
        <v>0</v>
      </c>
      <c r="AM85" s="129">
        <f t="shared" si="95"/>
        <v>3.50588235294118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13.5994608</v>
      </c>
      <c r="D86" s="72">
        <v>15.3681768</v>
      </c>
      <c r="E86" s="72">
        <v>17.5037376</v>
      </c>
      <c r="F86" s="72">
        <v>20.4253944</v>
      </c>
      <c r="G86" s="72">
        <v>24.4082808</v>
      </c>
      <c r="H86" s="72">
        <v>29.0331456</v>
      </c>
      <c r="I86" s="72">
        <v>30.1074768</v>
      </c>
      <c r="J86" s="99"/>
      <c r="K86" s="71">
        <v>83</v>
      </c>
      <c r="L86" s="71">
        <v>37.64</v>
      </c>
      <c r="M86" s="72">
        <v>13.5994608</v>
      </c>
      <c r="N86" s="72">
        <v>15.3681768</v>
      </c>
      <c r="O86" s="72">
        <v>17.5037376</v>
      </c>
      <c r="P86" s="72">
        <v>20.4253944</v>
      </c>
      <c r="Q86" s="72">
        <v>24.4082808</v>
      </c>
      <c r="R86" s="72">
        <v>29.0331456</v>
      </c>
      <c r="S86" s="72">
        <v>30.1074768</v>
      </c>
      <c r="U86" s="54"/>
      <c r="V86" s="81">
        <f>'FedEx-YSD-报价'!V15</f>
        <v>0</v>
      </c>
      <c r="W86" s="129">
        <f t="shared" si="88"/>
        <v>0.4</v>
      </c>
      <c r="X86" s="129" t="e">
        <f>'FedEx-YSD-报价'!AO15</f>
        <v>#N/A</v>
      </c>
      <c r="Y86" s="129" t="e">
        <f>(X86+Z86+AA86+AB86+AC86)*'FedEx-YSD-报价'!W2</f>
        <v>#N/A</v>
      </c>
      <c r="Z86" s="129" t="e">
        <f>IF(OR('FedEx-YSD-报价'!AG15="是",'FedEx-YSD-报价'!AJ15="是"),'FedEx-YSD-报价'!$AL$4,IF(AND(OR('FedEx-YSD-报价'!AE15="是",'FedEx-YSD-报价'!AF15="是",'FedEx-YSD-报价'!AI15="是"),'FedEx-YSD-报价'!AK15="否"),'FedEx-YSD-报价'!$AD$4,0))</f>
        <v>#NUM!</v>
      </c>
      <c r="AA86" s="129">
        <f>IF(AND('FedEx-YSD-报价'!AK15="是",'FedEx-YSD-报价'!AJ15="否"),'FedEx-YSD-报价'!$AH$4,0)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</v>
      </c>
      <c r="AI86" s="129" t="e">
        <f>'FedEx-YSD-报价'!AV15</f>
        <v>#N/A</v>
      </c>
      <c r="AJ86" s="129" t="e">
        <f>(AI86+AM86+AL86+AK86+AN86)*'FedEx-YSD-报价'!W2</f>
        <v>#N/A</v>
      </c>
      <c r="AK86" s="129" t="e">
        <f>IF(OR('FedEx-YSD-报价'!AG15="是",'FedEx-YSD-报价'!AJ15="是"),'FedEx-YSD-报价'!$AM$4,IF(AND(OR('FedEx-YSD-报价'!AE15="是",'FedEx-YSD-报价'!AF15="是",'FedEx-YSD-报价'!AI15="是"),'FedEx-YSD-报价'!AK15="否"),'FedEx-YSD-报价'!$AE$4,0))</f>
        <v>#NUM!</v>
      </c>
      <c r="AL86" s="129">
        <f>IF(AND('FedEx-YSD-报价'!$AK15="是",'FedEx-YSD-报价'!$AJ15="否"),'FedEx-YSD-报价'!$AI$4,0)</f>
        <v>0</v>
      </c>
      <c r="AM86" s="129">
        <f t="shared" si="95"/>
        <v>3.50588235294118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14.149728</v>
      </c>
      <c r="D87" s="72">
        <v>15.983952</v>
      </c>
      <c r="E87" s="72">
        <v>18.0147</v>
      </c>
      <c r="F87" s="72">
        <v>20.6219184</v>
      </c>
      <c r="G87" s="72">
        <v>25.0109544</v>
      </c>
      <c r="H87" s="72">
        <v>29.3868888</v>
      </c>
      <c r="I87" s="72">
        <v>30.3433056</v>
      </c>
      <c r="J87" s="99"/>
      <c r="K87" s="71">
        <v>84</v>
      </c>
      <c r="L87" s="71">
        <v>38.1</v>
      </c>
      <c r="M87" s="72">
        <v>14.149728</v>
      </c>
      <c r="N87" s="72">
        <v>15.983952</v>
      </c>
      <c r="O87" s="72">
        <v>18.0147</v>
      </c>
      <c r="P87" s="72">
        <v>20.6219184</v>
      </c>
      <c r="Q87" s="72">
        <v>25.0109544</v>
      </c>
      <c r="R87" s="72">
        <v>29.3868888</v>
      </c>
      <c r="S87" s="72">
        <v>30.3433056</v>
      </c>
      <c r="U87" s="54"/>
      <c r="V87" s="81">
        <f>'FedEx-YSD-报价'!V16</f>
        <v>0</v>
      </c>
      <c r="W87" s="129">
        <f t="shared" si="88"/>
        <v>0.4</v>
      </c>
      <c r="X87" s="129" t="e">
        <f>'FedEx-YSD-报价'!AO16</f>
        <v>#N/A</v>
      </c>
      <c r="Y87" s="129" t="e">
        <f>(X87+Z87+AA87+AB87+AC87)*'FedEx-YSD-报价'!W2</f>
        <v>#N/A</v>
      </c>
      <c r="Z87" s="129" t="e">
        <f>IF(OR('FedEx-YSD-报价'!AG16="是",'FedEx-YSD-报价'!AJ16="是"),'FedEx-YSD-报价'!$AL$4,IF(AND(OR('FedEx-YSD-报价'!AE16="是",'FedEx-YSD-报价'!AF16="是",'FedEx-YSD-报价'!AI16="是"),'FedEx-YSD-报价'!AK16="否"),'FedEx-YSD-报价'!$AD$4,0))</f>
        <v>#NUM!</v>
      </c>
      <c r="AA87" s="129">
        <f>IF(AND('FedEx-YSD-报价'!AK16="是",'FedEx-YSD-报价'!AJ16="否"),'FedEx-YSD-报价'!$AH$4,0)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</v>
      </c>
      <c r="AI87" s="129" t="e">
        <f>'FedEx-YSD-报价'!AV16</f>
        <v>#N/A</v>
      </c>
      <c r="AJ87" s="129" t="e">
        <f>(AI87+AM87+AL87+AK87+AN87)*'FedEx-YSD-报价'!W2</f>
        <v>#N/A</v>
      </c>
      <c r="AK87" s="129" t="e">
        <f>IF(OR('FedEx-YSD-报价'!AG16="是",'FedEx-YSD-报价'!AJ16="是"),'FedEx-YSD-报价'!$AM$4,IF(AND(OR('FedEx-YSD-报价'!AE16="是",'FedEx-YSD-报价'!AF16="是",'FedEx-YSD-报价'!AI16="是"),'FedEx-YSD-报价'!AK16="否"),'FedEx-YSD-报价'!$AE$4,0))</f>
        <v>#NUM!</v>
      </c>
      <c r="AL87" s="129">
        <f>IF(AND('FedEx-YSD-报价'!$AK16="是",'FedEx-YSD-报价'!$AJ16="否"),'FedEx-YSD-报价'!$AI$4,0)</f>
        <v>0</v>
      </c>
      <c r="AM87" s="129">
        <f t="shared" si="95"/>
        <v>3.50588235294118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14.5296744</v>
      </c>
      <c r="D88" s="72">
        <v>15.983952</v>
      </c>
      <c r="E88" s="72">
        <v>18.0278016</v>
      </c>
      <c r="F88" s="72">
        <v>20.9494584</v>
      </c>
      <c r="G88" s="72">
        <v>25.155072</v>
      </c>
      <c r="H88" s="72">
        <v>29.7013272</v>
      </c>
      <c r="I88" s="72">
        <v>30.6708456</v>
      </c>
      <c r="J88" s="99"/>
      <c r="K88" s="71">
        <v>85</v>
      </c>
      <c r="L88" s="71">
        <v>38.55</v>
      </c>
      <c r="M88" s="72">
        <v>14.5296744</v>
      </c>
      <c r="N88" s="72">
        <v>15.983952</v>
      </c>
      <c r="O88" s="72">
        <v>18.0278016</v>
      </c>
      <c r="P88" s="72">
        <v>20.9494584</v>
      </c>
      <c r="Q88" s="72">
        <v>25.155072</v>
      </c>
      <c r="R88" s="72">
        <v>29.7013272</v>
      </c>
      <c r="S88" s="72">
        <v>30.6708456</v>
      </c>
      <c r="U88" s="54"/>
      <c r="V88" s="81">
        <f>'FedEx-YSD-报价'!V17</f>
        <v>0</v>
      </c>
      <c r="W88" s="129">
        <f t="shared" si="88"/>
        <v>0.4</v>
      </c>
      <c r="X88" s="129" t="e">
        <f>'FedEx-YSD-报价'!AO17</f>
        <v>#N/A</v>
      </c>
      <c r="Y88" s="129" t="e">
        <f>(X88+Z88+AA88+AB88+AC88)*'FedEx-YSD-报价'!W2</f>
        <v>#N/A</v>
      </c>
      <c r="Z88" s="129" t="e">
        <f>IF(OR('FedEx-YSD-报价'!AG17="是",'FedEx-YSD-报价'!AJ17="是"),'FedEx-YSD-报价'!$AL$4,IF(AND(OR('FedEx-YSD-报价'!AE17="是",'FedEx-YSD-报价'!AF17="是",'FedEx-YSD-报价'!AI17="是"),'FedEx-YSD-报价'!AK17="否"),'FedEx-YSD-报价'!$AD$4,0))</f>
        <v>#NUM!</v>
      </c>
      <c r="AA88" s="129">
        <f>IF(AND('FedEx-YSD-报价'!AK17="是",'FedEx-YSD-报价'!AJ17="否"),'FedEx-YSD-报价'!$AH$4,0)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</v>
      </c>
      <c r="AI88" s="129" t="e">
        <f>'FedEx-YSD-报价'!AV17</f>
        <v>#N/A</v>
      </c>
      <c r="AJ88" s="129" t="e">
        <f>(AI88+AM88+AL88+AK88+AN88)*'FedEx-YSD-报价'!W2</f>
        <v>#N/A</v>
      </c>
      <c r="AK88" s="129" t="e">
        <f>IF(OR('FedEx-YSD-报价'!AG17="是",'FedEx-YSD-报价'!AJ17="是"),'FedEx-YSD-报价'!$AM$4,IF(AND(OR('FedEx-YSD-报价'!AE17="是",'FedEx-YSD-报价'!AF17="是",'FedEx-YSD-报价'!AI17="是"),'FedEx-YSD-报价'!AK17="否"),'FedEx-YSD-报价'!$AE$4,0))</f>
        <v>#NUM!</v>
      </c>
      <c r="AL88" s="129">
        <f>IF(AND('FedEx-YSD-报价'!$AK17="是",'FedEx-YSD-报价'!$AJ17="否"),'FedEx-YSD-报价'!$AI$4,0)</f>
        <v>0</v>
      </c>
      <c r="AM88" s="129">
        <f t="shared" si="95"/>
        <v>3.50588235294118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15.0537384</v>
      </c>
      <c r="D89" s="72">
        <v>16.8748608</v>
      </c>
      <c r="E89" s="72">
        <v>18.735288</v>
      </c>
      <c r="F89" s="72">
        <v>21.3425064</v>
      </c>
      <c r="G89" s="72">
        <v>25.6922376</v>
      </c>
      <c r="H89" s="72">
        <v>30.5398296</v>
      </c>
      <c r="I89" s="72">
        <v>31.6141608</v>
      </c>
      <c r="J89" s="99"/>
      <c r="K89" s="71">
        <v>86</v>
      </c>
      <c r="L89" s="71">
        <v>39</v>
      </c>
      <c r="M89" s="72">
        <v>15.0537384</v>
      </c>
      <c r="N89" s="72">
        <v>16.8748608</v>
      </c>
      <c r="O89" s="72">
        <v>18.735288</v>
      </c>
      <c r="P89" s="72">
        <v>21.3425064</v>
      </c>
      <c r="Q89" s="72">
        <v>25.6922376</v>
      </c>
      <c r="R89" s="72">
        <v>30.5398296</v>
      </c>
      <c r="S89" s="72">
        <v>31.6141608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15.3681768</v>
      </c>
      <c r="D90" s="72">
        <v>16.8748608</v>
      </c>
      <c r="E90" s="72">
        <v>18.735288</v>
      </c>
      <c r="F90" s="72">
        <v>21.355608</v>
      </c>
      <c r="G90" s="72">
        <v>26.0328792</v>
      </c>
      <c r="H90" s="72">
        <v>30.5660328</v>
      </c>
      <c r="I90" s="72">
        <v>31.6665672</v>
      </c>
      <c r="J90" s="99"/>
      <c r="K90" s="71">
        <v>87</v>
      </c>
      <c r="L90" s="71">
        <v>39.46</v>
      </c>
      <c r="M90" s="72">
        <v>15.3681768</v>
      </c>
      <c r="N90" s="72">
        <v>16.8748608</v>
      </c>
      <c r="O90" s="72">
        <v>18.735288</v>
      </c>
      <c r="P90" s="72">
        <v>21.355608</v>
      </c>
      <c r="Q90" s="72">
        <v>26.0328792</v>
      </c>
      <c r="R90" s="72">
        <v>30.5660328</v>
      </c>
      <c r="S90" s="72">
        <v>31.6665672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16.0101552</v>
      </c>
      <c r="D91" s="72">
        <v>17.2548072</v>
      </c>
      <c r="E91" s="72">
        <v>19.32486</v>
      </c>
      <c r="F91" s="72">
        <v>22.0368912</v>
      </c>
      <c r="G91" s="72">
        <v>26.1245904</v>
      </c>
      <c r="H91" s="72">
        <v>30.592236</v>
      </c>
      <c r="I91" s="72">
        <v>32.0072088</v>
      </c>
      <c r="J91" s="99"/>
      <c r="K91" s="71">
        <v>88</v>
      </c>
      <c r="L91" s="71">
        <v>39.91</v>
      </c>
      <c r="M91" s="72">
        <v>16.0101552</v>
      </c>
      <c r="N91" s="72">
        <v>17.2548072</v>
      </c>
      <c r="O91" s="72">
        <v>19.32486</v>
      </c>
      <c r="P91" s="72">
        <v>22.0368912</v>
      </c>
      <c r="Q91" s="72">
        <v>26.1245904</v>
      </c>
      <c r="R91" s="72">
        <v>30.592236</v>
      </c>
      <c r="S91" s="72">
        <v>32.0072088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16.7176416</v>
      </c>
      <c r="D92" s="72">
        <v>17.7395664</v>
      </c>
      <c r="E92" s="72">
        <v>19.7048064</v>
      </c>
      <c r="F92" s="72">
        <v>22.1155008</v>
      </c>
      <c r="G92" s="72">
        <v>26.7010608</v>
      </c>
      <c r="H92" s="72">
        <v>30.9066744</v>
      </c>
      <c r="I92" s="72">
        <v>32.6753904</v>
      </c>
      <c r="J92" s="99"/>
      <c r="K92" s="71">
        <v>89</v>
      </c>
      <c r="L92" s="71">
        <v>40.36</v>
      </c>
      <c r="M92" s="72">
        <v>16.7176416</v>
      </c>
      <c r="N92" s="72">
        <v>17.7395664</v>
      </c>
      <c r="O92" s="72">
        <v>19.7048064</v>
      </c>
      <c r="P92" s="72">
        <v>22.1155008</v>
      </c>
      <c r="Q92" s="72">
        <v>26.7010608</v>
      </c>
      <c r="R92" s="72">
        <v>30.9066744</v>
      </c>
      <c r="S92" s="72">
        <v>32.6753904</v>
      </c>
      <c r="U92" s="54"/>
      <c r="V92" s="81" t="str">
        <f>'FedEx-YSD-报价'!V8</f>
        <v>案例</v>
      </c>
      <c r="W92" s="129">
        <f t="shared" ref="W92:AC92" si="99">W79</f>
        <v>2.4</v>
      </c>
      <c r="X92" s="129">
        <f>'FedEx-YSD-报价'!AP8</f>
        <v>17.4644328</v>
      </c>
      <c r="Y92" s="129">
        <f>(X92+Z92+AA92+AB92+AC92)*'FedEx-YSD-报价'!W2</f>
        <v>2.794309248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20.258742048</v>
      </c>
      <c r="AE92" s="131">
        <f t="shared" ref="AE92:AE101" si="101">(X92+Y92+Z92+AA92+AB92+W92+AC92)</f>
        <v>22.658742048</v>
      </c>
      <c r="AF92" s="54"/>
      <c r="AG92" s="81" t="str">
        <f t="shared" ref="AG92:AG101" si="102">V92</f>
        <v>案例</v>
      </c>
      <c r="AH92" s="129">
        <f t="shared" ref="AH92:AH101" si="103">W92</f>
        <v>2.4</v>
      </c>
      <c r="AI92" s="129">
        <f>'FedEx-YSD-报价'!AW8</f>
        <v>17.4644328</v>
      </c>
      <c r="AJ92" s="129">
        <f>(AI92+AM92+AL92+AK92+AN92)*'FedEx-YSD-报价'!W2</f>
        <v>3.35525042447059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3.50588235294118</v>
      </c>
      <c r="AN92" s="129">
        <f t="shared" ref="AN92:AN101" si="105">AN40</f>
        <v>0</v>
      </c>
      <c r="AO92" s="130">
        <f t="shared" ref="AO92:AO101" si="106">SUM(AI92:AN92)</f>
        <v>24.3255655774118</v>
      </c>
      <c r="AP92" s="131">
        <f t="shared" ref="AP92:AP101" si="107">(AI92+AJ92+AK92+AL92+AM92+AH92+AN92)</f>
        <v>26.7255655774118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17.7395664</v>
      </c>
      <c r="D93" s="72">
        <v>18.4994592</v>
      </c>
      <c r="E93" s="72">
        <v>20.5564104</v>
      </c>
      <c r="F93" s="72">
        <v>22.7574792</v>
      </c>
      <c r="G93" s="72">
        <v>27.0810072</v>
      </c>
      <c r="H93" s="72">
        <v>31.6272624</v>
      </c>
      <c r="I93" s="72">
        <v>33.3304704</v>
      </c>
      <c r="J93" s="99"/>
      <c r="K93" s="71">
        <v>90</v>
      </c>
      <c r="L93" s="71">
        <v>40.82</v>
      </c>
      <c r="M93" s="72">
        <v>17.7395664</v>
      </c>
      <c r="N93" s="72">
        <v>18.4994592</v>
      </c>
      <c r="O93" s="72">
        <v>20.5564104</v>
      </c>
      <c r="P93" s="72">
        <v>22.7574792</v>
      </c>
      <c r="Q93" s="72">
        <v>27.0810072</v>
      </c>
      <c r="R93" s="72">
        <v>31.6272624</v>
      </c>
      <c r="S93" s="72">
        <v>33.3304704</v>
      </c>
      <c r="U93" s="54"/>
      <c r="V93" s="81">
        <f>'FedEx-YSD-报价'!V9</f>
        <v>0</v>
      </c>
      <c r="W93" s="129">
        <f t="shared" ref="W93:AC93" si="108">W80</f>
        <v>0.4</v>
      </c>
      <c r="X93" s="129" t="e">
        <f>'FedEx-YSD-报价'!AP9</f>
        <v>#N/A</v>
      </c>
      <c r="Y93" s="129" t="e">
        <f>(X93+Z93+AA93+AB93+AC93)*'FedEx-YSD-报价'!W2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</v>
      </c>
      <c r="AI93" s="129" t="e">
        <f>'FedEx-YSD-报价'!AW9</f>
        <v>#N/A</v>
      </c>
      <c r="AJ93" s="129" t="e">
        <f>(AI93+AM93+AL93+AK93+AN93)*'FedEx-YSD-报价'!W2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3.50588235294118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17.7395664</v>
      </c>
      <c r="D94" s="72">
        <v>18.4994592</v>
      </c>
      <c r="E94" s="72">
        <v>20.5564104</v>
      </c>
      <c r="F94" s="72">
        <v>22.7574792</v>
      </c>
      <c r="G94" s="72">
        <v>27.0810072</v>
      </c>
      <c r="H94" s="72">
        <v>31.6272624</v>
      </c>
      <c r="I94" s="72">
        <v>33.3304704</v>
      </c>
      <c r="J94" s="99"/>
      <c r="K94" s="71">
        <v>91</v>
      </c>
      <c r="L94" s="71">
        <v>41.27</v>
      </c>
      <c r="M94" s="72">
        <v>17.7395664</v>
      </c>
      <c r="N94" s="72">
        <v>18.4994592</v>
      </c>
      <c r="O94" s="72">
        <v>20.5564104</v>
      </c>
      <c r="P94" s="72">
        <v>22.7574792</v>
      </c>
      <c r="Q94" s="72">
        <v>27.0810072</v>
      </c>
      <c r="R94" s="72">
        <v>31.6272624</v>
      </c>
      <c r="S94" s="72">
        <v>33.3304704</v>
      </c>
      <c r="U94" s="54"/>
      <c r="V94" s="81">
        <f>'FedEx-YSD-报价'!V10</f>
        <v>0</v>
      </c>
      <c r="W94" s="129">
        <f t="shared" ref="W94:AC94" si="110">W81</f>
        <v>0.4</v>
      </c>
      <c r="X94" s="129" t="e">
        <f>'FedEx-YSD-报价'!AP10</f>
        <v>#N/A</v>
      </c>
      <c r="Y94" s="129" t="e">
        <f>(X94+Z94+AA94+AB94+AC94)*'FedEx-YSD-报价'!W2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</v>
      </c>
      <c r="AI94" s="129" t="e">
        <f>'FedEx-YSD-报价'!AW10</f>
        <v>#N/A</v>
      </c>
      <c r="AJ94" s="129" t="e">
        <f>(AI94+AM94+AL94+AK94+AN94)*'FedEx-YSD-报价'!W2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3.50588235294118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18.145716</v>
      </c>
      <c r="D95" s="72">
        <v>18.6828816</v>
      </c>
      <c r="E95" s="72">
        <v>20.6612232</v>
      </c>
      <c r="F95" s="72">
        <v>22.9802064</v>
      </c>
      <c r="G95" s="72">
        <v>27.4085472</v>
      </c>
      <c r="H95" s="72">
        <v>31.640364</v>
      </c>
      <c r="I95" s="72">
        <v>33.4221816</v>
      </c>
      <c r="J95" s="99"/>
      <c r="K95" s="71">
        <v>92</v>
      </c>
      <c r="L95" s="71">
        <v>41.73</v>
      </c>
      <c r="M95" s="72">
        <v>18.145716</v>
      </c>
      <c r="N95" s="72">
        <v>18.6828816</v>
      </c>
      <c r="O95" s="72">
        <v>20.6612232</v>
      </c>
      <c r="P95" s="72">
        <v>22.9802064</v>
      </c>
      <c r="Q95" s="72">
        <v>27.4085472</v>
      </c>
      <c r="R95" s="72">
        <v>31.640364</v>
      </c>
      <c r="S95" s="72">
        <v>33.4221816</v>
      </c>
      <c r="U95" s="54"/>
      <c r="V95" s="81">
        <f>'FedEx-YSD-报价'!V11</f>
        <v>0</v>
      </c>
      <c r="W95" s="129">
        <f t="shared" ref="W95:AC95" si="112">W82</f>
        <v>0.4</v>
      </c>
      <c r="X95" s="129" t="e">
        <f>'FedEx-YSD-报价'!AP11</f>
        <v>#N/A</v>
      </c>
      <c r="Y95" s="129" t="e">
        <f>(X95+Z95+AA95+AB95+AC95)*'FedEx-YSD-报价'!W2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</v>
      </c>
      <c r="AI95" s="129" t="e">
        <f>'FedEx-YSD-报价'!AW11</f>
        <v>#N/A</v>
      </c>
      <c r="AJ95" s="129" t="e">
        <f>(AI95+AM95+AL95+AK95+AN95)*'FedEx-YSD-报价'!W2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3.50588235294118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18.3815448</v>
      </c>
      <c r="D96" s="72">
        <v>18.8532024</v>
      </c>
      <c r="E96" s="72">
        <v>21.0542712</v>
      </c>
      <c r="F96" s="72">
        <v>22.9802064</v>
      </c>
      <c r="G96" s="72">
        <v>27.4216488</v>
      </c>
      <c r="H96" s="72">
        <v>31.640364</v>
      </c>
      <c r="I96" s="72">
        <v>33.4352832</v>
      </c>
      <c r="J96" s="99"/>
      <c r="K96" s="71">
        <v>93</v>
      </c>
      <c r="L96" s="71">
        <v>42.18</v>
      </c>
      <c r="M96" s="72">
        <v>18.3815448</v>
      </c>
      <c r="N96" s="72">
        <v>18.8532024</v>
      </c>
      <c r="O96" s="72">
        <v>21.0542712</v>
      </c>
      <c r="P96" s="72">
        <v>22.9802064</v>
      </c>
      <c r="Q96" s="72">
        <v>27.4216488</v>
      </c>
      <c r="R96" s="72">
        <v>31.640364</v>
      </c>
      <c r="S96" s="72">
        <v>33.4352832</v>
      </c>
      <c r="U96" s="54"/>
      <c r="V96" s="81">
        <f>'FedEx-YSD-报价'!V12</f>
        <v>0</v>
      </c>
      <c r="W96" s="129">
        <f t="shared" ref="W96:AC96" si="114">W83</f>
        <v>0.4</v>
      </c>
      <c r="X96" s="129" t="e">
        <f>'FedEx-YSD-报价'!AP12</f>
        <v>#N/A</v>
      </c>
      <c r="Y96" s="129" t="e">
        <f>(X96+Z96+AA96+AB96+AC96)*'FedEx-YSD-报价'!W2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</v>
      </c>
      <c r="AI96" s="129" t="e">
        <f>'FedEx-YSD-报价'!AW12</f>
        <v>#N/A</v>
      </c>
      <c r="AJ96" s="129" t="e">
        <f>(AI96+AM96+AL96+AK96+AN96)*'FedEx-YSD-报价'!W2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3.50588235294118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18.473256</v>
      </c>
      <c r="D97" s="72">
        <v>19.3510632</v>
      </c>
      <c r="E97" s="72">
        <v>21.159084</v>
      </c>
      <c r="F97" s="72">
        <v>23.2815432</v>
      </c>
      <c r="G97" s="72">
        <v>27.9981192</v>
      </c>
      <c r="H97" s="72">
        <v>31.640364</v>
      </c>
      <c r="I97" s="72">
        <v>34.0903632</v>
      </c>
      <c r="J97" s="99"/>
      <c r="K97" s="71">
        <v>94</v>
      </c>
      <c r="L97" s="71">
        <v>42.63</v>
      </c>
      <c r="M97" s="72">
        <v>18.473256</v>
      </c>
      <c r="N97" s="72">
        <v>19.3510632</v>
      </c>
      <c r="O97" s="72">
        <v>21.159084</v>
      </c>
      <c r="P97" s="72">
        <v>23.2815432</v>
      </c>
      <c r="Q97" s="72">
        <v>27.9981192</v>
      </c>
      <c r="R97" s="72">
        <v>31.640364</v>
      </c>
      <c r="S97" s="72">
        <v>34.0903632</v>
      </c>
      <c r="U97" s="54"/>
      <c r="V97" s="81">
        <f>'FedEx-YSD-报价'!V13</f>
        <v>0</v>
      </c>
      <c r="W97" s="129">
        <f t="shared" ref="W97:AC97" si="116">W84</f>
        <v>0.4</v>
      </c>
      <c r="X97" s="129" t="e">
        <f>'FedEx-YSD-报价'!AP13</f>
        <v>#N/A</v>
      </c>
      <c r="Y97" s="129" t="e">
        <f>(X97+Z97+AA97+AB97+AC97)*'FedEx-YSD-报价'!W2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</v>
      </c>
      <c r="AI97" s="129" t="e">
        <f>'FedEx-YSD-报价'!AW13</f>
        <v>#N/A</v>
      </c>
      <c r="AJ97" s="129" t="e">
        <f>(AI97+AM97+AL97+AK97+AN97)*'FedEx-YSD-报价'!W2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3.50588235294118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18.7221864</v>
      </c>
      <c r="D98" s="72">
        <v>19.5344856</v>
      </c>
      <c r="E98" s="72">
        <v>21.3032016</v>
      </c>
      <c r="F98" s="72">
        <v>23.5959816</v>
      </c>
      <c r="G98" s="72">
        <v>28.0767288</v>
      </c>
      <c r="H98" s="72">
        <v>31.7582784</v>
      </c>
      <c r="I98" s="72">
        <v>34.457208</v>
      </c>
      <c r="J98" s="99"/>
      <c r="K98" s="71">
        <v>95</v>
      </c>
      <c r="L98" s="71">
        <v>43.09</v>
      </c>
      <c r="M98" s="72">
        <v>18.7221864</v>
      </c>
      <c r="N98" s="72">
        <v>19.5344856</v>
      </c>
      <c r="O98" s="72">
        <v>21.3032016</v>
      </c>
      <c r="P98" s="72">
        <v>23.5959816</v>
      </c>
      <c r="Q98" s="72">
        <v>28.0767288</v>
      </c>
      <c r="R98" s="72">
        <v>31.7582784</v>
      </c>
      <c r="S98" s="72">
        <v>34.457208</v>
      </c>
      <c r="U98" s="54"/>
      <c r="V98" s="81">
        <f>'FedEx-YSD-报价'!V14</f>
        <v>0</v>
      </c>
      <c r="W98" s="129">
        <f t="shared" ref="W98:AC98" si="118">W85</f>
        <v>0.4</v>
      </c>
      <c r="X98" s="129" t="e">
        <f>'FedEx-YSD-报价'!AP14</f>
        <v>#N/A</v>
      </c>
      <c r="Y98" s="129" t="e">
        <f>(X98+Z98+AA98+AB98+AC98)*'FedEx-YSD-报价'!W2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</v>
      </c>
      <c r="AI98" s="129" t="e">
        <f>'FedEx-YSD-报价'!AW14</f>
        <v>#N/A</v>
      </c>
      <c r="AJ98" s="129" t="e">
        <f>(AI98+AM98+AL98+AK98+AN98)*'FedEx-YSD-报价'!W2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3.50588235294118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19.32486</v>
      </c>
      <c r="D99" s="72">
        <v>19.6524</v>
      </c>
      <c r="E99" s="72">
        <v>22.0892976</v>
      </c>
      <c r="F99" s="72">
        <v>23.8580136</v>
      </c>
      <c r="G99" s="72">
        <v>28.0767288</v>
      </c>
      <c r="H99" s="72">
        <v>31.7582784</v>
      </c>
      <c r="I99" s="72">
        <v>34.7978496</v>
      </c>
      <c r="J99" s="99"/>
      <c r="K99" s="71">
        <v>96</v>
      </c>
      <c r="L99" s="71">
        <v>43.54</v>
      </c>
      <c r="M99" s="72">
        <v>19.32486</v>
      </c>
      <c r="N99" s="72">
        <v>19.6524</v>
      </c>
      <c r="O99" s="72">
        <v>22.0892976</v>
      </c>
      <c r="P99" s="72">
        <v>23.8580136</v>
      </c>
      <c r="Q99" s="72">
        <v>28.0767288</v>
      </c>
      <c r="R99" s="72">
        <v>31.7582784</v>
      </c>
      <c r="S99" s="72">
        <v>34.7978496</v>
      </c>
      <c r="U99" s="54"/>
      <c r="V99" s="81">
        <f>'FedEx-YSD-报价'!V15</f>
        <v>0</v>
      </c>
      <c r="W99" s="129">
        <f t="shared" ref="W99:AC99" si="120">W86</f>
        <v>0.4</v>
      </c>
      <c r="X99" s="129" t="e">
        <f>'FedEx-YSD-报价'!AP15</f>
        <v>#N/A</v>
      </c>
      <c r="Y99" s="129" t="e">
        <f>(X99+Z99+AA99+AB99+AC99)*'FedEx-YSD-报价'!W2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</v>
      </c>
      <c r="AI99" s="129" t="e">
        <f>'FedEx-YSD-报价'!AW15</f>
        <v>#N/A</v>
      </c>
      <c r="AJ99" s="129" t="e">
        <f>(AI99+AM99+AL99+AK99+AN99)*'FedEx-YSD-报价'!W2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3.50588235294118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19.9537368</v>
      </c>
      <c r="D100" s="72">
        <v>20.4253944</v>
      </c>
      <c r="E100" s="72">
        <v>22.403736</v>
      </c>
      <c r="F100" s="72">
        <v>24.23796</v>
      </c>
      <c r="G100" s="72">
        <v>28.6794024</v>
      </c>
      <c r="H100" s="72">
        <v>32.2168344</v>
      </c>
      <c r="I100" s="72">
        <v>35.4922344</v>
      </c>
      <c r="J100" s="99"/>
      <c r="K100" s="71">
        <v>97</v>
      </c>
      <c r="L100" s="71">
        <v>43.99</v>
      </c>
      <c r="M100" s="72">
        <v>19.9537368</v>
      </c>
      <c r="N100" s="72">
        <v>20.4253944</v>
      </c>
      <c r="O100" s="72">
        <v>22.403736</v>
      </c>
      <c r="P100" s="72">
        <v>24.23796</v>
      </c>
      <c r="Q100" s="72">
        <v>28.6794024</v>
      </c>
      <c r="R100" s="72">
        <v>32.2168344</v>
      </c>
      <c r="S100" s="72">
        <v>35.4922344</v>
      </c>
      <c r="U100" s="54"/>
      <c r="V100" s="81">
        <f>'FedEx-YSD-报价'!V16</f>
        <v>0</v>
      </c>
      <c r="W100" s="129">
        <f t="shared" ref="W100:AC100" si="122">W87</f>
        <v>0.4</v>
      </c>
      <c r="X100" s="129" t="e">
        <f>'FedEx-YSD-报价'!AP16</f>
        <v>#N/A</v>
      </c>
      <c r="Y100" s="129" t="e">
        <f>(X100+Z100+AA100+AB100+AC100)*'FedEx-YSD-报价'!W2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</v>
      </c>
      <c r="AI100" s="129" t="e">
        <f>'FedEx-YSD-报价'!AW16</f>
        <v>#N/A</v>
      </c>
      <c r="AJ100" s="129" t="e">
        <f>(AI100+AM100+AL100+AK100+AN100)*'FedEx-YSD-报价'!W2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3.50588235294118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20.2157688</v>
      </c>
      <c r="D101" s="72">
        <v>20.5564104</v>
      </c>
      <c r="E101" s="72">
        <v>22.403736</v>
      </c>
      <c r="F101" s="72">
        <v>24.5261952</v>
      </c>
      <c r="G101" s="72">
        <v>29.0069424</v>
      </c>
      <c r="H101" s="72">
        <v>32.2168344</v>
      </c>
      <c r="I101" s="72">
        <v>35.4922344</v>
      </c>
      <c r="J101" s="99"/>
      <c r="K101" s="71">
        <v>98</v>
      </c>
      <c r="L101" s="71">
        <v>44.45</v>
      </c>
      <c r="M101" s="72">
        <v>20.2157688</v>
      </c>
      <c r="N101" s="72">
        <v>20.5564104</v>
      </c>
      <c r="O101" s="72">
        <v>22.403736</v>
      </c>
      <c r="P101" s="72">
        <v>24.5261952</v>
      </c>
      <c r="Q101" s="72">
        <v>29.0069424</v>
      </c>
      <c r="R101" s="72">
        <v>32.2168344</v>
      </c>
      <c r="S101" s="72">
        <v>35.4922344</v>
      </c>
      <c r="U101" s="54"/>
      <c r="V101" s="81">
        <f>'FedEx-YSD-报价'!V17</f>
        <v>0</v>
      </c>
      <c r="W101" s="129">
        <f t="shared" ref="W101:AC101" si="124">W88</f>
        <v>0.4</v>
      </c>
      <c r="X101" s="129" t="e">
        <f>'FedEx-YSD-报价'!AP17</f>
        <v>#N/A</v>
      </c>
      <c r="Y101" s="129" t="e">
        <f>(X101+Z101+AA101+AB101+AC101)*'FedEx-YSD-报价'!W2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</v>
      </c>
      <c r="AI101" s="129" t="e">
        <f>'FedEx-YSD-报价'!AW17</f>
        <v>#N/A</v>
      </c>
      <c r="AJ101" s="129" t="e">
        <f>(AI101+AM101+AL101+AK101+AN101)*'FedEx-YSD-报价'!W2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3.50588235294118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20.504004</v>
      </c>
      <c r="D102" s="72">
        <v>20.6874264</v>
      </c>
      <c r="E102" s="72">
        <v>22.8229872</v>
      </c>
      <c r="F102" s="72">
        <v>24.8406336</v>
      </c>
      <c r="G102" s="72">
        <v>29.0724504</v>
      </c>
      <c r="H102" s="72">
        <v>32.5443744</v>
      </c>
      <c r="I102" s="72">
        <v>35.8459776</v>
      </c>
      <c r="J102" s="99"/>
      <c r="K102" s="71">
        <v>99</v>
      </c>
      <c r="L102" s="71">
        <v>44.9</v>
      </c>
      <c r="M102" s="72">
        <v>20.504004</v>
      </c>
      <c r="N102" s="72">
        <v>20.6874264</v>
      </c>
      <c r="O102" s="72">
        <v>22.8229872</v>
      </c>
      <c r="P102" s="72">
        <v>24.8406336</v>
      </c>
      <c r="Q102" s="72">
        <v>29.0724504</v>
      </c>
      <c r="R102" s="72">
        <v>32.5443744</v>
      </c>
      <c r="S102" s="72">
        <v>35.8459776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20.8446456</v>
      </c>
      <c r="D103" s="72">
        <v>21.028068</v>
      </c>
      <c r="E103" s="72">
        <v>23.0457144</v>
      </c>
      <c r="F103" s="72">
        <v>24.9716496</v>
      </c>
      <c r="G103" s="72">
        <v>29.3868888</v>
      </c>
      <c r="H103" s="72">
        <v>32.557476</v>
      </c>
      <c r="I103" s="72">
        <v>35.8721808</v>
      </c>
      <c r="J103" s="99"/>
      <c r="K103" s="71">
        <v>100</v>
      </c>
      <c r="L103" s="71">
        <v>45.35</v>
      </c>
      <c r="M103" s="72">
        <v>20.8446456</v>
      </c>
      <c r="N103" s="72">
        <v>21.028068</v>
      </c>
      <c r="O103" s="72">
        <v>23.0457144</v>
      </c>
      <c r="P103" s="72">
        <v>24.9716496</v>
      </c>
      <c r="Q103" s="72">
        <v>29.3868888</v>
      </c>
      <c r="R103" s="72">
        <v>32.557476</v>
      </c>
      <c r="S103" s="72">
        <v>35.8721808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20.9887632</v>
      </c>
      <c r="D104" s="72">
        <v>21.2376936</v>
      </c>
      <c r="E104" s="72">
        <v>23.0457144</v>
      </c>
      <c r="F104" s="72">
        <v>25.2074784</v>
      </c>
      <c r="G104" s="72">
        <v>29.675124</v>
      </c>
      <c r="H104" s="72">
        <v>32.8719144</v>
      </c>
      <c r="I104" s="72">
        <v>36.1997208</v>
      </c>
      <c r="J104" s="99"/>
      <c r="K104" s="71">
        <v>101</v>
      </c>
      <c r="L104" s="71">
        <v>45.81</v>
      </c>
      <c r="M104" s="72">
        <v>20.9887632</v>
      </c>
      <c r="N104" s="72">
        <v>21.2376936</v>
      </c>
      <c r="O104" s="72">
        <v>23.0457144</v>
      </c>
      <c r="P104" s="72">
        <v>25.2074784</v>
      </c>
      <c r="Q104" s="72">
        <v>29.675124</v>
      </c>
      <c r="R104" s="72">
        <v>32.8719144</v>
      </c>
      <c r="S104" s="72">
        <v>36.1997208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21.1852872</v>
      </c>
      <c r="D105" s="72">
        <v>21.2376936</v>
      </c>
      <c r="E105" s="72">
        <v>23.2684416</v>
      </c>
      <c r="F105" s="72">
        <v>25.2074784</v>
      </c>
      <c r="G105" s="72">
        <v>29.675124</v>
      </c>
      <c r="H105" s="72">
        <v>32.8719144</v>
      </c>
      <c r="I105" s="72">
        <v>36.2128224</v>
      </c>
      <c r="J105" s="99"/>
      <c r="K105" s="71">
        <v>102</v>
      </c>
      <c r="L105" s="71">
        <v>46.26</v>
      </c>
      <c r="M105" s="72">
        <v>21.1852872</v>
      </c>
      <c r="N105" s="72">
        <v>21.2376936</v>
      </c>
      <c r="O105" s="72">
        <v>23.2684416</v>
      </c>
      <c r="P105" s="72">
        <v>25.2074784</v>
      </c>
      <c r="Q105" s="72">
        <v>29.675124</v>
      </c>
      <c r="R105" s="72">
        <v>32.8719144</v>
      </c>
      <c r="S105" s="72">
        <v>36.2128224</v>
      </c>
      <c r="U105" s="54"/>
      <c r="V105" s="81" t="str">
        <f>'FedEx-YSD-报价'!V8</f>
        <v>案例</v>
      </c>
      <c r="W105" s="129">
        <f t="shared" ref="W105:W114" si="126">W92</f>
        <v>2.4</v>
      </c>
      <c r="X105" s="129">
        <f>'FedEx-YSD-报价'!AQ8</f>
        <v>20.7529344</v>
      </c>
      <c r="Y105" s="129">
        <f>(X105+Z105+AA105+AB105+AC105)*'FedEx-YSD-报价'!W2</f>
        <v>3.320469504</v>
      </c>
      <c r="Z105" s="129">
        <f>IF(OR('FedEx-YSD-报价'!AG8="是",'FedEx-YSD-报价'!AJ8="是"),'FedEx-YSD-报价'!$AL$5,IF(AND(OR('FedEx-YSD-报价'!AE8="是",'FedEx-YSD-报价'!AF8="是",'FedEx-YSD-报价'!AI8="是"),'FedEx-YSD-报价'!AK8="否"),'FedEx-YSD-报价'!$AD$5,0))</f>
        <v>0</v>
      </c>
      <c r="AA105" s="129">
        <f>IF(AND('FedEx-YSD-报价'!AK8="是",'FedEx-YSD-报价'!AJ8="否"),'FedEx-YSD-报价'!$AH$5,0)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24.073403904</v>
      </c>
      <c r="AE105" s="131">
        <f t="shared" ref="AE105:AE114" si="130">(X105+Y105+Z105+AA105+AB105+W105+AC105)</f>
        <v>26.473403904</v>
      </c>
      <c r="AF105" s="54"/>
      <c r="AG105" s="81" t="str">
        <f t="shared" ref="AG105:AG114" si="131">V105</f>
        <v>案例</v>
      </c>
      <c r="AH105" s="129">
        <f t="shared" ref="AH105:AH114" si="132">W105</f>
        <v>2.4</v>
      </c>
      <c r="AI105" s="129">
        <f>'FedEx-YSD-报价'!AX8</f>
        <v>20.7529344</v>
      </c>
      <c r="AJ105" s="129">
        <f>(AI105+AM105+AL105+AK105+AN105)*'FedEx-YSD-报价'!W2</f>
        <v>3.88141068047059</v>
      </c>
      <c r="AK105" s="129">
        <f>IF(OR('FedEx-YSD-报价'!AG8="是",'FedEx-YSD-报价'!AJ8="是"),'FedEx-YSD-报价'!$AM$5,IF(AND(OR('FedEx-YSD-报价'!AE8="是",'FedEx-YSD-报价'!AF8="是",'FedEx-YSD-报价'!AI8="是"),'FedEx-YSD-报价'!AK8="否"),'FedEx-YSD-报价'!$AE$5,0))</f>
        <v>0</v>
      </c>
      <c r="AL105" s="129">
        <f>IF(AND('FedEx-YSD-报价'!$AK8="是",'FedEx-YSD-报价'!$AJ8="否"),'FedEx-YSD-报价'!$AI$5,0)</f>
        <v>0</v>
      </c>
      <c r="AM105" s="129">
        <f t="shared" ref="AM105:AM114" si="133">AM92</f>
        <v>3.50588235294118</v>
      </c>
      <c r="AN105" s="129">
        <f t="shared" ref="AN105:AN114" si="134">AN40</f>
        <v>0</v>
      </c>
      <c r="AO105" s="130">
        <f t="shared" ref="AO105:AO114" si="135">SUM(AI105:AN105)</f>
        <v>28.1402274334118</v>
      </c>
      <c r="AP105" s="131">
        <f t="shared" ref="AP105:AP114" si="136">(AI105+AJ105+AK105+AL105+AM105+AH105+AN105)</f>
        <v>30.5402274334118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21.4604208</v>
      </c>
      <c r="D106" s="72">
        <v>21.7617576</v>
      </c>
      <c r="E106" s="72">
        <v>23.7400992</v>
      </c>
      <c r="F106" s="72">
        <v>25.351596</v>
      </c>
      <c r="G106" s="72">
        <v>29.7537336</v>
      </c>
      <c r="H106" s="72">
        <v>32.8719144</v>
      </c>
      <c r="I106" s="72">
        <v>36.2128224</v>
      </c>
      <c r="J106" s="99"/>
      <c r="K106" s="71">
        <v>103</v>
      </c>
      <c r="L106" s="71">
        <v>46.72</v>
      </c>
      <c r="M106" s="72">
        <v>21.4604208</v>
      </c>
      <c r="N106" s="72">
        <v>21.7617576</v>
      </c>
      <c r="O106" s="72">
        <v>23.7400992</v>
      </c>
      <c r="P106" s="72">
        <v>25.351596</v>
      </c>
      <c r="Q106" s="72">
        <v>29.7537336</v>
      </c>
      <c r="R106" s="72">
        <v>32.8719144</v>
      </c>
      <c r="S106" s="72">
        <v>36.2128224</v>
      </c>
      <c r="U106" s="54"/>
      <c r="V106" s="81">
        <f>'FedEx-YSD-报价'!V9</f>
        <v>0</v>
      </c>
      <c r="W106" s="129">
        <f t="shared" si="126"/>
        <v>0.4</v>
      </c>
      <c r="X106" s="129" t="e">
        <f>'FedEx-YSD-报价'!AQ9</f>
        <v>#N/A</v>
      </c>
      <c r="Y106" s="129" t="e">
        <f>(X106+Z106+AA106+AB106+AC106)*'FedEx-YSD-报价'!W2</f>
        <v>#N/A</v>
      </c>
      <c r="Z106" s="129" t="e">
        <f>IF(OR('FedEx-YSD-报价'!AG9="是",'FedEx-YSD-报价'!AJ9="是"),'FedEx-YSD-报价'!$AL$5,IF(AND(OR('FedEx-YSD-报价'!AE9="是",'FedEx-YSD-报价'!AF9="是",'FedEx-YSD-报价'!AI9="是"),'FedEx-YSD-报价'!AK9="否"),'FedEx-YSD-报价'!$AD$5,0))</f>
        <v>#NUM!</v>
      </c>
      <c r="AA106" s="129">
        <f>IF(AND('FedEx-YSD-报价'!AK9="是",'FedEx-YSD-报价'!AJ9="否"),'FedEx-YSD-报价'!$AH$5,0)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</v>
      </c>
      <c r="AI106" s="129" t="e">
        <f>'FedEx-YSD-报价'!AX9</f>
        <v>#N/A</v>
      </c>
      <c r="AJ106" s="129" t="e">
        <f>(AI106+AM106+AL106+AK106+AN106)*'FedEx-YSD-报价'!W2</f>
        <v>#N/A</v>
      </c>
      <c r="AK106" s="129" t="e">
        <f>IF(OR('FedEx-YSD-报价'!AG9="是",'FedEx-YSD-报价'!AJ9="是"),'FedEx-YSD-报价'!$AM$5,IF(AND(OR('FedEx-YSD-报价'!AE9="是",'FedEx-YSD-报价'!AF9="是",'FedEx-YSD-报价'!AI9="是"),'FedEx-YSD-报价'!AK9="否"),'FedEx-YSD-报价'!$AE$5,0))</f>
        <v>#NUM!</v>
      </c>
      <c r="AL106" s="129">
        <f>IF(AND('FedEx-YSD-报价'!$AK9="是",'FedEx-YSD-报价'!$AJ9="否"),'FedEx-YSD-报价'!$AI$5,0)</f>
        <v>0</v>
      </c>
      <c r="AM106" s="129">
        <f t="shared" si="133"/>
        <v>3.50588235294118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21.4735224</v>
      </c>
      <c r="D107" s="72">
        <v>21.7748592</v>
      </c>
      <c r="E107" s="72">
        <v>23.8056072</v>
      </c>
      <c r="F107" s="72">
        <v>25.3909008</v>
      </c>
      <c r="G107" s="72">
        <v>29.7537336</v>
      </c>
      <c r="H107" s="72">
        <v>32.885016</v>
      </c>
      <c r="I107" s="72">
        <v>36.2128224</v>
      </c>
      <c r="J107" s="99"/>
      <c r="K107" s="71">
        <v>104</v>
      </c>
      <c r="L107" s="71">
        <v>47.17</v>
      </c>
      <c r="M107" s="72">
        <v>21.4735224</v>
      </c>
      <c r="N107" s="72">
        <v>21.7748592</v>
      </c>
      <c r="O107" s="72">
        <v>23.8056072</v>
      </c>
      <c r="P107" s="72">
        <v>25.3909008</v>
      </c>
      <c r="Q107" s="72">
        <v>29.7537336</v>
      </c>
      <c r="R107" s="72">
        <v>32.885016</v>
      </c>
      <c r="S107" s="72">
        <v>36.2128224</v>
      </c>
      <c r="U107" s="54"/>
      <c r="V107" s="81">
        <f>'FedEx-YSD-报价'!V10</f>
        <v>0</v>
      </c>
      <c r="W107" s="129">
        <f t="shared" si="126"/>
        <v>0.4</v>
      </c>
      <c r="X107" s="129" t="e">
        <f>'FedEx-YSD-报价'!AQ10</f>
        <v>#N/A</v>
      </c>
      <c r="Y107" s="129" t="e">
        <f>(X107+Z107+AA107+AB107+AC107)*'FedEx-YSD-报价'!W2</f>
        <v>#N/A</v>
      </c>
      <c r="Z107" s="129" t="e">
        <f>IF(OR('FedEx-YSD-报价'!AG10="是",'FedEx-YSD-报价'!AJ10="是"),'FedEx-YSD-报价'!$AL$5,IF(AND(OR('FedEx-YSD-报价'!AE10="是",'FedEx-YSD-报价'!AF10="是",'FedEx-YSD-报价'!AI10="是"),'FedEx-YSD-报价'!AK10="否"),'FedEx-YSD-报价'!$AD$5,0))</f>
        <v>#NUM!</v>
      </c>
      <c r="AA107" s="129">
        <f>IF(AND('FedEx-YSD-报价'!AK10="是",'FedEx-YSD-报价'!AJ10="否"),'FedEx-YSD-报价'!$AH$5,0)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</v>
      </c>
      <c r="AI107" s="129" t="e">
        <f>'FedEx-YSD-报价'!AX10</f>
        <v>#N/A</v>
      </c>
      <c r="AJ107" s="129" t="e">
        <f>(AI107+AM107+AL107+AK107+AN107)*'FedEx-YSD-报价'!W2</f>
        <v>#N/A</v>
      </c>
      <c r="AK107" s="129" t="e">
        <f>IF(OR('FedEx-YSD-报价'!AG10="是",'FedEx-YSD-报价'!AJ10="是"),'FedEx-YSD-报价'!$AM$5,IF(AND(OR('FedEx-YSD-报价'!AE10="是",'FedEx-YSD-报价'!AF10="是",'FedEx-YSD-报价'!AI10="是"),'FedEx-YSD-报价'!AK10="否"),'FedEx-YSD-报价'!$AE$5,0))</f>
        <v>#NUM!</v>
      </c>
      <c r="AL107" s="129">
        <f>IF(AND('FedEx-YSD-报价'!$AK10="是",'FedEx-YSD-报价'!$AJ10="否"),'FedEx-YSD-报价'!$AI$5,0)</f>
        <v>0</v>
      </c>
      <c r="AM107" s="129">
        <f t="shared" si="133"/>
        <v>3.50588235294118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22.2334152</v>
      </c>
      <c r="D108" s="72">
        <v>22.4168376</v>
      </c>
      <c r="E108" s="72">
        <v>24.303468</v>
      </c>
      <c r="F108" s="72">
        <v>26.1507936</v>
      </c>
      <c r="G108" s="72">
        <v>30.4874232</v>
      </c>
      <c r="H108" s="72">
        <v>33.6449088</v>
      </c>
      <c r="I108" s="72">
        <v>37.1037312</v>
      </c>
      <c r="J108" s="99"/>
      <c r="K108" s="71">
        <v>105</v>
      </c>
      <c r="L108" s="71">
        <v>47.62</v>
      </c>
      <c r="M108" s="72">
        <v>22.2334152</v>
      </c>
      <c r="N108" s="72">
        <v>22.4168376</v>
      </c>
      <c r="O108" s="72">
        <v>24.303468</v>
      </c>
      <c r="P108" s="72">
        <v>26.1507936</v>
      </c>
      <c r="Q108" s="72">
        <v>30.4874232</v>
      </c>
      <c r="R108" s="72">
        <v>33.6449088</v>
      </c>
      <c r="S108" s="72">
        <v>37.1037312</v>
      </c>
      <c r="U108" s="54"/>
      <c r="V108" s="81">
        <f>'FedEx-YSD-报价'!V11</f>
        <v>0</v>
      </c>
      <c r="W108" s="129">
        <f t="shared" si="126"/>
        <v>0.4</v>
      </c>
      <c r="X108" s="129" t="e">
        <f>'FedEx-YSD-报价'!AQ11</f>
        <v>#N/A</v>
      </c>
      <c r="Y108" s="129" t="e">
        <f>(X108+Z108+AA108+AB108+AC108)*'FedEx-YSD-报价'!W2</f>
        <v>#N/A</v>
      </c>
      <c r="Z108" s="129" t="e">
        <f>IF(OR('FedEx-YSD-报价'!AG11="是",'FedEx-YSD-报价'!AJ11="是"),'FedEx-YSD-报价'!$AL$5,IF(AND(OR('FedEx-YSD-报价'!AE11="是",'FedEx-YSD-报价'!AF11="是",'FedEx-YSD-报价'!AI11="是"),'FedEx-YSD-报价'!AK11="否"),'FedEx-YSD-报价'!$AD$5,0))</f>
        <v>#NUM!</v>
      </c>
      <c r="AA108" s="129">
        <f>IF(AND('FedEx-YSD-报价'!AK11="是",'FedEx-YSD-报价'!AJ11="否"),'FedEx-YSD-报价'!$AH$5,0)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</v>
      </c>
      <c r="AI108" s="129" t="e">
        <f>'FedEx-YSD-报价'!AX11</f>
        <v>#N/A</v>
      </c>
      <c r="AJ108" s="129" t="e">
        <f>(AI108+AM108+AL108+AK108+AN108)*'FedEx-YSD-报价'!W2</f>
        <v>#N/A</v>
      </c>
      <c r="AK108" s="129" t="e">
        <f>IF(OR('FedEx-YSD-报价'!AG11="是",'FedEx-YSD-报价'!AJ11="是"),'FedEx-YSD-报价'!$AM$5,IF(AND(OR('FedEx-YSD-报价'!AE11="是",'FedEx-YSD-报价'!AF11="是",'FedEx-YSD-报价'!AI11="是"),'FedEx-YSD-报价'!AK11="否"),'FedEx-YSD-报价'!$AE$5,0))</f>
        <v>#NUM!</v>
      </c>
      <c r="AL108" s="129">
        <f>IF(AND('FedEx-YSD-报价'!$AK11="是",'FedEx-YSD-报价'!$AJ11="否"),'FedEx-YSD-报价'!$AI$5,0)</f>
        <v>0</v>
      </c>
      <c r="AM108" s="129">
        <f t="shared" si="133"/>
        <v>3.50588235294118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22.3906344</v>
      </c>
      <c r="D109" s="72">
        <v>22.4168376</v>
      </c>
      <c r="E109" s="72">
        <v>24.303468</v>
      </c>
      <c r="F109" s="72">
        <v>26.1638952</v>
      </c>
      <c r="G109" s="72">
        <v>30.4874232</v>
      </c>
      <c r="H109" s="72">
        <v>33.6449088</v>
      </c>
      <c r="I109" s="72">
        <v>37.1037312</v>
      </c>
      <c r="J109" s="99"/>
      <c r="K109" s="71">
        <v>106</v>
      </c>
      <c r="L109" s="71">
        <v>48.08</v>
      </c>
      <c r="M109" s="72">
        <v>22.3906344</v>
      </c>
      <c r="N109" s="72">
        <v>22.4168376</v>
      </c>
      <c r="O109" s="72">
        <v>24.303468</v>
      </c>
      <c r="P109" s="72">
        <v>26.1638952</v>
      </c>
      <c r="Q109" s="72">
        <v>30.4874232</v>
      </c>
      <c r="R109" s="72">
        <v>33.6449088</v>
      </c>
      <c r="S109" s="72">
        <v>37.1037312</v>
      </c>
      <c r="U109" s="54"/>
      <c r="V109" s="81">
        <f>'FedEx-YSD-报价'!V12</f>
        <v>0</v>
      </c>
      <c r="W109" s="129">
        <f t="shared" si="126"/>
        <v>0.4</v>
      </c>
      <c r="X109" s="129" t="e">
        <f>'FedEx-YSD-报价'!AQ12</f>
        <v>#N/A</v>
      </c>
      <c r="Y109" s="129" t="e">
        <f>(X109+Z109+AA109+AB109+AC109)*'FedEx-YSD-报价'!W2</f>
        <v>#N/A</v>
      </c>
      <c r="Z109" s="129" t="e">
        <f>IF(OR('FedEx-YSD-报价'!AG12="是",'FedEx-YSD-报价'!AJ12="是"),'FedEx-YSD-报价'!$AL$5,IF(AND(OR('FedEx-YSD-报价'!AE12="是",'FedEx-YSD-报价'!AF12="是",'FedEx-YSD-报价'!AI12="是"),'FedEx-YSD-报价'!AK12="否"),'FedEx-YSD-报价'!$AD$5,0))</f>
        <v>#NUM!</v>
      </c>
      <c r="AA109" s="129">
        <f>IF(AND('FedEx-YSD-报价'!AK12="是",'FedEx-YSD-报价'!AJ12="否"),'FedEx-YSD-报价'!$AH$5,0)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</v>
      </c>
      <c r="AI109" s="129" t="e">
        <f>'FedEx-YSD-报价'!AX12</f>
        <v>#N/A</v>
      </c>
      <c r="AJ109" s="129" t="e">
        <f>(AI109+AM109+AL109+AK109+AN109)*'FedEx-YSD-报价'!W2</f>
        <v>#N/A</v>
      </c>
      <c r="AK109" s="129" t="e">
        <f>IF(OR('FedEx-YSD-报价'!AG12="是",'FedEx-YSD-报价'!AJ12="是"),'FedEx-YSD-报价'!$AM$5,IF(AND(OR('FedEx-YSD-报价'!AE12="是",'FedEx-YSD-报价'!AF12="是",'FedEx-YSD-报价'!AI12="是"),'FedEx-YSD-报价'!AK12="否"),'FedEx-YSD-报价'!$AE$5,0))</f>
        <v>#NUM!</v>
      </c>
      <c r="AL109" s="129">
        <f>IF(AND('FedEx-YSD-报价'!$AK12="是",'FedEx-YSD-报价'!$AJ12="否"),'FedEx-YSD-报价'!$AI$5,0)</f>
        <v>0</v>
      </c>
      <c r="AM109" s="129">
        <f t="shared" si="133"/>
        <v>3.50588235294118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22.5085488</v>
      </c>
      <c r="D110" s="72">
        <v>22.731276</v>
      </c>
      <c r="E110" s="72">
        <v>24.631008</v>
      </c>
      <c r="F110" s="72">
        <v>26.4390288</v>
      </c>
      <c r="G110" s="72">
        <v>30.5005248</v>
      </c>
      <c r="H110" s="72">
        <v>33.8938392</v>
      </c>
      <c r="I110" s="72">
        <v>37.3919664</v>
      </c>
      <c r="J110" s="99"/>
      <c r="K110" s="71">
        <v>107</v>
      </c>
      <c r="L110" s="71">
        <v>48.53</v>
      </c>
      <c r="M110" s="72">
        <v>22.5085488</v>
      </c>
      <c r="N110" s="72">
        <v>22.731276</v>
      </c>
      <c r="O110" s="72">
        <v>24.631008</v>
      </c>
      <c r="P110" s="72">
        <v>26.4390288</v>
      </c>
      <c r="Q110" s="72">
        <v>30.5005248</v>
      </c>
      <c r="R110" s="72">
        <v>33.8938392</v>
      </c>
      <c r="S110" s="72">
        <v>37.3919664</v>
      </c>
      <c r="U110" s="54"/>
      <c r="V110" s="81">
        <f>'FedEx-YSD-报价'!V13</f>
        <v>0</v>
      </c>
      <c r="W110" s="129">
        <f t="shared" si="126"/>
        <v>0.4</v>
      </c>
      <c r="X110" s="129" t="e">
        <f>'FedEx-YSD-报价'!AQ13</f>
        <v>#N/A</v>
      </c>
      <c r="Y110" s="129" t="e">
        <f>(X110+Z110+AA110+AB110+AC110)*'FedEx-YSD-报价'!W2</f>
        <v>#N/A</v>
      </c>
      <c r="Z110" s="129" t="e">
        <f>IF(OR('FedEx-YSD-报价'!AG13="是",'FedEx-YSD-报价'!AJ13="是"),'FedEx-YSD-报价'!$AL$5,IF(AND(OR('FedEx-YSD-报价'!AE13="是",'FedEx-YSD-报价'!AF13="是",'FedEx-YSD-报价'!AI13="是"),'FedEx-YSD-报价'!AK13="否"),'FedEx-YSD-报价'!$AD$5,0))</f>
        <v>#NUM!</v>
      </c>
      <c r="AA110" s="129">
        <f>IF(AND('FedEx-YSD-报价'!AK13="是",'FedEx-YSD-报价'!AJ13="否"),'FedEx-YSD-报价'!$AH$5,0)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</v>
      </c>
      <c r="AI110" s="129" t="e">
        <f>'FedEx-YSD-报价'!AX13</f>
        <v>#N/A</v>
      </c>
      <c r="AJ110" s="129" t="e">
        <f>(AI110+AM110+AL110+AK110+AN110)*'FedEx-YSD-报价'!W2</f>
        <v>#N/A</v>
      </c>
      <c r="AK110" s="129" t="e">
        <f>IF(OR('FedEx-YSD-报价'!AG13="是",'FedEx-YSD-报价'!AJ13="是"),'FedEx-YSD-报价'!$AM$5,IF(AND(OR('FedEx-YSD-报价'!AE13="是",'FedEx-YSD-报价'!AF13="是",'FedEx-YSD-报价'!AI13="是"),'FedEx-YSD-报价'!AK13="否"),'FedEx-YSD-报价'!$AE$5,0))</f>
        <v>#NUM!</v>
      </c>
      <c r="AL110" s="129">
        <f>IF(AND('FedEx-YSD-报价'!$AK13="是",'FedEx-YSD-报价'!$AJ13="否"),'FedEx-YSD-报价'!$AI$5,0)</f>
        <v>0</v>
      </c>
      <c r="AM110" s="129">
        <f t="shared" si="133"/>
        <v>3.50588235294118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22.8229872</v>
      </c>
      <c r="D111" s="72">
        <v>22.9802064</v>
      </c>
      <c r="E111" s="72">
        <v>24.8668368</v>
      </c>
      <c r="F111" s="72">
        <v>26.4390288</v>
      </c>
      <c r="G111" s="72">
        <v>30.7625568</v>
      </c>
      <c r="H111" s="72">
        <v>33.8938392</v>
      </c>
      <c r="I111" s="72">
        <v>37.405068</v>
      </c>
      <c r="J111" s="99"/>
      <c r="K111" s="71">
        <v>108</v>
      </c>
      <c r="L111" s="71">
        <v>48.98</v>
      </c>
      <c r="M111" s="72">
        <v>22.8229872</v>
      </c>
      <c r="N111" s="72">
        <v>22.9802064</v>
      </c>
      <c r="O111" s="72">
        <v>24.8668368</v>
      </c>
      <c r="P111" s="72">
        <v>26.4390288</v>
      </c>
      <c r="Q111" s="72">
        <v>30.7625568</v>
      </c>
      <c r="R111" s="72">
        <v>33.8938392</v>
      </c>
      <c r="S111" s="72">
        <v>37.405068</v>
      </c>
      <c r="U111" s="54"/>
      <c r="V111" s="81">
        <f>'FedEx-YSD-报价'!V14</f>
        <v>0</v>
      </c>
      <c r="W111" s="129">
        <f t="shared" si="126"/>
        <v>0.4</v>
      </c>
      <c r="X111" s="129" t="e">
        <f>'FedEx-YSD-报价'!AQ14</f>
        <v>#N/A</v>
      </c>
      <c r="Y111" s="129" t="e">
        <f>(X111+Z111+AA111+AB111+AC111)*'FedEx-YSD-报价'!W2</f>
        <v>#N/A</v>
      </c>
      <c r="Z111" s="129" t="e">
        <f>IF(OR('FedEx-YSD-报价'!AG14="是",'FedEx-YSD-报价'!AJ14="是"),'FedEx-YSD-报价'!$AL$5,IF(AND(OR('FedEx-YSD-报价'!AE14="是",'FedEx-YSD-报价'!AF14="是",'FedEx-YSD-报价'!AI14="是"),'FedEx-YSD-报价'!AK14="否"),'FedEx-YSD-报价'!$AD$5,0))</f>
        <v>#NUM!</v>
      </c>
      <c r="AA111" s="129">
        <f>IF(AND('FedEx-YSD-报价'!AK14="是",'FedEx-YSD-报价'!AJ14="否"),'FedEx-YSD-报价'!$AH$5,0)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</v>
      </c>
      <c r="AI111" s="129" t="e">
        <f>'FedEx-YSD-报价'!AX14</f>
        <v>#N/A</v>
      </c>
      <c r="AJ111" s="129" t="e">
        <f>(AI111+AM111+AL111+AK111+AN111)*'FedEx-YSD-报价'!W2</f>
        <v>#N/A</v>
      </c>
      <c r="AK111" s="129" t="e">
        <f>IF(OR('FedEx-YSD-报价'!AG14="是",'FedEx-YSD-报价'!AJ14="是"),'FedEx-YSD-报价'!$AM$5,IF(AND(OR('FedEx-YSD-报价'!AE14="是",'FedEx-YSD-报价'!AF14="是",'FedEx-YSD-报价'!AI14="是"),'FedEx-YSD-报价'!AK14="否"),'FedEx-YSD-报价'!$AE$5,0))</f>
        <v>#NUM!</v>
      </c>
      <c r="AL111" s="129">
        <f>IF(AND('FedEx-YSD-报价'!$AK14="是",'FedEx-YSD-报价'!$AJ14="否"),'FedEx-YSD-报价'!$AI$5,0)</f>
        <v>0</v>
      </c>
      <c r="AM111" s="129">
        <f t="shared" si="133"/>
        <v>3.50588235294118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23.517372</v>
      </c>
      <c r="D112" s="72">
        <v>23.5304736</v>
      </c>
      <c r="E112" s="72">
        <v>25.1812752</v>
      </c>
      <c r="F112" s="72">
        <v>26.9630928</v>
      </c>
      <c r="G112" s="72">
        <v>31.0376904</v>
      </c>
      <c r="H112" s="72">
        <v>34.5096144</v>
      </c>
      <c r="I112" s="72">
        <v>38.0863512</v>
      </c>
      <c r="J112" s="99"/>
      <c r="K112" s="71">
        <v>109</v>
      </c>
      <c r="L112" s="71">
        <v>49.44</v>
      </c>
      <c r="M112" s="72">
        <v>23.517372</v>
      </c>
      <c r="N112" s="72">
        <v>23.5304736</v>
      </c>
      <c r="O112" s="72">
        <v>25.1812752</v>
      </c>
      <c r="P112" s="72">
        <v>26.9630928</v>
      </c>
      <c r="Q112" s="72">
        <v>31.0376904</v>
      </c>
      <c r="R112" s="72">
        <v>34.5096144</v>
      </c>
      <c r="S112" s="72">
        <v>38.0863512</v>
      </c>
      <c r="U112" s="54"/>
      <c r="V112" s="81">
        <f>'FedEx-YSD-报价'!V15</f>
        <v>0</v>
      </c>
      <c r="W112" s="129">
        <f t="shared" si="126"/>
        <v>0.4</v>
      </c>
      <c r="X112" s="129" t="e">
        <f>'FedEx-YSD-报价'!AQ15</f>
        <v>#N/A</v>
      </c>
      <c r="Y112" s="129" t="e">
        <f>(X112+Z112+AA112+AB112+AC112)*'FedEx-YSD-报价'!W2</f>
        <v>#N/A</v>
      </c>
      <c r="Z112" s="129" t="e">
        <f>IF(OR('FedEx-YSD-报价'!AG15="是",'FedEx-YSD-报价'!AJ15="是"),'FedEx-YSD-报价'!$AL$5,IF(AND(OR('FedEx-YSD-报价'!AE15="是",'FedEx-YSD-报价'!AF15="是",'FedEx-YSD-报价'!AI15="是"),'FedEx-YSD-报价'!AK15="否"),'FedEx-YSD-报价'!$AD$5,0))</f>
        <v>#NUM!</v>
      </c>
      <c r="AA112" s="129">
        <f>IF(AND('FedEx-YSD-报价'!AK15="是",'FedEx-YSD-报价'!AJ15="否"),'FedEx-YSD-报价'!$AH$5,0)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</v>
      </c>
      <c r="AI112" s="129" t="e">
        <f>'FedEx-YSD-报价'!AX15</f>
        <v>#N/A</v>
      </c>
      <c r="AJ112" s="129" t="e">
        <f>(AI112+AM112+AL112+AK112+AN112)*'FedEx-YSD-报价'!W2</f>
        <v>#N/A</v>
      </c>
      <c r="AK112" s="129" t="e">
        <f>IF(OR('FedEx-YSD-报价'!AG15="是",'FedEx-YSD-报价'!AJ15="是"),'FedEx-YSD-报价'!$AM$5,IF(AND(OR('FedEx-YSD-报价'!AE15="是",'FedEx-YSD-报价'!AF15="是",'FedEx-YSD-报价'!AI15="是"),'FedEx-YSD-报价'!AK15="否"),'FedEx-YSD-报价'!$AE$5,0))</f>
        <v>#NUM!</v>
      </c>
      <c r="AL112" s="129">
        <f>IF(AND('FedEx-YSD-报价'!$AK15="是",'FedEx-YSD-报价'!$AJ15="否"),'FedEx-YSD-报价'!$AI$5,0)</f>
        <v>0</v>
      </c>
      <c r="AM112" s="129">
        <f t="shared" si="133"/>
        <v>3.50588235294118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23.9235216</v>
      </c>
      <c r="D113" s="72">
        <v>24.0938424</v>
      </c>
      <c r="E113" s="72">
        <v>25.7184408</v>
      </c>
      <c r="F113" s="72">
        <v>27.4740552</v>
      </c>
      <c r="G113" s="72">
        <v>31.8892944</v>
      </c>
      <c r="H113" s="72">
        <v>35.1515928</v>
      </c>
      <c r="I113" s="72">
        <v>38.7938376</v>
      </c>
      <c r="J113" s="99"/>
      <c r="K113" s="71">
        <v>110</v>
      </c>
      <c r="L113" s="71">
        <v>49.89</v>
      </c>
      <c r="M113" s="72">
        <v>23.9235216</v>
      </c>
      <c r="N113" s="72">
        <v>24.0938424</v>
      </c>
      <c r="O113" s="72">
        <v>25.7184408</v>
      </c>
      <c r="P113" s="72">
        <v>27.4740552</v>
      </c>
      <c r="Q113" s="72">
        <v>31.8892944</v>
      </c>
      <c r="R113" s="72">
        <v>35.1515928</v>
      </c>
      <c r="S113" s="72">
        <v>38.7938376</v>
      </c>
      <c r="U113" s="54"/>
      <c r="V113" s="81">
        <f>'FedEx-YSD-报价'!V16</f>
        <v>0</v>
      </c>
      <c r="W113" s="129">
        <f t="shared" si="126"/>
        <v>0.4</v>
      </c>
      <c r="X113" s="129" t="e">
        <f>'FedEx-YSD-报价'!AQ16</f>
        <v>#N/A</v>
      </c>
      <c r="Y113" s="129" t="e">
        <f>(X113+Z113+AA113+AB113+AC113)*'FedEx-YSD-报价'!W2</f>
        <v>#N/A</v>
      </c>
      <c r="Z113" s="129" t="e">
        <f>IF(OR('FedEx-YSD-报价'!AG16="是",'FedEx-YSD-报价'!AJ16="是"),'FedEx-YSD-报价'!$AL$5,IF(AND(OR('FedEx-YSD-报价'!AE16="是",'FedEx-YSD-报价'!AF16="是",'FedEx-YSD-报价'!AI16="是"),'FedEx-YSD-报价'!AK16="否"),'FedEx-YSD-报价'!$AD$5,0))</f>
        <v>#NUM!</v>
      </c>
      <c r="AA113" s="129">
        <f>IF(AND('FedEx-YSD-报价'!AK16="是",'FedEx-YSD-报价'!AJ16="否"),'FedEx-YSD-报价'!$AH$5,0)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</v>
      </c>
      <c r="AI113" s="129" t="e">
        <f>'FedEx-YSD-报价'!AX16</f>
        <v>#N/A</v>
      </c>
      <c r="AJ113" s="129" t="e">
        <f>(AI113+AM113+AL113+AK113+AN113)*'FedEx-YSD-报价'!W2</f>
        <v>#N/A</v>
      </c>
      <c r="AK113" s="129" t="e">
        <f>IF(OR('FedEx-YSD-报价'!AG16="是",'FedEx-YSD-报价'!AJ16="是"),'FedEx-YSD-报价'!$AM$5,IF(AND(OR('FedEx-YSD-报价'!AE16="是",'FedEx-YSD-报价'!AF16="是",'FedEx-YSD-报价'!AI16="是"),'FedEx-YSD-报价'!AK16="否"),'FedEx-YSD-报价'!$AE$5,0))</f>
        <v>#NUM!</v>
      </c>
      <c r="AL113" s="129">
        <f>IF(AND('FedEx-YSD-报价'!$AK16="是",'FedEx-YSD-报价'!$AJ16="否"),'FedEx-YSD-报价'!$AI$5,0)</f>
        <v>0</v>
      </c>
      <c r="AM113" s="129">
        <f t="shared" si="133"/>
        <v>3.50588235294118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23.9235216</v>
      </c>
      <c r="D114" s="72">
        <v>24.1200456</v>
      </c>
      <c r="E114" s="72">
        <v>26.2818096</v>
      </c>
      <c r="F114" s="72">
        <v>27.7360872</v>
      </c>
      <c r="G114" s="72">
        <v>31.902396</v>
      </c>
      <c r="H114" s="72">
        <v>35.4005232</v>
      </c>
      <c r="I114" s="72">
        <v>39.2523936</v>
      </c>
      <c r="J114" s="99"/>
      <c r="K114" s="71">
        <v>111</v>
      </c>
      <c r="L114" s="71">
        <v>50.34</v>
      </c>
      <c r="M114" s="72">
        <v>23.9235216</v>
      </c>
      <c r="N114" s="72">
        <v>24.1200456</v>
      </c>
      <c r="O114" s="72">
        <v>26.2818096</v>
      </c>
      <c r="P114" s="72">
        <v>27.7360872</v>
      </c>
      <c r="Q114" s="72">
        <v>31.902396</v>
      </c>
      <c r="R114" s="72">
        <v>35.4005232</v>
      </c>
      <c r="S114" s="72">
        <v>39.2523936</v>
      </c>
      <c r="U114" s="54"/>
      <c r="V114" s="81">
        <f>'FedEx-YSD-报价'!V17</f>
        <v>0</v>
      </c>
      <c r="W114" s="129">
        <f t="shared" si="126"/>
        <v>0.4</v>
      </c>
      <c r="X114" s="129" t="e">
        <f>'FedEx-YSD-报价'!AQ17</f>
        <v>#N/A</v>
      </c>
      <c r="Y114" s="129" t="e">
        <f>(X114+Z114+AA114+AB114+AC114)*'FedEx-YSD-报价'!W2</f>
        <v>#N/A</v>
      </c>
      <c r="Z114" s="129" t="e">
        <f>IF(OR('FedEx-YSD-报价'!AG17="是",'FedEx-YSD-报价'!AJ17="是"),'FedEx-YSD-报价'!$AL$5,IF(AND(OR('FedEx-YSD-报价'!AE17="是",'FedEx-YSD-报价'!AF17="是",'FedEx-YSD-报价'!AI17="是"),'FedEx-YSD-报价'!AK17="否"),'FedEx-YSD-报价'!$AD$5,0))</f>
        <v>#NUM!</v>
      </c>
      <c r="AA114" s="129">
        <f>IF(AND('FedEx-YSD-报价'!AK17="是",'FedEx-YSD-报价'!AJ17="否"),'FedEx-YSD-报价'!$AH$5,0)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</v>
      </c>
      <c r="AI114" s="129" t="e">
        <f>'FedEx-YSD-报价'!AX17</f>
        <v>#N/A</v>
      </c>
      <c r="AJ114" s="129" t="e">
        <f>(AI114+AM114+AL114+AK114+AN114)*'FedEx-YSD-报价'!W2</f>
        <v>#N/A</v>
      </c>
      <c r="AK114" s="129" t="e">
        <f>IF(OR('FedEx-YSD-报价'!AG17="是",'FedEx-YSD-报价'!AJ17="是"),'FedEx-YSD-报价'!$AM$5,IF(AND(OR('FedEx-YSD-报价'!AE17="是",'FedEx-YSD-报价'!AF17="是",'FedEx-YSD-报价'!AI17="是"),'FedEx-YSD-报价'!AK17="否"),'FedEx-YSD-报价'!$AE$5,0))</f>
        <v>#NUM!</v>
      </c>
      <c r="AL114" s="129">
        <f>IF(AND('FedEx-YSD-报价'!$AK17="是",'FedEx-YSD-报价'!$AJ17="否"),'FedEx-YSD-报价'!$AI$5,0)</f>
        <v>0</v>
      </c>
      <c r="AM114" s="129">
        <f t="shared" si="133"/>
        <v>3.50588235294118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24.2117568</v>
      </c>
      <c r="D115" s="72">
        <v>24.6179064</v>
      </c>
      <c r="E115" s="72">
        <v>26.2818096</v>
      </c>
      <c r="F115" s="72">
        <v>27.7491888</v>
      </c>
      <c r="G115" s="72">
        <v>32.1513264</v>
      </c>
      <c r="H115" s="72">
        <v>35.4136248</v>
      </c>
      <c r="I115" s="72">
        <v>39.2523936</v>
      </c>
      <c r="J115" s="99"/>
      <c r="K115" s="71">
        <v>112</v>
      </c>
      <c r="L115" s="71">
        <v>50.8</v>
      </c>
      <c r="M115" s="72">
        <v>24.2117568</v>
      </c>
      <c r="N115" s="72">
        <v>24.6179064</v>
      </c>
      <c r="O115" s="72">
        <v>26.2818096</v>
      </c>
      <c r="P115" s="72">
        <v>27.7491888</v>
      </c>
      <c r="Q115" s="72">
        <v>32.1513264</v>
      </c>
      <c r="R115" s="72">
        <v>35.4136248</v>
      </c>
      <c r="S115" s="72">
        <v>39.2523936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24.2117568</v>
      </c>
      <c r="D116" s="72">
        <v>24.631008</v>
      </c>
      <c r="E116" s="72">
        <v>26.5700448</v>
      </c>
      <c r="F116" s="72">
        <v>27.9981192</v>
      </c>
      <c r="G116" s="72">
        <v>32.1513264</v>
      </c>
      <c r="H116" s="72">
        <v>35.4136248</v>
      </c>
      <c r="I116" s="72">
        <v>39.5930352</v>
      </c>
      <c r="J116" s="99"/>
      <c r="K116" s="71">
        <v>113</v>
      </c>
      <c r="L116" s="71">
        <v>51.25</v>
      </c>
      <c r="M116" s="72">
        <v>24.2117568</v>
      </c>
      <c r="N116" s="72">
        <v>24.631008</v>
      </c>
      <c r="O116" s="72">
        <v>26.5700448</v>
      </c>
      <c r="P116" s="72">
        <v>27.9981192</v>
      </c>
      <c r="Q116" s="72">
        <v>32.1513264</v>
      </c>
      <c r="R116" s="72">
        <v>35.4136248</v>
      </c>
      <c r="S116" s="72">
        <v>39.5930352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24.4606872</v>
      </c>
      <c r="D117" s="72">
        <v>25.155072</v>
      </c>
      <c r="E117" s="72">
        <v>27.120312</v>
      </c>
      <c r="F117" s="72">
        <v>28.5483864</v>
      </c>
      <c r="G117" s="72">
        <v>33.0029304</v>
      </c>
      <c r="H117" s="72">
        <v>36.291432</v>
      </c>
      <c r="I117" s="72">
        <v>40.221912</v>
      </c>
      <c r="J117" s="99"/>
      <c r="K117" s="71">
        <v>114</v>
      </c>
      <c r="L117" s="71">
        <v>51.7</v>
      </c>
      <c r="M117" s="72">
        <v>24.4606872</v>
      </c>
      <c r="N117" s="72">
        <v>25.155072</v>
      </c>
      <c r="O117" s="72">
        <v>27.120312</v>
      </c>
      <c r="P117" s="72">
        <v>28.5483864</v>
      </c>
      <c r="Q117" s="72">
        <v>33.0029304</v>
      </c>
      <c r="R117" s="72">
        <v>36.291432</v>
      </c>
      <c r="S117" s="72">
        <v>40.221912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25.2074784</v>
      </c>
      <c r="D118" s="72">
        <v>25.5350184</v>
      </c>
      <c r="E118" s="72">
        <v>27.1334136</v>
      </c>
      <c r="F118" s="72">
        <v>28.889028</v>
      </c>
      <c r="G118" s="72">
        <v>33.016032</v>
      </c>
      <c r="H118" s="72">
        <v>36.6451752</v>
      </c>
      <c r="I118" s="72">
        <v>40.2350136</v>
      </c>
      <c r="J118" s="99"/>
      <c r="K118" s="71">
        <v>115</v>
      </c>
      <c r="L118" s="71">
        <v>52.16</v>
      </c>
      <c r="M118" s="72">
        <v>25.2074784</v>
      </c>
      <c r="N118" s="72">
        <v>25.5350184</v>
      </c>
      <c r="O118" s="72">
        <v>27.1334136</v>
      </c>
      <c r="P118" s="72">
        <v>28.889028</v>
      </c>
      <c r="Q118" s="72">
        <v>33.016032</v>
      </c>
      <c r="R118" s="72">
        <v>36.6451752</v>
      </c>
      <c r="S118" s="72">
        <v>40.2350136</v>
      </c>
      <c r="U118" s="54"/>
      <c r="V118" s="81" t="str">
        <f>'FedEx-YSD-报价'!V8</f>
        <v>案例</v>
      </c>
      <c r="W118" s="129">
        <f t="shared" ref="W118:AC118" si="137">W105</f>
        <v>2.4</v>
      </c>
      <c r="X118" s="129">
        <f>'FedEx-YSD-报价'!AR8</f>
        <v>23.124324</v>
      </c>
      <c r="Y118" s="129">
        <f>(X118+Z118+AA118+AB118+AC118)*'FedEx-YSD-报价'!W2</f>
        <v>3.69989184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26.82421584</v>
      </c>
      <c r="AE118" s="131">
        <f t="shared" ref="AE118:AE127" si="139">(X118+Y118+Z118+AA118+AB118+W118+AC118)</f>
        <v>29.22421584</v>
      </c>
      <c r="AF118" s="54"/>
      <c r="AG118" s="81" t="str">
        <f t="shared" ref="AG118:AG127" si="140">V118</f>
        <v>案例</v>
      </c>
      <c r="AH118" s="129">
        <f t="shared" ref="AH118:AH127" si="141">W118</f>
        <v>2.4</v>
      </c>
      <c r="AI118" s="129">
        <f>'FedEx-YSD-报价'!AY8</f>
        <v>23.124324</v>
      </c>
      <c r="AJ118" s="129">
        <f>(AI118+AM118+AL118+AK118+AN118)*'FedEx-YSD-报价'!W2</f>
        <v>4.26083301647059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3.50588235294118</v>
      </c>
      <c r="AN118" s="129">
        <f t="shared" ref="AN118:AN127" si="143">AN40</f>
        <v>0</v>
      </c>
      <c r="AO118" s="130">
        <f t="shared" ref="AO118:AO127" si="144">SUM(AI118:AN118)</f>
        <v>30.8910393694118</v>
      </c>
      <c r="AP118" s="131">
        <f t="shared" ref="AP118:AP127" si="145">(AI118+AJ118+AK118+AL118+AM118+AH118+AN118)</f>
        <v>33.2910393694118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25.2074784</v>
      </c>
      <c r="D119" s="72">
        <v>25.5350184</v>
      </c>
      <c r="E119" s="72">
        <v>27.4609536</v>
      </c>
      <c r="F119" s="72">
        <v>28.9021296</v>
      </c>
      <c r="G119" s="72">
        <v>33.5007912</v>
      </c>
      <c r="H119" s="72">
        <v>37.1037312</v>
      </c>
      <c r="I119" s="72">
        <v>40.8638904</v>
      </c>
      <c r="J119" s="99"/>
      <c r="K119" s="71">
        <v>116</v>
      </c>
      <c r="L119" s="71">
        <v>52.61</v>
      </c>
      <c r="M119" s="72">
        <v>25.2074784</v>
      </c>
      <c r="N119" s="72">
        <v>25.5350184</v>
      </c>
      <c r="O119" s="72">
        <v>27.4609536</v>
      </c>
      <c r="P119" s="72">
        <v>28.9021296</v>
      </c>
      <c r="Q119" s="72">
        <v>33.5007912</v>
      </c>
      <c r="R119" s="72">
        <v>37.1037312</v>
      </c>
      <c r="S119" s="72">
        <v>40.8638904</v>
      </c>
      <c r="U119" s="54"/>
      <c r="V119" s="81">
        <f>'FedEx-YSD-报价'!V9</f>
        <v>0</v>
      </c>
      <c r="W119" s="129">
        <f t="shared" ref="W119:AC119" si="146">W106</f>
        <v>0.4</v>
      </c>
      <c r="X119" s="129" t="e">
        <f>'FedEx-YSD-报价'!AR9</f>
        <v>#N/A</v>
      </c>
      <c r="Y119" s="129" t="e">
        <f>(X119+Z119+AA119+AB119+AC119)*'FedEx-YSD-报价'!W2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</v>
      </c>
      <c r="AI119" s="129" t="e">
        <f>'FedEx-YSD-报价'!AY9</f>
        <v>#N/A</v>
      </c>
      <c r="AJ119" s="129" t="e">
        <f>(AI119+AM119+AL119+AK119+AN119)*'FedEx-YSD-报价'!W2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3.50588235294118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25.2336816</v>
      </c>
      <c r="D120" s="72">
        <v>25.7839488</v>
      </c>
      <c r="E120" s="72">
        <v>27.7229856</v>
      </c>
      <c r="F120" s="72">
        <v>29.282076</v>
      </c>
      <c r="G120" s="72">
        <v>33.5007912</v>
      </c>
      <c r="H120" s="72">
        <v>37.1037312</v>
      </c>
      <c r="I120" s="72">
        <v>41.1259224</v>
      </c>
      <c r="J120" s="99"/>
      <c r="K120" s="71">
        <v>117</v>
      </c>
      <c r="L120" s="71">
        <v>53.07</v>
      </c>
      <c r="M120" s="72">
        <v>25.2336816</v>
      </c>
      <c r="N120" s="72">
        <v>25.7839488</v>
      </c>
      <c r="O120" s="72">
        <v>27.7229856</v>
      </c>
      <c r="P120" s="72">
        <v>29.282076</v>
      </c>
      <c r="Q120" s="72">
        <v>33.5007912</v>
      </c>
      <c r="R120" s="72">
        <v>37.1037312</v>
      </c>
      <c r="S120" s="72">
        <v>41.1259224</v>
      </c>
      <c r="U120" s="54"/>
      <c r="V120" s="81">
        <f>'FedEx-YSD-报价'!V10</f>
        <v>0</v>
      </c>
      <c r="W120" s="129">
        <f t="shared" ref="W120:AC120" si="148">W107</f>
        <v>0.4</v>
      </c>
      <c r="X120" s="129" t="e">
        <f>'FedEx-YSD-报价'!AR10</f>
        <v>#N/A</v>
      </c>
      <c r="Y120" s="129" t="e">
        <f>(X120+Z120+AA120+AB120+AC120)*'FedEx-YSD-报价'!W2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</v>
      </c>
      <c r="AI120" s="129" t="e">
        <f>'FedEx-YSD-报价'!AY10</f>
        <v>#N/A</v>
      </c>
      <c r="AJ120" s="129" t="e">
        <f>(AI120+AM120+AL120+AK120+AN120)*'FedEx-YSD-报价'!W2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3.50588235294118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25.5088152</v>
      </c>
      <c r="D121" s="72">
        <v>26.0852856</v>
      </c>
      <c r="E121" s="72">
        <v>27.7622904</v>
      </c>
      <c r="F121" s="72">
        <v>29.3737872</v>
      </c>
      <c r="G121" s="72">
        <v>33.73662</v>
      </c>
      <c r="H121" s="72">
        <v>37.1037312</v>
      </c>
      <c r="I121" s="72">
        <v>41.8334088</v>
      </c>
      <c r="J121" s="99"/>
      <c r="K121" s="71">
        <v>118</v>
      </c>
      <c r="L121" s="71">
        <v>53.52</v>
      </c>
      <c r="M121" s="72">
        <v>25.5088152</v>
      </c>
      <c r="N121" s="72">
        <v>26.0852856</v>
      </c>
      <c r="O121" s="72">
        <v>27.7622904</v>
      </c>
      <c r="P121" s="72">
        <v>29.3737872</v>
      </c>
      <c r="Q121" s="72">
        <v>33.73662</v>
      </c>
      <c r="R121" s="72">
        <v>37.1037312</v>
      </c>
      <c r="S121" s="72">
        <v>41.8334088</v>
      </c>
      <c r="U121" s="54"/>
      <c r="V121" s="81">
        <f>'FedEx-YSD-报价'!V11</f>
        <v>0</v>
      </c>
      <c r="W121" s="129">
        <f t="shared" ref="W121:AC121" si="150">W108</f>
        <v>0.4</v>
      </c>
      <c r="X121" s="129" t="e">
        <f>'FedEx-YSD-报价'!AR11</f>
        <v>#N/A</v>
      </c>
      <c r="Y121" s="129" t="e">
        <f>(X121+Z121+AA121+AB121+AC121)*'FedEx-YSD-报价'!W2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</v>
      </c>
      <c r="AI121" s="129" t="e">
        <f>'FedEx-YSD-报价'!AY11</f>
        <v>#N/A</v>
      </c>
      <c r="AJ121" s="129" t="e">
        <f>(AI121+AM121+AL121+AK121+AN121)*'FedEx-YSD-报价'!W2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3.50588235294118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26.268708</v>
      </c>
      <c r="D122" s="72">
        <v>26.6224512</v>
      </c>
      <c r="E122" s="72">
        <v>28.5745896</v>
      </c>
      <c r="F122" s="72">
        <v>29.8192416</v>
      </c>
      <c r="G122" s="72">
        <v>33.7497216</v>
      </c>
      <c r="H122" s="72">
        <v>37.3919664</v>
      </c>
      <c r="I122" s="72">
        <v>41.8334088</v>
      </c>
      <c r="J122" s="99"/>
      <c r="K122" s="71">
        <v>119</v>
      </c>
      <c r="L122" s="71">
        <v>53.97</v>
      </c>
      <c r="M122" s="72">
        <v>26.268708</v>
      </c>
      <c r="N122" s="72">
        <v>26.6224512</v>
      </c>
      <c r="O122" s="72">
        <v>28.5745896</v>
      </c>
      <c r="P122" s="72">
        <v>29.8192416</v>
      </c>
      <c r="Q122" s="72">
        <v>33.7497216</v>
      </c>
      <c r="R122" s="72">
        <v>37.3919664</v>
      </c>
      <c r="S122" s="72">
        <v>41.8334088</v>
      </c>
      <c r="U122" s="54"/>
      <c r="V122" s="81">
        <f>'FedEx-YSD-报价'!V12</f>
        <v>0</v>
      </c>
      <c r="W122" s="129">
        <f t="shared" ref="W122:AC122" si="152">W109</f>
        <v>0.4</v>
      </c>
      <c r="X122" s="129" t="e">
        <f>'FedEx-YSD-报价'!AR12</f>
        <v>#N/A</v>
      </c>
      <c r="Y122" s="129" t="e">
        <f>(X122+Z122+AA122+AB122+AC122)*'FedEx-YSD-报价'!W2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</v>
      </c>
      <c r="AI122" s="129" t="e">
        <f>'FedEx-YSD-报价'!AY12</f>
        <v>#N/A</v>
      </c>
      <c r="AJ122" s="129" t="e">
        <f>(AI122+AM122+AL122+AK122+AN122)*'FedEx-YSD-报价'!W2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3.50588235294118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26.9761944</v>
      </c>
      <c r="D123" s="72">
        <v>27.0023976</v>
      </c>
      <c r="E123" s="72">
        <v>28.626996</v>
      </c>
      <c r="F123" s="72">
        <v>30.0157656</v>
      </c>
      <c r="G123" s="72">
        <v>34.3392936</v>
      </c>
      <c r="H123" s="72">
        <v>37.8898272</v>
      </c>
      <c r="I123" s="72">
        <v>41.8334088</v>
      </c>
      <c r="J123" s="99"/>
      <c r="K123" s="71">
        <v>120</v>
      </c>
      <c r="L123" s="71">
        <v>54.43</v>
      </c>
      <c r="M123" s="72">
        <v>26.9761944</v>
      </c>
      <c r="N123" s="72">
        <v>27.0023976</v>
      </c>
      <c r="O123" s="72">
        <v>28.626996</v>
      </c>
      <c r="P123" s="72">
        <v>30.0157656</v>
      </c>
      <c r="Q123" s="72">
        <v>34.3392936</v>
      </c>
      <c r="R123" s="72">
        <v>37.8898272</v>
      </c>
      <c r="S123" s="72">
        <v>41.8334088</v>
      </c>
      <c r="U123" s="54"/>
      <c r="V123" s="81">
        <f>'FedEx-YSD-报价'!V13</f>
        <v>0</v>
      </c>
      <c r="W123" s="129">
        <f t="shared" ref="W123:AC123" si="154">W110</f>
        <v>0.4</v>
      </c>
      <c r="X123" s="129" t="e">
        <f>'FedEx-YSD-报价'!AR13</f>
        <v>#N/A</v>
      </c>
      <c r="Y123" s="129" t="e">
        <f>(X123+Z123+AA123+AB123+AC123)*'FedEx-YSD-报价'!W2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</v>
      </c>
      <c r="AI123" s="129" t="e">
        <f>'FedEx-YSD-报价'!AY13</f>
        <v>#N/A</v>
      </c>
      <c r="AJ123" s="129" t="e">
        <f>(AI123+AM123+AL123+AK123+AN123)*'FedEx-YSD-报价'!W2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3.50588235294118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26.989296</v>
      </c>
      <c r="D124" s="72">
        <v>27.0023976</v>
      </c>
      <c r="E124" s="72">
        <v>28.626996</v>
      </c>
      <c r="F124" s="72">
        <v>30.0288672</v>
      </c>
      <c r="G124" s="72">
        <v>34.5489192</v>
      </c>
      <c r="H124" s="72">
        <v>37.8898272</v>
      </c>
      <c r="I124" s="72">
        <v>41.8465104</v>
      </c>
      <c r="J124" s="99"/>
      <c r="K124" s="71">
        <v>121</v>
      </c>
      <c r="L124" s="71">
        <v>54.88</v>
      </c>
      <c r="M124" s="72">
        <v>26.989296</v>
      </c>
      <c r="N124" s="72">
        <v>27.0023976</v>
      </c>
      <c r="O124" s="72">
        <v>28.626996</v>
      </c>
      <c r="P124" s="72">
        <v>30.0288672</v>
      </c>
      <c r="Q124" s="72">
        <v>34.5489192</v>
      </c>
      <c r="R124" s="72">
        <v>37.8898272</v>
      </c>
      <c r="S124" s="72">
        <v>41.8465104</v>
      </c>
      <c r="U124" s="54"/>
      <c r="V124" s="81">
        <f>'FedEx-YSD-报价'!V14</f>
        <v>0</v>
      </c>
      <c r="W124" s="129">
        <f t="shared" ref="W124:AC124" si="156">W111</f>
        <v>0.4</v>
      </c>
      <c r="X124" s="129" t="e">
        <f>'FedEx-YSD-报价'!AR14</f>
        <v>#N/A</v>
      </c>
      <c r="Y124" s="129" t="e">
        <f>(X124+Z124+AA124+AB124+AC124)*'FedEx-YSD-报价'!W2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</v>
      </c>
      <c r="AI124" s="129" t="e">
        <f>'FedEx-YSD-报价'!AY14</f>
        <v>#N/A</v>
      </c>
      <c r="AJ124" s="129" t="e">
        <f>(AI124+AM124+AL124+AK124+AN124)*'FedEx-YSD-报价'!W2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3.50588235294118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26.989296</v>
      </c>
      <c r="D125" s="72">
        <v>27.5264616</v>
      </c>
      <c r="E125" s="72">
        <v>28.9021296</v>
      </c>
      <c r="F125" s="72">
        <v>30.2908992</v>
      </c>
      <c r="G125" s="72">
        <v>34.8240528</v>
      </c>
      <c r="H125" s="72">
        <v>38.4925008</v>
      </c>
      <c r="I125" s="72">
        <v>42.5802</v>
      </c>
      <c r="J125" s="99"/>
      <c r="K125" s="71">
        <v>122</v>
      </c>
      <c r="L125" s="71">
        <v>55.33</v>
      </c>
      <c r="M125" s="72">
        <v>26.989296</v>
      </c>
      <c r="N125" s="72">
        <v>27.5264616</v>
      </c>
      <c r="O125" s="72">
        <v>28.9021296</v>
      </c>
      <c r="P125" s="72">
        <v>30.2908992</v>
      </c>
      <c r="Q125" s="72">
        <v>34.8240528</v>
      </c>
      <c r="R125" s="72">
        <v>38.4925008</v>
      </c>
      <c r="S125" s="72">
        <v>42.5802</v>
      </c>
      <c r="U125" s="54"/>
      <c r="V125" s="81">
        <f>'FedEx-YSD-报价'!V15</f>
        <v>0</v>
      </c>
      <c r="W125" s="129">
        <f t="shared" ref="W125:AC125" si="158">W112</f>
        <v>0.4</v>
      </c>
      <c r="X125" s="129" t="e">
        <f>'FedEx-YSD-报价'!AR15</f>
        <v>#N/A</v>
      </c>
      <c r="Y125" s="129" t="e">
        <f>(X125+Z125+AA125+AB125+AC125)*'FedEx-YSD-报价'!W2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</v>
      </c>
      <c r="AI125" s="129" t="e">
        <f>'FedEx-YSD-报价'!AY15</f>
        <v>#N/A</v>
      </c>
      <c r="AJ125" s="129" t="e">
        <f>(AI125+AM125+AL125+AK125+AN125)*'FedEx-YSD-报价'!W2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3.50588235294118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27.2251248</v>
      </c>
      <c r="D126" s="72">
        <v>27.5526648</v>
      </c>
      <c r="E126" s="72">
        <v>29.7668352</v>
      </c>
      <c r="F126" s="72">
        <v>31.1163</v>
      </c>
      <c r="G126" s="72">
        <v>35.0991864</v>
      </c>
      <c r="H126" s="72">
        <v>39.1999872</v>
      </c>
      <c r="I126" s="72">
        <v>43.1566704</v>
      </c>
      <c r="J126" s="99"/>
      <c r="K126" s="71">
        <v>123</v>
      </c>
      <c r="L126" s="71">
        <v>55.79</v>
      </c>
      <c r="M126" s="72">
        <v>27.2251248</v>
      </c>
      <c r="N126" s="72">
        <v>27.5526648</v>
      </c>
      <c r="O126" s="72">
        <v>29.7668352</v>
      </c>
      <c r="P126" s="72">
        <v>31.1163</v>
      </c>
      <c r="Q126" s="72">
        <v>35.0991864</v>
      </c>
      <c r="R126" s="72">
        <v>39.1999872</v>
      </c>
      <c r="S126" s="72">
        <v>43.1566704</v>
      </c>
      <c r="U126" s="54"/>
      <c r="V126" s="81">
        <f>'FedEx-YSD-报价'!V16</f>
        <v>0</v>
      </c>
      <c r="W126" s="129">
        <f t="shared" ref="W126:AC126" si="160">W113</f>
        <v>0.4</v>
      </c>
      <c r="X126" s="129" t="e">
        <f>'FedEx-YSD-报价'!AR16</f>
        <v>#N/A</v>
      </c>
      <c r="Y126" s="129" t="e">
        <f>(X126+Z126+AA126+AB126+AC126)*'FedEx-YSD-报价'!W2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</v>
      </c>
      <c r="AI126" s="129" t="e">
        <f>'FedEx-YSD-报价'!AY16</f>
        <v>#N/A</v>
      </c>
      <c r="AJ126" s="129" t="e">
        <f>(AI126+AM126+AL126+AK126+AN126)*'FedEx-YSD-报价'!W2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3.50588235294118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27.2382264</v>
      </c>
      <c r="D127" s="72">
        <v>27.8277984</v>
      </c>
      <c r="E127" s="72">
        <v>30.0812736</v>
      </c>
      <c r="F127" s="72">
        <v>31.1163</v>
      </c>
      <c r="G127" s="72">
        <v>35.3219136</v>
      </c>
      <c r="H127" s="72">
        <v>39.1999872</v>
      </c>
      <c r="I127" s="72">
        <v>43.1566704</v>
      </c>
      <c r="J127" s="99"/>
      <c r="K127" s="71">
        <v>124</v>
      </c>
      <c r="L127" s="71">
        <v>56.24</v>
      </c>
      <c r="M127" s="72">
        <v>27.2382264</v>
      </c>
      <c r="N127" s="72">
        <v>27.8277984</v>
      </c>
      <c r="O127" s="72">
        <v>30.0812736</v>
      </c>
      <c r="P127" s="72">
        <v>31.1163</v>
      </c>
      <c r="Q127" s="72">
        <v>35.3219136</v>
      </c>
      <c r="R127" s="72">
        <v>39.1999872</v>
      </c>
      <c r="S127" s="72">
        <v>43.1566704</v>
      </c>
      <c r="U127" s="54"/>
      <c r="V127" s="81">
        <f>'FedEx-YSD-报价'!V17</f>
        <v>0</v>
      </c>
      <c r="W127" s="129">
        <f t="shared" ref="W127:AC127" si="162">W114</f>
        <v>0.4</v>
      </c>
      <c r="X127" s="129" t="e">
        <f>'FedEx-YSD-报价'!AR17</f>
        <v>#N/A</v>
      </c>
      <c r="Y127" s="129" t="e">
        <f>(X127+Z127+AA127+AB127+AC127)*'FedEx-YSD-报价'!W2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</v>
      </c>
      <c r="AI127" s="129" t="e">
        <f>'FedEx-YSD-报价'!AY17</f>
        <v>#N/A</v>
      </c>
      <c r="AJ127" s="129" t="e">
        <f>(AI127+AM127+AL127+AK127+AN127)*'FedEx-YSD-报价'!W2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3.50588235294118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27.4871568</v>
      </c>
      <c r="D128" s="72">
        <v>27.8277984</v>
      </c>
      <c r="E128" s="72">
        <v>30.0812736</v>
      </c>
      <c r="F128" s="72">
        <v>31.1294016</v>
      </c>
      <c r="G128" s="72">
        <v>35.3350152</v>
      </c>
      <c r="H128" s="72">
        <v>39.1999872</v>
      </c>
      <c r="I128" s="72">
        <v>43.1566704</v>
      </c>
      <c r="J128" s="99"/>
      <c r="K128" s="71">
        <v>125</v>
      </c>
      <c r="L128" s="71">
        <v>56.69</v>
      </c>
      <c r="M128" s="72">
        <v>27.4871568</v>
      </c>
      <c r="N128" s="72">
        <v>27.8277984</v>
      </c>
      <c r="O128" s="72">
        <v>30.0812736</v>
      </c>
      <c r="P128" s="72">
        <v>31.1294016</v>
      </c>
      <c r="Q128" s="72">
        <v>35.3350152</v>
      </c>
      <c r="R128" s="72">
        <v>39.1999872</v>
      </c>
      <c r="S128" s="72">
        <v>43.1566704</v>
      </c>
    </row>
    <row r="129" s="51" customFormat="1" ht="15" spans="1:19">
      <c r="A129" s="71">
        <v>126</v>
      </c>
      <c r="B129" s="71">
        <v>57.15</v>
      </c>
      <c r="C129" s="72">
        <v>28.037424</v>
      </c>
      <c r="D129" s="72">
        <v>28.102932</v>
      </c>
      <c r="E129" s="72">
        <v>30.395712</v>
      </c>
      <c r="F129" s="72">
        <v>31.1294016</v>
      </c>
      <c r="G129" s="72">
        <v>35.5446408</v>
      </c>
      <c r="H129" s="72">
        <v>39.1999872</v>
      </c>
      <c r="I129" s="72">
        <v>44.6895576</v>
      </c>
      <c r="J129" s="99"/>
      <c r="K129" s="71">
        <v>126</v>
      </c>
      <c r="L129" s="71">
        <v>57.15</v>
      </c>
      <c r="M129" s="72">
        <v>28.037424</v>
      </c>
      <c r="N129" s="72">
        <v>28.102932</v>
      </c>
      <c r="O129" s="72">
        <v>30.395712</v>
      </c>
      <c r="P129" s="72">
        <v>31.1294016</v>
      </c>
      <c r="Q129" s="72">
        <v>35.5446408</v>
      </c>
      <c r="R129" s="72">
        <v>39.1999872</v>
      </c>
      <c r="S129" s="72">
        <v>44.6895576</v>
      </c>
    </row>
    <row r="130" s="51" customFormat="1" ht="15" spans="1:19">
      <c r="A130" s="71">
        <v>127</v>
      </c>
      <c r="B130" s="71">
        <v>57.6</v>
      </c>
      <c r="C130" s="72">
        <v>28.0505256</v>
      </c>
      <c r="D130" s="72">
        <v>28.5876912</v>
      </c>
      <c r="E130" s="72">
        <v>30.985284</v>
      </c>
      <c r="F130" s="72">
        <v>31.836888</v>
      </c>
      <c r="G130" s="72">
        <v>36.3438384</v>
      </c>
      <c r="H130" s="72">
        <v>39.9074736</v>
      </c>
      <c r="I130" s="72">
        <v>44.6895576</v>
      </c>
      <c r="J130" s="99"/>
      <c r="K130" s="71">
        <v>127</v>
      </c>
      <c r="L130" s="71">
        <v>57.6</v>
      </c>
      <c r="M130" s="72">
        <v>28.0505256</v>
      </c>
      <c r="N130" s="72">
        <v>28.5876912</v>
      </c>
      <c r="O130" s="72">
        <v>30.985284</v>
      </c>
      <c r="P130" s="72">
        <v>31.836888</v>
      </c>
      <c r="Q130" s="72">
        <v>36.3438384</v>
      </c>
      <c r="R130" s="72">
        <v>39.9074736</v>
      </c>
      <c r="S130" s="72">
        <v>44.6895576</v>
      </c>
    </row>
    <row r="131" s="51" customFormat="1" ht="15" spans="1:19">
      <c r="A131" s="71">
        <v>128</v>
      </c>
      <c r="B131" s="71">
        <v>58.05</v>
      </c>
      <c r="C131" s="72">
        <v>28.3125576</v>
      </c>
      <c r="D131" s="72">
        <v>28.5876912</v>
      </c>
      <c r="E131" s="72">
        <v>30.985284</v>
      </c>
      <c r="F131" s="72">
        <v>31.836888</v>
      </c>
      <c r="G131" s="72">
        <v>36.35694</v>
      </c>
      <c r="H131" s="72">
        <v>39.9205752</v>
      </c>
      <c r="I131" s="72">
        <v>44.9253864</v>
      </c>
      <c r="J131" s="99"/>
      <c r="K131" s="71">
        <v>128</v>
      </c>
      <c r="L131" s="71">
        <v>58.05</v>
      </c>
      <c r="M131" s="72">
        <v>28.3125576</v>
      </c>
      <c r="N131" s="72">
        <v>28.5876912</v>
      </c>
      <c r="O131" s="72">
        <v>30.985284</v>
      </c>
      <c r="P131" s="72">
        <v>31.836888</v>
      </c>
      <c r="Q131" s="72">
        <v>36.35694</v>
      </c>
      <c r="R131" s="72">
        <v>39.9205752</v>
      </c>
      <c r="S131" s="72">
        <v>44.9253864</v>
      </c>
    </row>
    <row r="132" s="51" customFormat="1" ht="15" spans="1:19">
      <c r="A132" s="71">
        <v>129</v>
      </c>
      <c r="B132" s="71">
        <v>58.51</v>
      </c>
      <c r="C132" s="72">
        <v>28.8497232</v>
      </c>
      <c r="D132" s="72">
        <v>28.954536</v>
      </c>
      <c r="E132" s="72">
        <v>30.9983856</v>
      </c>
      <c r="F132" s="72">
        <v>32.0596152</v>
      </c>
      <c r="G132" s="72">
        <v>36.35694</v>
      </c>
      <c r="H132" s="72">
        <v>39.9205752</v>
      </c>
      <c r="I132" s="72">
        <v>45.3577392</v>
      </c>
      <c r="J132" s="99"/>
      <c r="K132" s="71">
        <v>129</v>
      </c>
      <c r="L132" s="71">
        <v>58.51</v>
      </c>
      <c r="M132" s="72">
        <v>28.8497232</v>
      </c>
      <c r="N132" s="72">
        <v>28.954536</v>
      </c>
      <c r="O132" s="72">
        <v>30.9983856</v>
      </c>
      <c r="P132" s="72">
        <v>32.0596152</v>
      </c>
      <c r="Q132" s="72">
        <v>36.35694</v>
      </c>
      <c r="R132" s="72">
        <v>39.9205752</v>
      </c>
      <c r="S132" s="72">
        <v>45.3577392</v>
      </c>
    </row>
    <row r="133" s="51" customFormat="1" ht="15" spans="1:19">
      <c r="A133" s="71">
        <v>130</v>
      </c>
      <c r="B133" s="71">
        <v>58.96</v>
      </c>
      <c r="C133" s="72">
        <v>28.954536</v>
      </c>
      <c r="D133" s="72">
        <v>28.9676376</v>
      </c>
      <c r="E133" s="72">
        <v>31.2735192</v>
      </c>
      <c r="F133" s="72">
        <v>32.0596152</v>
      </c>
      <c r="G133" s="72">
        <v>36.618972</v>
      </c>
      <c r="H133" s="72">
        <v>40.4446392</v>
      </c>
      <c r="I133" s="72">
        <v>46.3927656</v>
      </c>
      <c r="J133" s="99"/>
      <c r="K133" s="71">
        <v>130</v>
      </c>
      <c r="L133" s="71">
        <v>58.96</v>
      </c>
      <c r="M133" s="72">
        <v>28.954536</v>
      </c>
      <c r="N133" s="72">
        <v>28.9676376</v>
      </c>
      <c r="O133" s="72">
        <v>31.2735192</v>
      </c>
      <c r="P133" s="72">
        <v>32.0596152</v>
      </c>
      <c r="Q133" s="72">
        <v>36.618972</v>
      </c>
      <c r="R133" s="72">
        <v>40.4446392</v>
      </c>
      <c r="S133" s="72">
        <v>46.3927656</v>
      </c>
    </row>
    <row r="134" s="51" customFormat="1" ht="15" spans="1:19">
      <c r="A134" s="71">
        <v>131</v>
      </c>
      <c r="B134" s="71">
        <v>59.42</v>
      </c>
      <c r="C134" s="72">
        <v>29.1117552</v>
      </c>
      <c r="D134" s="72">
        <v>29.413092</v>
      </c>
      <c r="E134" s="72">
        <v>31.8761928</v>
      </c>
      <c r="F134" s="72">
        <v>32.5836792</v>
      </c>
      <c r="G134" s="72">
        <v>37.1561376</v>
      </c>
      <c r="H134" s="72">
        <v>40.8245856</v>
      </c>
      <c r="I134" s="72">
        <v>46.6154928</v>
      </c>
      <c r="J134" s="99"/>
      <c r="K134" s="71">
        <v>131</v>
      </c>
      <c r="L134" s="71">
        <v>59.42</v>
      </c>
      <c r="M134" s="72">
        <v>29.1117552</v>
      </c>
      <c r="N134" s="72">
        <v>29.413092</v>
      </c>
      <c r="O134" s="72">
        <v>31.8761928</v>
      </c>
      <c r="P134" s="72">
        <v>32.5836792</v>
      </c>
      <c r="Q134" s="72">
        <v>37.1561376</v>
      </c>
      <c r="R134" s="72">
        <v>40.8245856</v>
      </c>
      <c r="S134" s="72">
        <v>46.6154928</v>
      </c>
    </row>
    <row r="135" s="51" customFormat="1" ht="15" spans="1:19">
      <c r="A135" s="71">
        <v>132</v>
      </c>
      <c r="B135" s="71">
        <v>59.87</v>
      </c>
      <c r="C135" s="72">
        <v>29.4261936</v>
      </c>
      <c r="D135" s="72">
        <v>29.4261936</v>
      </c>
      <c r="E135" s="72">
        <v>31.8761928</v>
      </c>
      <c r="F135" s="72">
        <v>32.8064064</v>
      </c>
      <c r="G135" s="72">
        <v>37.1561376</v>
      </c>
      <c r="H135" s="72">
        <v>40.8245856</v>
      </c>
      <c r="I135" s="72">
        <v>46.6154928</v>
      </c>
      <c r="J135" s="99"/>
      <c r="K135" s="71">
        <v>132</v>
      </c>
      <c r="L135" s="71">
        <v>59.87</v>
      </c>
      <c r="M135" s="72">
        <v>29.4261936</v>
      </c>
      <c r="N135" s="72">
        <v>29.4261936</v>
      </c>
      <c r="O135" s="72">
        <v>31.8761928</v>
      </c>
      <c r="P135" s="72">
        <v>32.8064064</v>
      </c>
      <c r="Q135" s="72">
        <v>37.1561376</v>
      </c>
      <c r="R135" s="72">
        <v>40.8245856</v>
      </c>
      <c r="S135" s="72">
        <v>46.6154928</v>
      </c>
    </row>
    <row r="136" s="51" customFormat="1" ht="15" spans="1:19">
      <c r="A136" s="71">
        <v>133</v>
      </c>
      <c r="B136" s="71">
        <v>60.32</v>
      </c>
      <c r="C136" s="72">
        <v>29.675124</v>
      </c>
      <c r="D136" s="72">
        <v>29.7537336</v>
      </c>
      <c r="E136" s="72">
        <v>31.8761928</v>
      </c>
      <c r="F136" s="72">
        <v>32.8064064</v>
      </c>
      <c r="G136" s="72">
        <v>37.3526616</v>
      </c>
      <c r="H136" s="72">
        <v>40.8245856</v>
      </c>
      <c r="I136" s="72">
        <v>46.6154928</v>
      </c>
      <c r="J136" s="99"/>
      <c r="K136" s="71">
        <v>133</v>
      </c>
      <c r="L136" s="71">
        <v>60.32</v>
      </c>
      <c r="M136" s="72">
        <v>29.675124</v>
      </c>
      <c r="N136" s="72">
        <v>29.7537336</v>
      </c>
      <c r="O136" s="72">
        <v>31.8761928</v>
      </c>
      <c r="P136" s="72">
        <v>32.8064064</v>
      </c>
      <c r="Q136" s="72">
        <v>37.3526616</v>
      </c>
      <c r="R136" s="72">
        <v>40.8245856</v>
      </c>
      <c r="S136" s="72">
        <v>46.6154928</v>
      </c>
    </row>
    <row r="137" s="51" customFormat="1" ht="15" spans="1:19">
      <c r="A137" s="71">
        <v>134</v>
      </c>
      <c r="B137" s="71">
        <v>60.78</v>
      </c>
      <c r="C137" s="72">
        <v>30.2253912</v>
      </c>
      <c r="D137" s="72">
        <v>30.264696</v>
      </c>
      <c r="E137" s="72">
        <v>32.5050696</v>
      </c>
      <c r="F137" s="72">
        <v>33.3959784</v>
      </c>
      <c r="G137" s="72">
        <v>37.99464</v>
      </c>
      <c r="H137" s="72">
        <v>41.4927672</v>
      </c>
      <c r="I137" s="72">
        <v>46.6285944</v>
      </c>
      <c r="J137" s="99"/>
      <c r="K137" s="71">
        <v>134</v>
      </c>
      <c r="L137" s="71">
        <v>60.78</v>
      </c>
      <c r="M137" s="72">
        <v>30.2253912</v>
      </c>
      <c r="N137" s="72">
        <v>30.264696</v>
      </c>
      <c r="O137" s="72">
        <v>32.5050696</v>
      </c>
      <c r="P137" s="72">
        <v>33.3959784</v>
      </c>
      <c r="Q137" s="72">
        <v>37.99464</v>
      </c>
      <c r="R137" s="72">
        <v>41.4927672</v>
      </c>
      <c r="S137" s="72">
        <v>46.6285944</v>
      </c>
    </row>
    <row r="138" s="51" customFormat="1" ht="15" spans="1:19">
      <c r="A138" s="71">
        <v>135</v>
      </c>
      <c r="B138" s="71">
        <v>61.23</v>
      </c>
      <c r="C138" s="72">
        <v>30.46122</v>
      </c>
      <c r="D138" s="72">
        <v>30.8673696</v>
      </c>
      <c r="E138" s="72">
        <v>33.0946416</v>
      </c>
      <c r="F138" s="72">
        <v>33.9855504</v>
      </c>
      <c r="G138" s="72">
        <v>38.4662976</v>
      </c>
      <c r="H138" s="72">
        <v>41.7154944</v>
      </c>
      <c r="I138" s="72">
        <v>46.8513216</v>
      </c>
      <c r="J138" s="99"/>
      <c r="K138" s="71">
        <v>135</v>
      </c>
      <c r="L138" s="71">
        <v>61.23</v>
      </c>
      <c r="M138" s="72">
        <v>30.46122</v>
      </c>
      <c r="N138" s="72">
        <v>30.8673696</v>
      </c>
      <c r="O138" s="72">
        <v>33.0946416</v>
      </c>
      <c r="P138" s="72">
        <v>33.9855504</v>
      </c>
      <c r="Q138" s="72">
        <v>38.4662976</v>
      </c>
      <c r="R138" s="72">
        <v>41.7154944</v>
      </c>
      <c r="S138" s="72">
        <v>46.8513216</v>
      </c>
    </row>
    <row r="139" s="51" customFormat="1" ht="15" spans="1:19">
      <c r="A139" s="71">
        <v>136</v>
      </c>
      <c r="B139" s="71">
        <v>61.68</v>
      </c>
      <c r="C139" s="72">
        <v>30.6839472</v>
      </c>
      <c r="D139" s="72">
        <v>30.8673696</v>
      </c>
      <c r="E139" s="72">
        <v>33.3173688</v>
      </c>
      <c r="F139" s="72">
        <v>34.2868872</v>
      </c>
      <c r="G139" s="72">
        <v>38.4662976</v>
      </c>
      <c r="H139" s="72">
        <v>42.3705744</v>
      </c>
      <c r="I139" s="72">
        <v>47.16576</v>
      </c>
      <c r="J139" s="99"/>
      <c r="K139" s="71">
        <v>136</v>
      </c>
      <c r="L139" s="71">
        <v>61.68</v>
      </c>
      <c r="M139" s="72">
        <v>30.6839472</v>
      </c>
      <c r="N139" s="72">
        <v>30.8673696</v>
      </c>
      <c r="O139" s="72">
        <v>33.3173688</v>
      </c>
      <c r="P139" s="72">
        <v>34.2868872</v>
      </c>
      <c r="Q139" s="72">
        <v>38.4662976</v>
      </c>
      <c r="R139" s="72">
        <v>42.3705744</v>
      </c>
      <c r="S139" s="72">
        <v>47.16576</v>
      </c>
    </row>
    <row r="140" s="51" customFormat="1" ht="15" spans="1:19">
      <c r="A140" s="71">
        <v>137</v>
      </c>
      <c r="B140" s="71">
        <v>62.14</v>
      </c>
      <c r="C140" s="72">
        <v>30.6839472</v>
      </c>
      <c r="D140" s="72">
        <v>30.9328776</v>
      </c>
      <c r="E140" s="72">
        <v>34.2082776</v>
      </c>
      <c r="F140" s="72">
        <v>34.5358176</v>
      </c>
      <c r="G140" s="72">
        <v>38.4662976</v>
      </c>
      <c r="H140" s="72">
        <v>42.3705744</v>
      </c>
      <c r="I140" s="72">
        <v>47.1788616</v>
      </c>
      <c r="J140" s="99"/>
      <c r="K140" s="71">
        <v>137</v>
      </c>
      <c r="L140" s="71">
        <v>62.14</v>
      </c>
      <c r="M140" s="72">
        <v>30.6839472</v>
      </c>
      <c r="N140" s="72">
        <v>30.9328776</v>
      </c>
      <c r="O140" s="72">
        <v>34.2082776</v>
      </c>
      <c r="P140" s="72">
        <v>34.5358176</v>
      </c>
      <c r="Q140" s="72">
        <v>38.4662976</v>
      </c>
      <c r="R140" s="72">
        <v>42.3705744</v>
      </c>
      <c r="S140" s="72">
        <v>47.1788616</v>
      </c>
    </row>
    <row r="141" s="51" customFormat="1" ht="15" spans="1:19">
      <c r="A141" s="71">
        <v>138</v>
      </c>
      <c r="B141" s="71">
        <v>62.59</v>
      </c>
      <c r="C141" s="72">
        <v>31.2604176</v>
      </c>
      <c r="D141" s="72">
        <v>31.7320752</v>
      </c>
      <c r="E141" s="72">
        <v>34.3654968</v>
      </c>
      <c r="F141" s="72">
        <v>34.8240528</v>
      </c>
      <c r="G141" s="72">
        <v>39.2654952</v>
      </c>
      <c r="H141" s="72">
        <v>42.7243176</v>
      </c>
      <c r="I141" s="72">
        <v>48.4628184</v>
      </c>
      <c r="J141" s="99"/>
      <c r="K141" s="71">
        <v>138</v>
      </c>
      <c r="L141" s="71">
        <v>62.59</v>
      </c>
      <c r="M141" s="72">
        <v>31.2604176</v>
      </c>
      <c r="N141" s="72">
        <v>31.7320752</v>
      </c>
      <c r="O141" s="72">
        <v>34.3654968</v>
      </c>
      <c r="P141" s="72">
        <v>34.8240528</v>
      </c>
      <c r="Q141" s="72">
        <v>39.2654952</v>
      </c>
      <c r="R141" s="72">
        <v>42.7243176</v>
      </c>
      <c r="S141" s="72">
        <v>48.4628184</v>
      </c>
    </row>
    <row r="142" s="51" customFormat="1" ht="15" spans="1:19">
      <c r="A142" s="71">
        <v>139</v>
      </c>
      <c r="B142" s="71">
        <v>63.04</v>
      </c>
      <c r="C142" s="72">
        <v>31.836888</v>
      </c>
      <c r="D142" s="72">
        <v>31.836888</v>
      </c>
      <c r="E142" s="72">
        <v>34.3785984</v>
      </c>
      <c r="F142" s="72">
        <v>34.8240528</v>
      </c>
      <c r="G142" s="72">
        <v>39.2654952</v>
      </c>
      <c r="H142" s="72">
        <v>43.5235152</v>
      </c>
      <c r="I142" s="72">
        <v>48.47592</v>
      </c>
      <c r="J142" s="99"/>
      <c r="K142" s="71">
        <v>139</v>
      </c>
      <c r="L142" s="71">
        <v>63.04</v>
      </c>
      <c r="M142" s="72">
        <v>31.836888</v>
      </c>
      <c r="N142" s="72">
        <v>31.836888</v>
      </c>
      <c r="O142" s="72">
        <v>34.3785984</v>
      </c>
      <c r="P142" s="72">
        <v>34.8240528</v>
      </c>
      <c r="Q142" s="72">
        <v>39.2654952</v>
      </c>
      <c r="R142" s="72">
        <v>43.5235152</v>
      </c>
      <c r="S142" s="72">
        <v>48.47592</v>
      </c>
    </row>
    <row r="143" s="51" customFormat="1" ht="15" spans="1:19">
      <c r="A143" s="71">
        <v>140</v>
      </c>
      <c r="B143" s="71">
        <v>63.5</v>
      </c>
      <c r="C143" s="72">
        <v>32.09892</v>
      </c>
      <c r="D143" s="72">
        <v>32.3478504</v>
      </c>
      <c r="E143" s="72">
        <v>34.71924</v>
      </c>
      <c r="F143" s="72">
        <v>35.37432</v>
      </c>
      <c r="G143" s="72">
        <v>39.6847464</v>
      </c>
      <c r="H143" s="72">
        <v>43.5235152</v>
      </c>
      <c r="I143" s="72">
        <v>48.4890216</v>
      </c>
      <c r="J143" s="99"/>
      <c r="K143" s="71">
        <v>140</v>
      </c>
      <c r="L143" s="71">
        <v>63.5</v>
      </c>
      <c r="M143" s="72">
        <v>32.09892</v>
      </c>
      <c r="N143" s="72">
        <v>32.3478504</v>
      </c>
      <c r="O143" s="72">
        <v>34.71924</v>
      </c>
      <c r="P143" s="72">
        <v>35.37432</v>
      </c>
      <c r="Q143" s="72">
        <v>39.6847464</v>
      </c>
      <c r="R143" s="72">
        <v>43.5235152</v>
      </c>
      <c r="S143" s="72">
        <v>48.4890216</v>
      </c>
    </row>
    <row r="144" s="51" customFormat="1" ht="15" spans="1:19">
      <c r="A144" s="71">
        <v>141</v>
      </c>
      <c r="B144" s="71">
        <v>63.95</v>
      </c>
      <c r="C144" s="72">
        <v>32.1120216</v>
      </c>
      <c r="D144" s="72">
        <v>32.360952</v>
      </c>
      <c r="E144" s="72">
        <v>35.0205768</v>
      </c>
      <c r="F144" s="72">
        <v>35.37432</v>
      </c>
      <c r="G144" s="72">
        <v>39.6847464</v>
      </c>
      <c r="H144" s="72">
        <v>43.5235152</v>
      </c>
      <c r="I144" s="72">
        <v>48.9475776</v>
      </c>
      <c r="J144" s="99"/>
      <c r="K144" s="71">
        <v>141</v>
      </c>
      <c r="L144" s="71">
        <v>63.95</v>
      </c>
      <c r="M144" s="72">
        <v>32.1120216</v>
      </c>
      <c r="N144" s="72">
        <v>32.360952</v>
      </c>
      <c r="O144" s="72">
        <v>35.0205768</v>
      </c>
      <c r="P144" s="72">
        <v>35.37432</v>
      </c>
      <c r="Q144" s="72">
        <v>39.6847464</v>
      </c>
      <c r="R144" s="72">
        <v>43.5235152</v>
      </c>
      <c r="S144" s="72">
        <v>48.9475776</v>
      </c>
    </row>
    <row r="145" s="51" customFormat="1" ht="15" spans="1:19">
      <c r="A145" s="71">
        <v>142</v>
      </c>
      <c r="B145" s="71">
        <v>64.41</v>
      </c>
      <c r="C145" s="72">
        <v>32.5181712</v>
      </c>
      <c r="D145" s="72">
        <v>32.5181712</v>
      </c>
      <c r="E145" s="72">
        <v>35.3350152</v>
      </c>
      <c r="F145" s="72">
        <v>35.9376888</v>
      </c>
      <c r="G145" s="72">
        <v>40.28742</v>
      </c>
      <c r="H145" s="72">
        <v>43.7200392</v>
      </c>
      <c r="I145" s="72">
        <v>48.9475776</v>
      </c>
      <c r="J145" s="99"/>
      <c r="K145" s="71">
        <v>142</v>
      </c>
      <c r="L145" s="71">
        <v>64.41</v>
      </c>
      <c r="M145" s="72">
        <v>32.5181712</v>
      </c>
      <c r="N145" s="72">
        <v>32.5181712</v>
      </c>
      <c r="O145" s="72">
        <v>35.3350152</v>
      </c>
      <c r="P145" s="72">
        <v>35.9376888</v>
      </c>
      <c r="Q145" s="72">
        <v>40.28742</v>
      </c>
      <c r="R145" s="72">
        <v>43.7200392</v>
      </c>
      <c r="S145" s="72">
        <v>48.9475776</v>
      </c>
    </row>
    <row r="146" s="51" customFormat="1" ht="15" spans="1:19">
      <c r="A146" s="71">
        <v>143</v>
      </c>
      <c r="B146" s="71">
        <v>64.86</v>
      </c>
      <c r="C146" s="72">
        <v>32.5181712</v>
      </c>
      <c r="D146" s="72">
        <v>32.5181712</v>
      </c>
      <c r="E146" s="72">
        <v>35.3350152</v>
      </c>
      <c r="F146" s="72">
        <v>35.9376888</v>
      </c>
      <c r="G146" s="72">
        <v>40.28742</v>
      </c>
      <c r="H146" s="72">
        <v>43.7331408</v>
      </c>
      <c r="I146" s="72">
        <v>48.9475776</v>
      </c>
      <c r="J146" s="99"/>
      <c r="K146" s="71">
        <v>143</v>
      </c>
      <c r="L146" s="71">
        <v>64.86</v>
      </c>
      <c r="M146" s="72">
        <v>32.5181712</v>
      </c>
      <c r="N146" s="72">
        <v>32.5181712</v>
      </c>
      <c r="O146" s="72">
        <v>35.3350152</v>
      </c>
      <c r="P146" s="72">
        <v>35.9376888</v>
      </c>
      <c r="Q146" s="72">
        <v>40.28742</v>
      </c>
      <c r="R146" s="72">
        <v>43.7331408</v>
      </c>
      <c r="S146" s="72">
        <v>48.9475776</v>
      </c>
    </row>
    <row r="147" s="51" customFormat="1" ht="15" spans="1:19">
      <c r="A147" s="71">
        <v>144</v>
      </c>
      <c r="B147" s="71">
        <v>65.31</v>
      </c>
      <c r="C147" s="72">
        <v>33.4352832</v>
      </c>
      <c r="D147" s="72">
        <v>33.8938392</v>
      </c>
      <c r="E147" s="72">
        <v>36.3700416</v>
      </c>
      <c r="F147" s="72">
        <v>37.0644264</v>
      </c>
      <c r="G147" s="72">
        <v>41.3617512</v>
      </c>
      <c r="H147" s="72">
        <v>45.2791296</v>
      </c>
      <c r="I147" s="72">
        <v>50.6507856</v>
      </c>
      <c r="J147" s="99"/>
      <c r="K147" s="71">
        <v>144</v>
      </c>
      <c r="L147" s="71">
        <v>65.31</v>
      </c>
      <c r="M147" s="72">
        <v>33.4352832</v>
      </c>
      <c r="N147" s="72">
        <v>33.8938392</v>
      </c>
      <c r="O147" s="72">
        <v>36.3700416</v>
      </c>
      <c r="P147" s="72">
        <v>37.0644264</v>
      </c>
      <c r="Q147" s="72">
        <v>41.3617512</v>
      </c>
      <c r="R147" s="72">
        <v>45.2791296</v>
      </c>
      <c r="S147" s="72">
        <v>50.6507856</v>
      </c>
    </row>
    <row r="148" s="51" customFormat="1" ht="15" spans="1:19">
      <c r="A148" s="71">
        <v>145</v>
      </c>
      <c r="B148" s="71">
        <v>65.77</v>
      </c>
      <c r="C148" s="72">
        <v>33.4352832</v>
      </c>
      <c r="D148" s="72">
        <v>34.2344808</v>
      </c>
      <c r="E148" s="72">
        <v>36.3700416</v>
      </c>
      <c r="F148" s="72">
        <v>37.077528</v>
      </c>
      <c r="G148" s="72">
        <v>41.9775264</v>
      </c>
      <c r="H148" s="72">
        <v>45.3839424</v>
      </c>
      <c r="I148" s="72">
        <v>50.6638872</v>
      </c>
      <c r="J148" s="99"/>
      <c r="K148" s="71">
        <v>145</v>
      </c>
      <c r="L148" s="71">
        <v>65.77</v>
      </c>
      <c r="M148" s="72">
        <v>33.4352832</v>
      </c>
      <c r="N148" s="72">
        <v>34.2344808</v>
      </c>
      <c r="O148" s="72">
        <v>36.3700416</v>
      </c>
      <c r="P148" s="72">
        <v>37.077528</v>
      </c>
      <c r="Q148" s="72">
        <v>41.9775264</v>
      </c>
      <c r="R148" s="72">
        <v>45.3839424</v>
      </c>
      <c r="S148" s="72">
        <v>50.6638872</v>
      </c>
    </row>
    <row r="149" s="51" customFormat="1" ht="15" spans="1:19">
      <c r="A149" s="71">
        <v>146</v>
      </c>
      <c r="B149" s="71">
        <v>66.22</v>
      </c>
      <c r="C149" s="72">
        <v>33.4483848</v>
      </c>
      <c r="D149" s="72">
        <v>34.2344808</v>
      </c>
      <c r="E149" s="72">
        <v>36.3700416</v>
      </c>
      <c r="F149" s="72">
        <v>37.077528</v>
      </c>
      <c r="G149" s="72">
        <v>41.9775264</v>
      </c>
      <c r="H149" s="72">
        <v>45.3839424</v>
      </c>
      <c r="I149" s="72">
        <v>50.6638872</v>
      </c>
      <c r="J149" s="99"/>
      <c r="K149" s="71">
        <v>146</v>
      </c>
      <c r="L149" s="71">
        <v>66.22</v>
      </c>
      <c r="M149" s="72">
        <v>33.4483848</v>
      </c>
      <c r="N149" s="72">
        <v>34.2344808</v>
      </c>
      <c r="O149" s="72">
        <v>36.3700416</v>
      </c>
      <c r="P149" s="72">
        <v>37.077528</v>
      </c>
      <c r="Q149" s="72">
        <v>41.9775264</v>
      </c>
      <c r="R149" s="72">
        <v>45.3839424</v>
      </c>
      <c r="S149" s="72">
        <v>50.6638872</v>
      </c>
    </row>
    <row r="150" s="51" customFormat="1" ht="15" spans="1:19">
      <c r="A150" s="71">
        <v>147</v>
      </c>
      <c r="B150" s="71">
        <v>66.67</v>
      </c>
      <c r="C150" s="72">
        <v>33.8545344</v>
      </c>
      <c r="D150" s="72">
        <v>34.5751224</v>
      </c>
      <c r="E150" s="72">
        <v>37.01202</v>
      </c>
      <c r="F150" s="72">
        <v>37.4443728</v>
      </c>
      <c r="G150" s="72">
        <v>42.2788632</v>
      </c>
      <c r="H150" s="72">
        <v>45.3839424</v>
      </c>
      <c r="I150" s="72">
        <v>51.1355448</v>
      </c>
      <c r="J150" s="99"/>
      <c r="K150" s="71">
        <v>147</v>
      </c>
      <c r="L150" s="71">
        <v>66.67</v>
      </c>
      <c r="M150" s="72">
        <v>33.8545344</v>
      </c>
      <c r="N150" s="72">
        <v>34.5751224</v>
      </c>
      <c r="O150" s="72">
        <v>37.01202</v>
      </c>
      <c r="P150" s="72">
        <v>37.4443728</v>
      </c>
      <c r="Q150" s="72">
        <v>42.2788632</v>
      </c>
      <c r="R150" s="72">
        <v>45.3839424</v>
      </c>
      <c r="S150" s="72">
        <v>51.1355448</v>
      </c>
    </row>
    <row r="151" s="51" customFormat="1" ht="15" spans="1:19">
      <c r="A151" s="71">
        <v>148</v>
      </c>
      <c r="B151" s="71">
        <v>67.13</v>
      </c>
      <c r="C151" s="72">
        <v>33.8545344</v>
      </c>
      <c r="D151" s="72">
        <v>34.7716464</v>
      </c>
      <c r="E151" s="72">
        <v>37.0644264</v>
      </c>
      <c r="F151" s="72">
        <v>37.4443728</v>
      </c>
      <c r="G151" s="72">
        <v>42.2788632</v>
      </c>
      <c r="H151" s="72">
        <v>45.397044</v>
      </c>
      <c r="I151" s="72">
        <v>51.1355448</v>
      </c>
      <c r="J151" s="99"/>
      <c r="K151" s="71">
        <v>148</v>
      </c>
      <c r="L151" s="71">
        <v>67.13</v>
      </c>
      <c r="M151" s="72">
        <v>33.8545344</v>
      </c>
      <c r="N151" s="72">
        <v>34.7716464</v>
      </c>
      <c r="O151" s="72">
        <v>37.0644264</v>
      </c>
      <c r="P151" s="72">
        <v>37.4443728</v>
      </c>
      <c r="Q151" s="72">
        <v>42.2788632</v>
      </c>
      <c r="R151" s="72">
        <v>45.397044</v>
      </c>
      <c r="S151" s="72">
        <v>51.1355448</v>
      </c>
    </row>
    <row r="152" s="51" customFormat="1" ht="15" spans="1:19">
      <c r="A152" s="71">
        <v>149</v>
      </c>
      <c r="B152" s="71">
        <v>67.58</v>
      </c>
      <c r="C152" s="72">
        <v>33.8545344</v>
      </c>
      <c r="D152" s="72">
        <v>34.7716464</v>
      </c>
      <c r="E152" s="72">
        <v>37.5622872</v>
      </c>
      <c r="F152" s="72">
        <v>38.0339448</v>
      </c>
      <c r="G152" s="72">
        <v>42.4229808</v>
      </c>
      <c r="H152" s="72">
        <v>45.8162952</v>
      </c>
      <c r="I152" s="72">
        <v>51.620304</v>
      </c>
      <c r="J152" s="99"/>
      <c r="K152" s="71">
        <v>149</v>
      </c>
      <c r="L152" s="71">
        <v>67.58</v>
      </c>
      <c r="M152" s="72">
        <v>33.8545344</v>
      </c>
      <c r="N152" s="72">
        <v>34.7716464</v>
      </c>
      <c r="O152" s="72">
        <v>37.5622872</v>
      </c>
      <c r="P152" s="72">
        <v>38.0339448</v>
      </c>
      <c r="Q152" s="72">
        <v>42.4229808</v>
      </c>
      <c r="R152" s="72">
        <v>45.8162952</v>
      </c>
      <c r="S152" s="72">
        <v>51.620304</v>
      </c>
    </row>
    <row r="153" s="51" customFormat="1" ht="15" spans="1:19">
      <c r="A153" s="71">
        <v>150</v>
      </c>
      <c r="B153" s="71">
        <v>68.03</v>
      </c>
      <c r="C153" s="72">
        <v>33.8545344</v>
      </c>
      <c r="D153" s="72">
        <v>34.784748</v>
      </c>
      <c r="E153" s="72">
        <v>37.5753888</v>
      </c>
      <c r="F153" s="72">
        <v>38.584212</v>
      </c>
      <c r="G153" s="72">
        <v>42.4229808</v>
      </c>
      <c r="H153" s="72">
        <v>45.8293968</v>
      </c>
      <c r="I153" s="72">
        <v>51.620304</v>
      </c>
      <c r="J153" s="99"/>
      <c r="K153" s="71">
        <v>150</v>
      </c>
      <c r="L153" s="71">
        <v>68.03</v>
      </c>
      <c r="M153" s="72">
        <v>33.8545344</v>
      </c>
      <c r="N153" s="72">
        <v>34.784748</v>
      </c>
      <c r="O153" s="72">
        <v>37.5753888</v>
      </c>
      <c r="P153" s="72">
        <v>38.584212</v>
      </c>
      <c r="Q153" s="72">
        <v>42.4229808</v>
      </c>
      <c r="R153" s="72">
        <v>45.8293968</v>
      </c>
      <c r="S153" s="72">
        <v>51.620304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4" t="s">
        <v>3391</v>
      </c>
      <c r="F156" s="195"/>
      <c r="G156" s="195"/>
      <c r="H156" s="195"/>
      <c r="I156" s="196"/>
      <c r="J156" s="53"/>
      <c r="K156" s="142" t="s">
        <v>3476</v>
      </c>
      <c r="L156" s="143"/>
      <c r="M156" s="143"/>
      <c r="N156" s="143"/>
      <c r="O156" s="194" t="s">
        <v>3391</v>
      </c>
      <c r="P156" s="195"/>
      <c r="Q156" s="195"/>
      <c r="R156" s="195"/>
      <c r="S156" s="19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5.502672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5.502672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6.092244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6.092244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7.08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7.08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7.467912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7.467912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8.55294117647059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8.55294117647059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9.3414408</v>
      </c>
      <c r="J162" s="197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9.3414408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10.368</v>
      </c>
      <c r="J163" s="197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10.368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10.80882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10.80882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47.16576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47.16576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51.09624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51.09624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58.464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58.464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59.93982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59.93982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8.1885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8.1885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9.49866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9.49866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10.164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10.164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10.3240608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10.3240608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77">
        <v>4.956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77">
        <v>4.956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77">
        <v>54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77">
        <v>54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3484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3484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65">
        <v>2130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65">
        <v>2130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>
        <v>8.58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>
        <v>8.58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>
        <v>10.38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>
        <v>10.38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3.50588235294118</v>
      </c>
      <c r="H180" s="181"/>
      <c r="I180" s="182"/>
      <c r="J180" s="53"/>
      <c r="K180" s="174" t="s">
        <v>3489</v>
      </c>
      <c r="L180" s="175"/>
      <c r="M180" s="175"/>
      <c r="N180" s="175"/>
      <c r="O180" s="175"/>
      <c r="P180" s="176"/>
      <c r="Q180" s="180">
        <v>7.14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4.056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7.44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0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2.75294117647058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5.436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9.96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0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3.44705882352941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>
        <v>10.1529411764706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>
        <v>18.6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>
        <v>0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>
        <v>10.1529411764706</v>
      </c>
      <c r="R186" s="181"/>
      <c r="S186" s="182"/>
    </row>
    <row r="187" s="51" customFormat="1" spans="1:19">
      <c r="A187" s="169" t="s">
        <v>3496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3496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77">
        <v>4.956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77">
        <v>4.956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77">
        <v>6.54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77">
        <v>6.54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77">
        <v>4.956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77">
        <v>4.956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77">
        <v>54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77">
        <v>54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77">
        <v>65.1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77">
        <v>65.1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>
        <v>54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>
        <v>54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77">
        <v>219.52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77">
        <v>219.52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77">
        <v>244.16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77">
        <v>244.16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>
        <v>219.52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>
        <v>219.52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>
        <v>1.32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>
        <v>1.32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77" t="s">
        <v>3506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77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82">
        <v>0.24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82">
        <v>0.24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82">
        <v>0.396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82">
        <v>0.396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82">
        <v>0.24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2">
        <v>0.24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72" t="s">
        <v>3509</v>
      </c>
      <c r="H202" s="173"/>
      <c r="I202" s="182">
        <v>26.4</v>
      </c>
      <c r="J202" s="53"/>
      <c r="K202" s="174" t="s">
        <v>3508</v>
      </c>
      <c r="L202" s="175"/>
      <c r="M202" s="175"/>
      <c r="N202" s="175"/>
      <c r="O202" s="175"/>
      <c r="P202" s="176"/>
      <c r="Q202" s="172" t="s">
        <v>3509</v>
      </c>
      <c r="R202" s="173"/>
      <c r="S202" s="182">
        <v>26.4</v>
      </c>
    </row>
    <row r="203" s="51" customFormat="1" spans="1:19">
      <c r="A203" s="169" t="s">
        <v>3510</v>
      </c>
      <c r="B203" s="170"/>
      <c r="C203" s="170"/>
      <c r="D203" s="170"/>
      <c r="E203" s="170"/>
      <c r="F203" s="170"/>
      <c r="G203" s="170"/>
      <c r="H203" s="170"/>
      <c r="I203" s="171"/>
      <c r="J203" s="53"/>
      <c r="K203" s="169" t="s">
        <v>3510</v>
      </c>
      <c r="L203" s="170"/>
      <c r="M203" s="170"/>
      <c r="N203" s="170"/>
      <c r="O203" s="170"/>
      <c r="P203" s="170"/>
      <c r="Q203" s="170"/>
      <c r="R203" s="170"/>
      <c r="S203" s="171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3" sqref="J13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3511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3511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6.95744680851064</v>
      </c>
      <c r="Z2" s="64" t="s">
        <v>3421</v>
      </c>
      <c r="AA2" s="65">
        <f>S175</f>
        <v>69.2553191489361</v>
      </c>
      <c r="AB2" s="66"/>
      <c r="AC2" s="60" t="s">
        <v>3422</v>
      </c>
      <c r="AD2" s="65">
        <f>S157</f>
        <v>5.36170212765957</v>
      </c>
      <c r="AE2" s="65">
        <f>I157</f>
        <v>5.36170212765957</v>
      </c>
      <c r="AF2" s="66"/>
      <c r="AG2" s="60" t="s">
        <v>3422</v>
      </c>
      <c r="AH2" s="65">
        <f>S161</f>
        <v>8.33617021276596</v>
      </c>
      <c r="AI2" s="65">
        <f>I161</f>
        <v>8.33617021276596</v>
      </c>
      <c r="AJ2" s="66"/>
      <c r="AK2" s="60" t="s">
        <v>3422</v>
      </c>
      <c r="AL2" s="65">
        <f>S165</f>
        <v>45.9574468085106</v>
      </c>
      <c r="AM2" s="65">
        <f>I165</f>
        <v>45.9574468085106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4.116</v>
      </c>
      <c r="X3" s="62"/>
      <c r="Y3" s="65"/>
      <c r="Z3" s="64"/>
      <c r="AA3" s="65"/>
      <c r="AB3" s="66"/>
      <c r="AC3" s="70" t="s">
        <v>3424</v>
      </c>
      <c r="AD3" s="65">
        <f>S158</f>
        <v>5.93617021276596</v>
      </c>
      <c r="AE3" s="65">
        <f>I158</f>
        <v>5.93617021276596</v>
      </c>
      <c r="AF3" s="66"/>
      <c r="AG3" s="70" t="s">
        <v>3424</v>
      </c>
      <c r="AH3" s="65">
        <f>S162</f>
        <v>9.10212765957447</v>
      </c>
      <c r="AI3" s="65">
        <f>I162</f>
        <v>9.10212765957447</v>
      </c>
      <c r="AJ3" s="66"/>
      <c r="AK3" s="70" t="s">
        <v>3424</v>
      </c>
      <c r="AL3" s="65">
        <f>S166</f>
        <v>49.7872340425532</v>
      </c>
      <c r="AM3" s="65">
        <f>I166</f>
        <v>49.7872340425532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8.2802112</v>
      </c>
      <c r="D4" s="72">
        <v>8.3457192</v>
      </c>
      <c r="E4" s="72">
        <v>8.4112272</v>
      </c>
      <c r="F4" s="72">
        <v>8.4767352</v>
      </c>
      <c r="G4" s="72">
        <v>8.5553448</v>
      </c>
      <c r="H4" s="72">
        <v>8.6208528</v>
      </c>
      <c r="I4" s="73">
        <v>8.6863608</v>
      </c>
      <c r="J4" s="13" t="s">
        <v>2</v>
      </c>
      <c r="K4" s="74">
        <v>1</v>
      </c>
      <c r="L4" s="75">
        <v>0.45</v>
      </c>
      <c r="M4" s="72">
        <v>8.2802112</v>
      </c>
      <c r="N4" s="72">
        <v>8.3457192</v>
      </c>
      <c r="O4" s="72">
        <v>8.4112272</v>
      </c>
      <c r="P4" s="72">
        <v>8.4767352</v>
      </c>
      <c r="Q4" s="72">
        <v>8.5553448</v>
      </c>
      <c r="R4" s="72">
        <v>8.6208528</v>
      </c>
      <c r="S4" s="73">
        <v>8.6863608</v>
      </c>
      <c r="U4" s="54"/>
      <c r="V4" s="60" t="s">
        <v>3425</v>
      </c>
      <c r="W4" s="65">
        <v>0</v>
      </c>
      <c r="X4" s="76" t="s">
        <v>3426</v>
      </c>
      <c r="Y4" s="63">
        <f>I174</f>
        <v>6.95744680851064</v>
      </c>
      <c r="Z4" s="77" t="s">
        <v>3427</v>
      </c>
      <c r="AA4" s="65">
        <f>I175</f>
        <v>69.2553191489361</v>
      </c>
      <c r="AB4" s="66"/>
      <c r="AC4" s="70" t="s">
        <v>3428</v>
      </c>
      <c r="AD4" s="65">
        <f>S159</f>
        <v>6.8936170212766</v>
      </c>
      <c r="AE4" s="65">
        <f>I159</f>
        <v>6.8936170212766</v>
      </c>
      <c r="AF4" s="66"/>
      <c r="AG4" s="70" t="s">
        <v>3428</v>
      </c>
      <c r="AH4" s="65">
        <f>S163</f>
        <v>10.0978723404256</v>
      </c>
      <c r="AI4" s="65">
        <f>I163</f>
        <v>10.0978723404256</v>
      </c>
      <c r="AJ4" s="66"/>
      <c r="AK4" s="70" t="s">
        <v>3428</v>
      </c>
      <c r="AL4" s="65">
        <f>S167</f>
        <v>56.9744680851064</v>
      </c>
      <c r="AM4" s="65">
        <f>I167</f>
        <v>56.9744680851064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8.2802112</v>
      </c>
      <c r="D5" s="72">
        <v>8.3457192</v>
      </c>
      <c r="E5" s="72">
        <v>8.4112272</v>
      </c>
      <c r="F5" s="72">
        <v>8.4767352</v>
      </c>
      <c r="G5" s="72">
        <v>8.5553448</v>
      </c>
      <c r="H5" s="72">
        <v>8.6208528</v>
      </c>
      <c r="I5" s="72">
        <v>8.6863608</v>
      </c>
      <c r="J5" s="13" t="s">
        <v>3</v>
      </c>
      <c r="K5" s="78">
        <v>2</v>
      </c>
      <c r="L5" s="71">
        <v>0.9</v>
      </c>
      <c r="M5" s="72">
        <v>8.2802112</v>
      </c>
      <c r="N5" s="72">
        <v>8.3457192</v>
      </c>
      <c r="O5" s="72">
        <v>8.4112272</v>
      </c>
      <c r="P5" s="72">
        <v>8.4767352</v>
      </c>
      <c r="Q5" s="72">
        <v>8.5553448</v>
      </c>
      <c r="R5" s="72">
        <v>8.6208528</v>
      </c>
      <c r="S5" s="72">
        <v>8.6863608</v>
      </c>
      <c r="U5" s="54"/>
      <c r="V5" s="60" t="s">
        <v>3429</v>
      </c>
      <c r="W5" s="65">
        <f>G180</f>
        <v>2.65531914893617</v>
      </c>
      <c r="X5" s="76"/>
      <c r="Y5" s="65"/>
      <c r="Z5" s="77"/>
      <c r="AA5" s="65"/>
      <c r="AB5" s="79"/>
      <c r="AC5" s="70" t="s">
        <v>3430</v>
      </c>
      <c r="AD5" s="65">
        <f>S160</f>
        <v>7.27659574468085</v>
      </c>
      <c r="AE5" s="65">
        <f>I160</f>
        <v>7.27659574468085</v>
      </c>
      <c r="AF5" s="79"/>
      <c r="AG5" s="70" t="s">
        <v>3430</v>
      </c>
      <c r="AH5" s="65">
        <f>S164</f>
        <v>10.531914893617</v>
      </c>
      <c r="AI5" s="65">
        <f>I164</f>
        <v>10.531914893617</v>
      </c>
      <c r="AJ5" s="79"/>
      <c r="AK5" s="70" t="s">
        <v>3430</v>
      </c>
      <c r="AL5" s="65">
        <f>S168</f>
        <v>58.404255319149</v>
      </c>
      <c r="AM5" s="65">
        <f>I168</f>
        <v>58.404255319149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8.2802112</v>
      </c>
      <c r="D6" s="72">
        <v>8.3457192</v>
      </c>
      <c r="E6" s="72">
        <v>8.4112272</v>
      </c>
      <c r="F6" s="72">
        <v>8.4767352</v>
      </c>
      <c r="G6" s="72">
        <v>8.5553448</v>
      </c>
      <c r="H6" s="72">
        <v>8.6208528</v>
      </c>
      <c r="I6" s="72">
        <v>8.6863608</v>
      </c>
      <c r="J6" s="13" t="s">
        <v>4</v>
      </c>
      <c r="K6" s="71">
        <v>3</v>
      </c>
      <c r="L6" s="71">
        <v>1.36</v>
      </c>
      <c r="M6" s="72">
        <v>8.2802112</v>
      </c>
      <c r="N6" s="72">
        <v>8.3457192</v>
      </c>
      <c r="O6" s="72">
        <v>8.4112272</v>
      </c>
      <c r="P6" s="72">
        <v>8.4767352</v>
      </c>
      <c r="Q6" s="72">
        <v>8.5553448</v>
      </c>
      <c r="R6" s="72">
        <v>8.6208528</v>
      </c>
      <c r="S6" s="72">
        <v>8.6863608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8.2802112</v>
      </c>
      <c r="D7" s="72">
        <v>8.3457192</v>
      </c>
      <c r="E7" s="72">
        <v>8.4112272</v>
      </c>
      <c r="F7" s="72">
        <v>8.4767352</v>
      </c>
      <c r="G7" s="72">
        <v>8.5553448</v>
      </c>
      <c r="H7" s="72">
        <v>8.6208528</v>
      </c>
      <c r="I7" s="72">
        <v>8.6863608</v>
      </c>
      <c r="J7" s="13" t="s">
        <v>5</v>
      </c>
      <c r="K7" s="71">
        <v>4</v>
      </c>
      <c r="L7" s="71">
        <v>1.81</v>
      </c>
      <c r="M7" s="72">
        <v>8.2802112</v>
      </c>
      <c r="N7" s="72">
        <v>8.3457192</v>
      </c>
      <c r="O7" s="72">
        <v>8.4112272</v>
      </c>
      <c r="P7" s="72">
        <v>8.4767352</v>
      </c>
      <c r="Q7" s="72">
        <v>8.5553448</v>
      </c>
      <c r="R7" s="72">
        <v>8.6208528</v>
      </c>
      <c r="S7" s="72">
        <v>8.6863608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8.2802112</v>
      </c>
      <c r="D8" s="72">
        <v>8.3457192</v>
      </c>
      <c r="E8" s="72">
        <v>8.4112272</v>
      </c>
      <c r="F8" s="72">
        <v>8.4767352</v>
      </c>
      <c r="G8" s="72">
        <v>8.5553448</v>
      </c>
      <c r="H8" s="72">
        <v>8.6208528</v>
      </c>
      <c r="I8" s="72">
        <v>8.6863608</v>
      </c>
      <c r="J8" s="13" t="s">
        <v>6</v>
      </c>
      <c r="K8" s="71">
        <v>5</v>
      </c>
      <c r="L8" s="71">
        <v>2.26</v>
      </c>
      <c r="M8" s="72">
        <v>8.2802112</v>
      </c>
      <c r="N8" s="72">
        <v>8.3457192</v>
      </c>
      <c r="O8" s="72">
        <v>8.4112272</v>
      </c>
      <c r="P8" s="72">
        <v>8.4767352</v>
      </c>
      <c r="Q8" s="72">
        <v>8.5553448</v>
      </c>
      <c r="R8" s="72">
        <v>8.6208528</v>
      </c>
      <c r="S8" s="72">
        <v>8.6863608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12.5</v>
      </c>
      <c r="AC8" s="95">
        <f t="shared" ref="AC8:AC17" si="2">AB8*2.2</f>
        <v>27.5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否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230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8.2802112</v>
      </c>
      <c r="AM8" s="96">
        <f t="shared" ref="AM8:AM17" si="11">VLOOKUP(ROUNDUP($AD8,0),K:S,4,TRUE)</f>
        <v>9.9048096</v>
      </c>
      <c r="AN8" s="96">
        <f t="shared" ref="AN8:AN17" si="12">VLOOKUP(ROUNDUP($AD8,0),K:S,5,TRUE)</f>
        <v>11.5556112</v>
      </c>
      <c r="AO8" s="96">
        <f t="shared" ref="AO8:AO17" si="13">VLOOKUP(ROUNDUP($AD8,0),K:S,6,TRUE)</f>
        <v>13.9663056</v>
      </c>
      <c r="AP8" s="96">
        <f t="shared" ref="AP8:AP17" si="14">VLOOKUP(ROUNDUP($AD8,0),K:S,7,TRUE)</f>
        <v>17.4644328</v>
      </c>
      <c r="AQ8" s="96">
        <f t="shared" ref="AQ8:AQ17" si="15">VLOOKUP(ROUNDUP($AD8,0),K:S,8,TRUE)</f>
        <v>20.7529344</v>
      </c>
      <c r="AR8" s="96">
        <f t="shared" ref="AR8:AR17" si="16">VLOOKUP(ROUNDUP($AD8,0),K:S,9,TRUE)</f>
        <v>23.124324</v>
      </c>
      <c r="AS8" s="97">
        <f t="shared" ref="AS8:AS17" si="17">VLOOKUP(ROUNDUP($AD8,0),A:I,3,TRUE)</f>
        <v>8.2802112</v>
      </c>
      <c r="AT8" s="97">
        <f t="shared" ref="AT8:AT17" si="18">VLOOKUP(ROUNDUP($AD8,0),A:I,4,TRUE)</f>
        <v>9.9048096</v>
      </c>
      <c r="AU8" s="97">
        <f t="shared" ref="AU8:AU17" si="19">VLOOKUP(ROUNDUP($AD8,0),A:I,5,TRUE)</f>
        <v>11.5556112</v>
      </c>
      <c r="AV8" s="97">
        <f t="shared" ref="AV8:AV17" si="20">VLOOKUP(ROUNDUP($AD8,0),A:I,6,TRUE)</f>
        <v>13.9663056</v>
      </c>
      <c r="AW8" s="97">
        <f t="shared" ref="AW8:AW17" si="21">VLOOKUP(ROUNDUP($AD8,0),A:I,7,TRUE)</f>
        <v>17.4644328</v>
      </c>
      <c r="AX8" s="97">
        <f t="shared" ref="AX8:AX17" si="22">VLOOKUP(ROUNDUP($AD8,0),A:I,8,TRUE)</f>
        <v>20.7529344</v>
      </c>
      <c r="AY8" s="97">
        <f t="shared" ref="AY8:AY17" si="23">VLOOKUP(ROUNDUP($AD8,0),A:I,9,TRUE)</f>
        <v>23.124324</v>
      </c>
    </row>
    <row r="9" s="51" customFormat="1" ht="16.2" spans="1:51">
      <c r="A9" s="71">
        <v>6</v>
      </c>
      <c r="B9" s="71">
        <v>2.72</v>
      </c>
      <c r="C9" s="72">
        <v>8.2802112</v>
      </c>
      <c r="D9" s="72">
        <v>8.3457192</v>
      </c>
      <c r="E9" s="72">
        <v>8.4112272</v>
      </c>
      <c r="F9" s="72">
        <v>8.4767352</v>
      </c>
      <c r="G9" s="72">
        <v>8.5553448</v>
      </c>
      <c r="H9" s="72">
        <v>8.6208528</v>
      </c>
      <c r="I9" s="72">
        <v>8.6863608</v>
      </c>
      <c r="J9" s="13" t="s">
        <v>7</v>
      </c>
      <c r="K9" s="71">
        <v>6</v>
      </c>
      <c r="L9" s="71">
        <v>2.72</v>
      </c>
      <c r="M9" s="72">
        <v>8.2802112</v>
      </c>
      <c r="N9" s="72">
        <v>8.3457192</v>
      </c>
      <c r="O9" s="72">
        <v>8.4112272</v>
      </c>
      <c r="P9" s="72">
        <v>8.4767352</v>
      </c>
      <c r="Q9" s="72">
        <v>8.5553448</v>
      </c>
      <c r="R9" s="72">
        <v>8.6208528</v>
      </c>
      <c r="S9" s="72">
        <v>8.6863608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8.2802112</v>
      </c>
      <c r="D10" s="72">
        <v>8.3457192</v>
      </c>
      <c r="E10" s="72">
        <v>8.4112272</v>
      </c>
      <c r="F10" s="72">
        <v>8.4767352</v>
      </c>
      <c r="G10" s="72">
        <v>8.5553448</v>
      </c>
      <c r="H10" s="72">
        <v>8.6208528</v>
      </c>
      <c r="I10" s="72">
        <v>8.6863608</v>
      </c>
      <c r="J10" s="13" t="s">
        <v>8</v>
      </c>
      <c r="K10" s="71">
        <v>7</v>
      </c>
      <c r="L10" s="71">
        <v>3.17</v>
      </c>
      <c r="M10" s="72">
        <v>8.2802112</v>
      </c>
      <c r="N10" s="72">
        <v>8.3457192</v>
      </c>
      <c r="O10" s="72">
        <v>8.4112272</v>
      </c>
      <c r="P10" s="72">
        <v>8.4767352</v>
      </c>
      <c r="Q10" s="72">
        <v>8.5553448</v>
      </c>
      <c r="R10" s="72">
        <v>8.6208528</v>
      </c>
      <c r="S10" s="72">
        <v>8.6863608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8.2802112</v>
      </c>
      <c r="D11" s="72">
        <v>8.3457192</v>
      </c>
      <c r="E11" s="72">
        <v>8.4112272</v>
      </c>
      <c r="F11" s="72">
        <v>8.4767352</v>
      </c>
      <c r="G11" s="72">
        <v>8.5553448</v>
      </c>
      <c r="H11" s="72">
        <v>8.6208528</v>
      </c>
      <c r="I11" s="72">
        <v>8.6863608</v>
      </c>
      <c r="J11" s="13" t="s">
        <v>9</v>
      </c>
      <c r="K11" s="71">
        <v>8</v>
      </c>
      <c r="L11" s="71">
        <v>3.62</v>
      </c>
      <c r="M11" s="72">
        <v>8.2802112</v>
      </c>
      <c r="N11" s="72">
        <v>8.3457192</v>
      </c>
      <c r="O11" s="72">
        <v>8.4112272</v>
      </c>
      <c r="P11" s="72">
        <v>8.4767352</v>
      </c>
      <c r="Q11" s="72">
        <v>8.5553448</v>
      </c>
      <c r="R11" s="72">
        <v>8.6208528</v>
      </c>
      <c r="S11" s="72">
        <v>8.6863608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8.2802112</v>
      </c>
      <c r="D12" s="72">
        <v>8.3457192</v>
      </c>
      <c r="E12" s="72">
        <v>8.4112272</v>
      </c>
      <c r="F12" s="72">
        <v>8.4767352</v>
      </c>
      <c r="G12" s="72">
        <v>8.5553448</v>
      </c>
      <c r="H12" s="72">
        <v>8.6208528</v>
      </c>
      <c r="I12" s="72">
        <v>8.6863608</v>
      </c>
      <c r="J12" s="13" t="s">
        <v>13</v>
      </c>
      <c r="K12" s="71">
        <v>9</v>
      </c>
      <c r="L12" s="71">
        <v>4.08</v>
      </c>
      <c r="M12" s="72">
        <v>8.2802112</v>
      </c>
      <c r="N12" s="72">
        <v>8.3457192</v>
      </c>
      <c r="O12" s="72">
        <v>8.4112272</v>
      </c>
      <c r="P12" s="72">
        <v>8.4767352</v>
      </c>
      <c r="Q12" s="72">
        <v>8.5553448</v>
      </c>
      <c r="R12" s="72">
        <v>8.6208528</v>
      </c>
      <c r="S12" s="72">
        <v>8.6863608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8.2802112</v>
      </c>
      <c r="D13" s="72">
        <v>8.3457192</v>
      </c>
      <c r="E13" s="72">
        <v>8.4112272</v>
      </c>
      <c r="F13" s="72">
        <v>8.4767352</v>
      </c>
      <c r="G13" s="72">
        <v>8.5553448</v>
      </c>
      <c r="H13" s="72">
        <v>8.6208528</v>
      </c>
      <c r="I13" s="72">
        <v>9.0139008</v>
      </c>
      <c r="J13" s="193" t="s">
        <v>12</v>
      </c>
      <c r="K13" s="71">
        <v>10</v>
      </c>
      <c r="L13" s="71">
        <v>4.53</v>
      </c>
      <c r="M13" s="72">
        <v>8.2802112</v>
      </c>
      <c r="N13" s="72">
        <v>8.3457192</v>
      </c>
      <c r="O13" s="72">
        <v>8.4112272</v>
      </c>
      <c r="P13" s="72">
        <v>8.4767352</v>
      </c>
      <c r="Q13" s="72">
        <v>8.5553448</v>
      </c>
      <c r="R13" s="72">
        <v>8.6208528</v>
      </c>
      <c r="S13" s="72">
        <v>9.0139008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8.2802112</v>
      </c>
      <c r="D14" s="72">
        <v>8.3457192</v>
      </c>
      <c r="E14" s="72">
        <v>8.4112272</v>
      </c>
      <c r="F14" s="72">
        <v>8.4767352</v>
      </c>
      <c r="G14" s="72">
        <v>8.5553448</v>
      </c>
      <c r="H14" s="72">
        <v>8.6208528</v>
      </c>
      <c r="I14" s="72">
        <v>8.6863608</v>
      </c>
      <c r="J14" s="13" t="s">
        <v>11</v>
      </c>
      <c r="K14" s="71">
        <v>11</v>
      </c>
      <c r="L14" s="71">
        <v>4.98</v>
      </c>
      <c r="M14" s="72">
        <v>8.2802112</v>
      </c>
      <c r="N14" s="72">
        <v>8.3457192</v>
      </c>
      <c r="O14" s="72">
        <v>8.4112272</v>
      </c>
      <c r="P14" s="72">
        <v>8.4767352</v>
      </c>
      <c r="Q14" s="72">
        <v>8.5553448</v>
      </c>
      <c r="R14" s="72">
        <v>8.6208528</v>
      </c>
      <c r="S14" s="72">
        <v>8.6863608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8.2802112</v>
      </c>
      <c r="D15" s="72">
        <v>8.3457192</v>
      </c>
      <c r="E15" s="72">
        <v>8.4112272</v>
      </c>
      <c r="F15" s="72">
        <v>8.4767352</v>
      </c>
      <c r="G15" s="72">
        <v>8.5553448</v>
      </c>
      <c r="H15" s="72">
        <v>8.6208528</v>
      </c>
      <c r="I15" s="72">
        <v>8.6863608</v>
      </c>
      <c r="J15" s="13" t="s">
        <v>10</v>
      </c>
      <c r="K15" s="71">
        <v>12</v>
      </c>
      <c r="L15" s="71">
        <v>5.44</v>
      </c>
      <c r="M15" s="72">
        <v>8.2802112</v>
      </c>
      <c r="N15" s="72">
        <v>8.3457192</v>
      </c>
      <c r="O15" s="72">
        <v>8.4112272</v>
      </c>
      <c r="P15" s="72">
        <v>8.4767352</v>
      </c>
      <c r="Q15" s="72">
        <v>8.5553448</v>
      </c>
      <c r="R15" s="72">
        <v>8.6208528</v>
      </c>
      <c r="S15" s="72">
        <v>8.6863608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8.2802112</v>
      </c>
      <c r="D16" s="72">
        <v>8.3457192</v>
      </c>
      <c r="E16" s="72">
        <v>8.4112272</v>
      </c>
      <c r="F16" s="72">
        <v>8.4767352</v>
      </c>
      <c r="G16" s="72">
        <v>8.5553448</v>
      </c>
      <c r="H16" s="72">
        <v>8.6208528</v>
      </c>
      <c r="I16" s="72">
        <v>9.0663072</v>
      </c>
      <c r="J16" s="99"/>
      <c r="K16" s="71">
        <v>13</v>
      </c>
      <c r="L16" s="71">
        <v>5.89</v>
      </c>
      <c r="M16" s="72">
        <v>8.2802112</v>
      </c>
      <c r="N16" s="72">
        <v>8.3457192</v>
      </c>
      <c r="O16" s="72">
        <v>8.4112272</v>
      </c>
      <c r="P16" s="72">
        <v>8.4767352</v>
      </c>
      <c r="Q16" s="72">
        <v>8.5553448</v>
      </c>
      <c r="R16" s="72">
        <v>8.6208528</v>
      </c>
      <c r="S16" s="72">
        <v>9.0663072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8.2802112</v>
      </c>
      <c r="D17" s="72">
        <v>8.3457192</v>
      </c>
      <c r="E17" s="72">
        <v>8.4112272</v>
      </c>
      <c r="F17" s="72">
        <v>8.4767352</v>
      </c>
      <c r="G17" s="72">
        <v>8.5553448</v>
      </c>
      <c r="H17" s="72">
        <v>9.0139008</v>
      </c>
      <c r="I17" s="72">
        <v>9.8524032</v>
      </c>
      <c r="J17" s="99"/>
      <c r="K17" s="71">
        <v>14</v>
      </c>
      <c r="L17" s="71">
        <v>6.35</v>
      </c>
      <c r="M17" s="72">
        <v>8.2802112</v>
      </c>
      <c r="N17" s="72">
        <v>8.3457192</v>
      </c>
      <c r="O17" s="72">
        <v>8.4112272</v>
      </c>
      <c r="P17" s="72">
        <v>8.4767352</v>
      </c>
      <c r="Q17" s="72">
        <v>8.5553448</v>
      </c>
      <c r="R17" s="72">
        <v>9.0139008</v>
      </c>
      <c r="S17" s="72">
        <v>9.8524032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8.2802112</v>
      </c>
      <c r="D18" s="72">
        <v>8.3457192</v>
      </c>
      <c r="E18" s="72">
        <v>8.4112272</v>
      </c>
      <c r="F18" s="72">
        <v>8.4767352</v>
      </c>
      <c r="G18" s="72">
        <v>8.5553448</v>
      </c>
      <c r="H18" s="72">
        <v>9.302136</v>
      </c>
      <c r="I18" s="72">
        <v>10.2585528</v>
      </c>
      <c r="J18" s="99"/>
      <c r="K18" s="71">
        <v>15</v>
      </c>
      <c r="L18" s="71">
        <v>6.8</v>
      </c>
      <c r="M18" s="72">
        <v>8.2802112</v>
      </c>
      <c r="N18" s="72">
        <v>8.3457192</v>
      </c>
      <c r="O18" s="72">
        <v>8.4112272</v>
      </c>
      <c r="P18" s="72">
        <v>8.4767352</v>
      </c>
      <c r="Q18" s="72">
        <v>8.5553448</v>
      </c>
      <c r="R18" s="72">
        <v>9.302136</v>
      </c>
      <c r="S18" s="72">
        <v>10.2585528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8.2802112</v>
      </c>
      <c r="D19" s="72">
        <v>8.3457192</v>
      </c>
      <c r="E19" s="72">
        <v>8.4112272</v>
      </c>
      <c r="F19" s="72">
        <v>8.4767352</v>
      </c>
      <c r="G19" s="72">
        <v>8.5553448</v>
      </c>
      <c r="H19" s="72">
        <v>9.7868952</v>
      </c>
      <c r="I19" s="72">
        <v>10.7695152</v>
      </c>
      <c r="J19" s="99"/>
      <c r="K19" s="71">
        <v>16</v>
      </c>
      <c r="L19" s="71">
        <v>7.25</v>
      </c>
      <c r="M19" s="72">
        <v>8.2802112</v>
      </c>
      <c r="N19" s="72">
        <v>8.3457192</v>
      </c>
      <c r="O19" s="72">
        <v>8.4112272</v>
      </c>
      <c r="P19" s="72">
        <v>8.4767352</v>
      </c>
      <c r="Q19" s="72">
        <v>8.5553448</v>
      </c>
      <c r="R19" s="72">
        <v>9.7868952</v>
      </c>
      <c r="S19" s="72">
        <v>10.7695152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8.2802112</v>
      </c>
      <c r="D20" s="72">
        <v>8.3457192</v>
      </c>
      <c r="E20" s="72">
        <v>8.4112272</v>
      </c>
      <c r="F20" s="72">
        <v>8.4767352</v>
      </c>
      <c r="G20" s="72">
        <v>8.5553448</v>
      </c>
      <c r="H20" s="72">
        <v>10.284756</v>
      </c>
      <c r="I20" s="72">
        <v>10.7695152</v>
      </c>
      <c r="J20" s="99"/>
      <c r="K20" s="71">
        <v>17</v>
      </c>
      <c r="L20" s="71">
        <v>7.71</v>
      </c>
      <c r="M20" s="72">
        <v>8.2802112</v>
      </c>
      <c r="N20" s="72">
        <v>8.3457192</v>
      </c>
      <c r="O20" s="72">
        <v>8.4112272</v>
      </c>
      <c r="P20" s="72">
        <v>8.4767352</v>
      </c>
      <c r="Q20" s="72">
        <v>8.5553448</v>
      </c>
      <c r="R20" s="72">
        <v>10.284756</v>
      </c>
      <c r="S20" s="72">
        <v>10.7695152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8.2802112</v>
      </c>
      <c r="D21" s="72">
        <v>8.3457192</v>
      </c>
      <c r="E21" s="72">
        <v>8.4112272</v>
      </c>
      <c r="F21" s="72">
        <v>8.4767352</v>
      </c>
      <c r="G21" s="72">
        <v>8.7256656</v>
      </c>
      <c r="H21" s="72">
        <v>10.5991944</v>
      </c>
      <c r="I21" s="72">
        <v>11.6080176</v>
      </c>
      <c r="J21" s="99"/>
      <c r="K21" s="71">
        <v>18</v>
      </c>
      <c r="L21" s="71">
        <v>8.16</v>
      </c>
      <c r="M21" s="72">
        <v>8.2802112</v>
      </c>
      <c r="N21" s="72">
        <v>8.3457192</v>
      </c>
      <c r="O21" s="72">
        <v>8.4112272</v>
      </c>
      <c r="P21" s="72">
        <v>8.4767352</v>
      </c>
      <c r="Q21" s="72">
        <v>8.7256656</v>
      </c>
      <c r="R21" s="72">
        <v>10.5991944</v>
      </c>
      <c r="S21" s="72">
        <v>11.6080176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8.2802112</v>
      </c>
      <c r="D22" s="72">
        <v>8.3457192</v>
      </c>
      <c r="E22" s="72">
        <v>8.4112272</v>
      </c>
      <c r="F22" s="72">
        <v>8.4767352</v>
      </c>
      <c r="G22" s="72">
        <v>8.9876976</v>
      </c>
      <c r="H22" s="72">
        <v>10.9136328</v>
      </c>
      <c r="I22" s="72">
        <v>12.1713864</v>
      </c>
      <c r="J22" s="99"/>
      <c r="K22" s="71">
        <v>19</v>
      </c>
      <c r="L22" s="71">
        <v>8.61</v>
      </c>
      <c r="M22" s="72">
        <v>8.2802112</v>
      </c>
      <c r="N22" s="72">
        <v>8.3457192</v>
      </c>
      <c r="O22" s="72">
        <v>8.4112272</v>
      </c>
      <c r="P22" s="72">
        <v>8.4767352</v>
      </c>
      <c r="Q22" s="72">
        <v>8.9876976</v>
      </c>
      <c r="R22" s="72">
        <v>10.9136328</v>
      </c>
      <c r="S22" s="72">
        <v>12.1713864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8.2802112</v>
      </c>
      <c r="D23" s="72">
        <v>8.3457192</v>
      </c>
      <c r="E23" s="72">
        <v>8.4112272</v>
      </c>
      <c r="F23" s="72">
        <v>8.4767352</v>
      </c>
      <c r="G23" s="72">
        <v>9.2890344</v>
      </c>
      <c r="H23" s="72">
        <v>11.3197824</v>
      </c>
      <c r="I23" s="72">
        <v>12.6168408</v>
      </c>
      <c r="J23" s="99"/>
      <c r="K23" s="71">
        <v>20</v>
      </c>
      <c r="L23" s="71">
        <v>9.07</v>
      </c>
      <c r="M23" s="72">
        <v>8.2802112</v>
      </c>
      <c r="N23" s="72">
        <v>8.3457192</v>
      </c>
      <c r="O23" s="72">
        <v>8.4112272</v>
      </c>
      <c r="P23" s="72">
        <v>8.4767352</v>
      </c>
      <c r="Q23" s="72">
        <v>9.2890344</v>
      </c>
      <c r="R23" s="72">
        <v>11.3197824</v>
      </c>
      <c r="S23" s="72">
        <v>12.6168408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8.2802112</v>
      </c>
      <c r="D24" s="72">
        <v>8.3457192</v>
      </c>
      <c r="E24" s="72">
        <v>8.4112272</v>
      </c>
      <c r="F24" s="72">
        <v>8.4767352</v>
      </c>
      <c r="G24" s="72">
        <v>9.17112</v>
      </c>
      <c r="H24" s="72">
        <v>11.1494616</v>
      </c>
      <c r="I24" s="72">
        <v>12.44652</v>
      </c>
      <c r="J24" s="99"/>
      <c r="K24" s="71">
        <v>21</v>
      </c>
      <c r="L24" s="71">
        <v>9.52</v>
      </c>
      <c r="M24" s="72">
        <v>8.2802112</v>
      </c>
      <c r="N24" s="72">
        <v>8.3457192</v>
      </c>
      <c r="O24" s="72">
        <v>8.4112272</v>
      </c>
      <c r="P24" s="72">
        <v>8.4767352</v>
      </c>
      <c r="Q24" s="72">
        <v>9.17112</v>
      </c>
      <c r="R24" s="72">
        <v>11.1494616</v>
      </c>
      <c r="S24" s="72">
        <v>12.44652</v>
      </c>
      <c r="U24" s="54"/>
      <c r="V24" s="82" t="str">
        <f>'FedEx-632-MT-报价'!V8</f>
        <v>案例</v>
      </c>
      <c r="W24" s="116">
        <f t="shared" ref="W24:W33" si="24">AD40</f>
        <v>9.605044992</v>
      </c>
      <c r="X24" s="116">
        <f t="shared" ref="X24:X33" si="25">AD53</f>
        <v>11.489579136</v>
      </c>
      <c r="Y24" s="116">
        <f t="shared" ref="Y24:Y33" si="26">AD66</f>
        <v>13.404508992</v>
      </c>
      <c r="Z24" s="116">
        <f t="shared" ref="Z24:Z33" si="27">AD79</f>
        <v>16.200914496</v>
      </c>
      <c r="AA24" s="116">
        <f t="shared" ref="AA24:AA33" si="28">AD92</f>
        <v>20.258742048</v>
      </c>
      <c r="AB24" s="116">
        <f t="shared" ref="AB24:AB33" si="29">AD105</f>
        <v>24.073403904</v>
      </c>
      <c r="AC24" s="116">
        <f t="shared" ref="AC24:AC33" si="30">AD118</f>
        <v>26.82421584</v>
      </c>
      <c r="AD24" s="117">
        <f t="shared" ref="AD24:AD33" si="31">AVERAGE(W24:AC24)</f>
        <v>17.4080584868571</v>
      </c>
      <c r="AE24" s="118">
        <f t="shared" ref="AE24:AE33" si="32">W40</f>
        <v>2.4</v>
      </c>
      <c r="AF24" s="114"/>
      <c r="AG24" s="82" t="str">
        <f>'FedEx-632-MT-报价'!V8</f>
        <v>案例</v>
      </c>
      <c r="AH24" s="116">
        <f t="shared" ref="AH24:AH33" si="33">AO40</f>
        <v>12.685215204766</v>
      </c>
      <c r="AI24" s="116">
        <f t="shared" ref="AI24:AI33" si="34">AO53</f>
        <v>14.569749348766</v>
      </c>
      <c r="AJ24" s="116">
        <f t="shared" ref="AJ24:AJ33" si="35">AO66</f>
        <v>16.484679204766</v>
      </c>
      <c r="AK24" s="116">
        <f t="shared" ref="AK24:AK33" si="36">AO79</f>
        <v>19.281084708766</v>
      </c>
      <c r="AL24" s="116">
        <f t="shared" ref="AL24:AL33" si="37">AO92</f>
        <v>23.338912260766</v>
      </c>
      <c r="AM24" s="116">
        <f t="shared" ref="AM24:AM33" si="38">AO105</f>
        <v>27.153574116766</v>
      </c>
      <c r="AN24" s="116">
        <f t="shared" ref="AN24:AN33" si="39">AO118</f>
        <v>29.904386052766</v>
      </c>
      <c r="AO24" s="117">
        <f t="shared" ref="AO24:AO33" si="40">AVERAGE(AH24:AN24)</f>
        <v>20.4882286996231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8.2802112</v>
      </c>
      <c r="D25" s="72">
        <v>8.3457192</v>
      </c>
      <c r="E25" s="72">
        <v>8.4112272</v>
      </c>
      <c r="F25" s="72">
        <v>8.4767352</v>
      </c>
      <c r="G25" s="72">
        <v>9.5510664</v>
      </c>
      <c r="H25" s="72">
        <v>11.5556112</v>
      </c>
      <c r="I25" s="72">
        <v>12.9967872</v>
      </c>
      <c r="J25" s="99"/>
      <c r="K25" s="71">
        <v>22</v>
      </c>
      <c r="L25" s="71">
        <v>9.97</v>
      </c>
      <c r="M25" s="72">
        <v>8.2802112</v>
      </c>
      <c r="N25" s="72">
        <v>8.3457192</v>
      </c>
      <c r="O25" s="72">
        <v>8.4112272</v>
      </c>
      <c r="P25" s="72">
        <v>8.4767352</v>
      </c>
      <c r="Q25" s="72">
        <v>9.5510664</v>
      </c>
      <c r="R25" s="72">
        <v>11.5556112</v>
      </c>
      <c r="S25" s="72">
        <v>12.9967872</v>
      </c>
      <c r="U25" s="54"/>
      <c r="V25" s="82">
        <f>'FedEx-632-MT-报价'!V9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'FedEx-632-MT-报价'!V9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8.2802112</v>
      </c>
      <c r="D26" s="72">
        <v>8.3457192</v>
      </c>
      <c r="E26" s="72">
        <v>8.4112272</v>
      </c>
      <c r="F26" s="72">
        <v>8.4767352</v>
      </c>
      <c r="G26" s="72">
        <v>9.9048096</v>
      </c>
      <c r="H26" s="72">
        <v>11.8307448</v>
      </c>
      <c r="I26" s="72">
        <v>13.5077496</v>
      </c>
      <c r="J26" s="99"/>
      <c r="K26" s="71">
        <v>23</v>
      </c>
      <c r="L26" s="71">
        <v>10.43</v>
      </c>
      <c r="M26" s="72">
        <v>8.2802112</v>
      </c>
      <c r="N26" s="72">
        <v>8.3457192</v>
      </c>
      <c r="O26" s="72">
        <v>8.4112272</v>
      </c>
      <c r="P26" s="72">
        <v>8.4767352</v>
      </c>
      <c r="Q26" s="72">
        <v>9.9048096</v>
      </c>
      <c r="R26" s="72">
        <v>11.8307448</v>
      </c>
      <c r="S26" s="72">
        <v>13.5077496</v>
      </c>
      <c r="U26" s="54"/>
      <c r="V26" s="82">
        <f>'FedEx-632-MT-报价'!V10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'FedEx-632-MT-报价'!V10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8.2802112</v>
      </c>
      <c r="D27" s="72">
        <v>8.3457192</v>
      </c>
      <c r="E27" s="72">
        <v>8.4112272</v>
      </c>
      <c r="F27" s="72">
        <v>8.51604</v>
      </c>
      <c r="G27" s="72">
        <v>10.3764672</v>
      </c>
      <c r="H27" s="72">
        <v>12.2368944</v>
      </c>
      <c r="I27" s="72">
        <v>14.280744</v>
      </c>
      <c r="J27" s="99"/>
      <c r="K27" s="71">
        <v>24</v>
      </c>
      <c r="L27" s="71">
        <v>10.88</v>
      </c>
      <c r="M27" s="72">
        <v>8.2802112</v>
      </c>
      <c r="N27" s="72">
        <v>8.3457192</v>
      </c>
      <c r="O27" s="72">
        <v>8.4112272</v>
      </c>
      <c r="P27" s="72">
        <v>8.51604</v>
      </c>
      <c r="Q27" s="72">
        <v>10.3764672</v>
      </c>
      <c r="R27" s="72">
        <v>12.2368944</v>
      </c>
      <c r="S27" s="72">
        <v>14.280744</v>
      </c>
      <c r="U27" s="54"/>
      <c r="V27" s="82">
        <f>'FedEx-632-MT-报价'!V11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'FedEx-632-MT-报价'!V11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8.2802112</v>
      </c>
      <c r="D28" s="72">
        <v>8.3457192</v>
      </c>
      <c r="E28" s="72">
        <v>8.4112272</v>
      </c>
      <c r="F28" s="72">
        <v>8.6863608</v>
      </c>
      <c r="G28" s="72">
        <v>10.677804</v>
      </c>
      <c r="H28" s="72">
        <v>12.905076</v>
      </c>
      <c r="I28" s="72">
        <v>14.7261984</v>
      </c>
      <c r="J28" s="99"/>
      <c r="K28" s="71">
        <v>25</v>
      </c>
      <c r="L28" s="71">
        <v>11.33</v>
      </c>
      <c r="M28" s="72">
        <v>8.2802112</v>
      </c>
      <c r="N28" s="72">
        <v>8.3457192</v>
      </c>
      <c r="O28" s="72">
        <v>8.4112272</v>
      </c>
      <c r="P28" s="72">
        <v>8.6863608</v>
      </c>
      <c r="Q28" s="72">
        <v>10.677804</v>
      </c>
      <c r="R28" s="72">
        <v>12.905076</v>
      </c>
      <c r="S28" s="72">
        <v>14.7261984</v>
      </c>
      <c r="U28" s="54"/>
      <c r="V28" s="82">
        <f>'FedEx-632-MT-报价'!V12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'FedEx-632-MT-报价'!V12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8.2802112</v>
      </c>
      <c r="D29" s="72">
        <v>8.3457192</v>
      </c>
      <c r="E29" s="72">
        <v>8.4112272</v>
      </c>
      <c r="F29" s="72">
        <v>9.040104</v>
      </c>
      <c r="G29" s="72">
        <v>11.070852</v>
      </c>
      <c r="H29" s="72">
        <v>13.42914</v>
      </c>
      <c r="I29" s="72">
        <v>15.328872</v>
      </c>
      <c r="J29" s="99"/>
      <c r="K29" s="71">
        <v>26</v>
      </c>
      <c r="L29" s="71">
        <v>11.79</v>
      </c>
      <c r="M29" s="72">
        <v>8.2802112</v>
      </c>
      <c r="N29" s="72">
        <v>8.3457192</v>
      </c>
      <c r="O29" s="72">
        <v>8.4112272</v>
      </c>
      <c r="P29" s="72">
        <v>9.040104</v>
      </c>
      <c r="Q29" s="72">
        <v>11.070852</v>
      </c>
      <c r="R29" s="72">
        <v>13.42914</v>
      </c>
      <c r="S29" s="72">
        <v>15.328872</v>
      </c>
      <c r="U29" s="54"/>
      <c r="V29" s="82">
        <f>'FedEx-632-MT-报价'!V13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'FedEx-632-MT-报价'!V13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8.2802112</v>
      </c>
      <c r="D30" s="72">
        <v>8.3457192</v>
      </c>
      <c r="E30" s="72">
        <v>8.4112272</v>
      </c>
      <c r="F30" s="72">
        <v>9.1842216</v>
      </c>
      <c r="G30" s="72">
        <v>11.5163064</v>
      </c>
      <c r="H30" s="72">
        <v>13.6780704</v>
      </c>
      <c r="I30" s="72">
        <v>15.590904</v>
      </c>
      <c r="J30" s="99"/>
      <c r="K30" s="71">
        <v>27</v>
      </c>
      <c r="L30" s="71">
        <v>12.24</v>
      </c>
      <c r="M30" s="72">
        <v>8.2802112</v>
      </c>
      <c r="N30" s="72">
        <v>8.3457192</v>
      </c>
      <c r="O30" s="72">
        <v>8.4112272</v>
      </c>
      <c r="P30" s="72">
        <v>9.1842216</v>
      </c>
      <c r="Q30" s="72">
        <v>11.5163064</v>
      </c>
      <c r="R30" s="72">
        <v>13.6780704</v>
      </c>
      <c r="S30" s="72">
        <v>15.590904</v>
      </c>
      <c r="U30" s="54"/>
      <c r="V30" s="82">
        <f>'FedEx-632-MT-报价'!V14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'FedEx-632-MT-报价'!V14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8.2802112</v>
      </c>
      <c r="D31" s="72">
        <v>8.3457192</v>
      </c>
      <c r="E31" s="72">
        <v>8.4112272</v>
      </c>
      <c r="F31" s="72">
        <v>9.7213872</v>
      </c>
      <c r="G31" s="72">
        <v>12.0796752</v>
      </c>
      <c r="H31" s="72">
        <v>14.2938456</v>
      </c>
      <c r="I31" s="72">
        <v>16.180476</v>
      </c>
      <c r="J31" s="99"/>
      <c r="K31" s="71">
        <v>28</v>
      </c>
      <c r="L31" s="71">
        <v>12.7</v>
      </c>
      <c r="M31" s="72">
        <v>8.2802112</v>
      </c>
      <c r="N31" s="72">
        <v>8.3457192</v>
      </c>
      <c r="O31" s="72">
        <v>8.4112272</v>
      </c>
      <c r="P31" s="72">
        <v>9.7213872</v>
      </c>
      <c r="Q31" s="72">
        <v>12.0796752</v>
      </c>
      <c r="R31" s="72">
        <v>14.2938456</v>
      </c>
      <c r="S31" s="72">
        <v>16.180476</v>
      </c>
      <c r="U31" s="54"/>
      <c r="V31" s="82">
        <f>'FedEx-632-MT-报价'!V15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'FedEx-632-MT-报价'!V15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8.2802112</v>
      </c>
      <c r="D32" s="72">
        <v>8.3457192</v>
      </c>
      <c r="E32" s="72">
        <v>8.4112272</v>
      </c>
      <c r="F32" s="72">
        <v>9.7344888</v>
      </c>
      <c r="G32" s="72">
        <v>12.4203168</v>
      </c>
      <c r="H32" s="72">
        <v>14.6213856</v>
      </c>
      <c r="I32" s="72">
        <v>16.6128288</v>
      </c>
      <c r="J32" s="99"/>
      <c r="K32" s="71">
        <v>29</v>
      </c>
      <c r="L32" s="71">
        <v>13.15</v>
      </c>
      <c r="M32" s="72">
        <v>8.2802112</v>
      </c>
      <c r="N32" s="72">
        <v>8.3457192</v>
      </c>
      <c r="O32" s="72">
        <v>8.4112272</v>
      </c>
      <c r="P32" s="72">
        <v>9.7344888</v>
      </c>
      <c r="Q32" s="72">
        <v>12.4203168</v>
      </c>
      <c r="R32" s="72">
        <v>14.6213856</v>
      </c>
      <c r="S32" s="72">
        <v>16.6128288</v>
      </c>
      <c r="U32" s="54"/>
      <c r="V32" s="82">
        <f>'FedEx-632-MT-报价'!V16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'FedEx-632-MT-报价'!V16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8.2802112</v>
      </c>
      <c r="D33" s="72">
        <v>8.3457192</v>
      </c>
      <c r="E33" s="72">
        <v>8.4374304</v>
      </c>
      <c r="F33" s="72">
        <v>10.1144352</v>
      </c>
      <c r="G33" s="72">
        <v>12.6168408</v>
      </c>
      <c r="H33" s="72">
        <v>14.6999952</v>
      </c>
      <c r="I33" s="72">
        <v>17.3072136</v>
      </c>
      <c r="J33" s="99"/>
      <c r="K33" s="71">
        <v>30</v>
      </c>
      <c r="L33" s="71">
        <v>13.6</v>
      </c>
      <c r="M33" s="72">
        <v>8.2802112</v>
      </c>
      <c r="N33" s="72">
        <v>8.3457192</v>
      </c>
      <c r="O33" s="72">
        <v>8.4374304</v>
      </c>
      <c r="P33" s="72">
        <v>10.1144352</v>
      </c>
      <c r="Q33" s="72">
        <v>12.6168408</v>
      </c>
      <c r="R33" s="72">
        <v>14.6999952</v>
      </c>
      <c r="S33" s="72">
        <v>17.3072136</v>
      </c>
      <c r="U33" s="54"/>
      <c r="V33" s="82">
        <f>'FedEx-632-MT-报价'!V17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'FedEx-632-MT-报价'!V17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8.2802112</v>
      </c>
      <c r="D34" s="72">
        <v>8.3457192</v>
      </c>
      <c r="E34" s="72">
        <v>8.6077512</v>
      </c>
      <c r="F34" s="72">
        <v>10.2454512</v>
      </c>
      <c r="G34" s="72">
        <v>12.9836856</v>
      </c>
      <c r="H34" s="72">
        <v>15.2371608</v>
      </c>
      <c r="I34" s="72">
        <v>17.8574808</v>
      </c>
      <c r="J34" s="99"/>
      <c r="K34" s="71">
        <v>31</v>
      </c>
      <c r="L34" s="71">
        <v>14.06</v>
      </c>
      <c r="M34" s="72">
        <v>8.2802112</v>
      </c>
      <c r="N34" s="72">
        <v>8.3457192</v>
      </c>
      <c r="O34" s="72">
        <v>8.6077512</v>
      </c>
      <c r="P34" s="72">
        <v>10.2454512</v>
      </c>
      <c r="Q34" s="72">
        <v>12.9836856</v>
      </c>
      <c r="R34" s="72">
        <v>15.2371608</v>
      </c>
      <c r="S34" s="72">
        <v>17.8574808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8.2802112</v>
      </c>
      <c r="D35" s="72">
        <v>8.3457192</v>
      </c>
      <c r="E35" s="72">
        <v>8.6208528</v>
      </c>
      <c r="F35" s="72">
        <v>10.2454512</v>
      </c>
      <c r="G35" s="72">
        <v>12.9967872</v>
      </c>
      <c r="H35" s="72">
        <v>15.2371608</v>
      </c>
      <c r="I35" s="72">
        <v>18.0540048</v>
      </c>
      <c r="J35" s="99"/>
      <c r="K35" s="71">
        <v>32</v>
      </c>
      <c r="L35" s="71">
        <v>14.51</v>
      </c>
      <c r="M35" s="72">
        <v>8.2802112</v>
      </c>
      <c r="N35" s="72">
        <v>8.3457192</v>
      </c>
      <c r="O35" s="72">
        <v>8.6208528</v>
      </c>
      <c r="P35" s="72">
        <v>10.2454512</v>
      </c>
      <c r="Q35" s="72">
        <v>12.9967872</v>
      </c>
      <c r="R35" s="72">
        <v>15.2371608</v>
      </c>
      <c r="S35" s="72">
        <v>18.0540048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8.2802112</v>
      </c>
      <c r="D36" s="72">
        <v>8.3457192</v>
      </c>
      <c r="E36" s="72">
        <v>9.0007992</v>
      </c>
      <c r="F36" s="72">
        <v>10.7302104</v>
      </c>
      <c r="G36" s="72">
        <v>13.8090864</v>
      </c>
      <c r="H36" s="72">
        <v>15.7481232</v>
      </c>
      <c r="I36" s="72">
        <v>18.538764</v>
      </c>
      <c r="J36" s="99"/>
      <c r="K36" s="71">
        <v>33</v>
      </c>
      <c r="L36" s="71">
        <v>14.96</v>
      </c>
      <c r="M36" s="72">
        <v>8.2802112</v>
      </c>
      <c r="N36" s="72">
        <v>8.3457192</v>
      </c>
      <c r="O36" s="72">
        <v>9.0007992</v>
      </c>
      <c r="P36" s="72">
        <v>10.7302104</v>
      </c>
      <c r="Q36" s="72">
        <v>13.8090864</v>
      </c>
      <c r="R36" s="72">
        <v>15.7481232</v>
      </c>
      <c r="S36" s="72">
        <v>18.538764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8.2802112</v>
      </c>
      <c r="D37" s="72">
        <v>8.3457192</v>
      </c>
      <c r="E37" s="72">
        <v>9.2890344</v>
      </c>
      <c r="F37" s="72">
        <v>11.0970552</v>
      </c>
      <c r="G37" s="72">
        <v>13.8090864</v>
      </c>
      <c r="H37" s="72">
        <v>16.2197808</v>
      </c>
      <c r="I37" s="72">
        <v>19.4296728</v>
      </c>
      <c r="J37" s="99"/>
      <c r="K37" s="71">
        <v>34</v>
      </c>
      <c r="L37" s="71">
        <v>15.42</v>
      </c>
      <c r="M37" s="72">
        <v>8.2802112</v>
      </c>
      <c r="N37" s="72">
        <v>8.3457192</v>
      </c>
      <c r="O37" s="72">
        <v>9.2890344</v>
      </c>
      <c r="P37" s="72">
        <v>11.0970552</v>
      </c>
      <c r="Q37" s="72">
        <v>13.8090864</v>
      </c>
      <c r="R37" s="72">
        <v>16.2197808</v>
      </c>
      <c r="S37" s="72">
        <v>19.4296728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8.2802112</v>
      </c>
      <c r="D38" s="72">
        <v>8.5684464</v>
      </c>
      <c r="E38" s="72">
        <v>9.5903712</v>
      </c>
      <c r="F38" s="72">
        <v>11.3721888</v>
      </c>
      <c r="G38" s="72">
        <v>14.0449152</v>
      </c>
      <c r="H38" s="72">
        <v>16.639032</v>
      </c>
      <c r="I38" s="72">
        <v>19.5737904</v>
      </c>
      <c r="J38" s="99"/>
      <c r="K38" s="71">
        <v>35</v>
      </c>
      <c r="L38" s="71">
        <v>15.87</v>
      </c>
      <c r="M38" s="72">
        <v>8.2802112</v>
      </c>
      <c r="N38" s="72">
        <v>8.5684464</v>
      </c>
      <c r="O38" s="72">
        <v>9.5903712</v>
      </c>
      <c r="P38" s="72">
        <v>11.3721888</v>
      </c>
      <c r="Q38" s="72">
        <v>14.0449152</v>
      </c>
      <c r="R38" s="72">
        <v>16.639032</v>
      </c>
      <c r="S38" s="72">
        <v>19.5737904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8.2802112</v>
      </c>
      <c r="D39" s="72">
        <v>8.5684464</v>
      </c>
      <c r="E39" s="72">
        <v>9.6689808</v>
      </c>
      <c r="F39" s="72">
        <v>11.6473224</v>
      </c>
      <c r="G39" s="72">
        <v>14.6344872</v>
      </c>
      <c r="H39" s="72">
        <v>17.2024008</v>
      </c>
      <c r="I39" s="72">
        <v>20.3336832</v>
      </c>
      <c r="J39" s="99"/>
      <c r="K39" s="71">
        <v>36</v>
      </c>
      <c r="L39" s="71">
        <v>16.32</v>
      </c>
      <c r="M39" s="72">
        <v>8.2802112</v>
      </c>
      <c r="N39" s="72">
        <v>8.5684464</v>
      </c>
      <c r="O39" s="72">
        <v>9.6689808</v>
      </c>
      <c r="P39" s="72">
        <v>11.6473224</v>
      </c>
      <c r="Q39" s="72">
        <v>14.6344872</v>
      </c>
      <c r="R39" s="72">
        <v>17.2024008</v>
      </c>
      <c r="S39" s="72">
        <v>20.3336832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8.2802112</v>
      </c>
      <c r="D40" s="72">
        <v>8.6863608</v>
      </c>
      <c r="E40" s="72">
        <v>9.7737936</v>
      </c>
      <c r="F40" s="72">
        <v>11.9093544</v>
      </c>
      <c r="G40" s="72">
        <v>14.6999952</v>
      </c>
      <c r="H40" s="72">
        <v>17.752668</v>
      </c>
      <c r="I40" s="72">
        <v>20.5433088</v>
      </c>
      <c r="J40" s="99"/>
      <c r="K40" s="71">
        <v>37</v>
      </c>
      <c r="L40" s="71">
        <v>16.78</v>
      </c>
      <c r="M40" s="72">
        <v>8.2802112</v>
      </c>
      <c r="N40" s="72">
        <v>8.6863608</v>
      </c>
      <c r="O40" s="72">
        <v>9.7737936</v>
      </c>
      <c r="P40" s="72">
        <v>11.9093544</v>
      </c>
      <c r="Q40" s="72">
        <v>14.6999952</v>
      </c>
      <c r="R40" s="72">
        <v>17.752668</v>
      </c>
      <c r="S40" s="72">
        <v>20.5433088</v>
      </c>
      <c r="U40" s="54"/>
      <c r="V40" s="81" t="str">
        <f>'FedEx-632-MT-报价'!V8</f>
        <v>案例</v>
      </c>
      <c r="W40" s="129">
        <f>LOOKUP('FedEx-632-MT-报价'!AD8,{0,1,5,10,20,30,40,50,60,70,80,90,100,110,120,130,140,150,10000},{0.4,0.64,0.96,1.2,1.6,2,2.4,2.8,3.2,3.6,4,4.4,4.8,5.6,5.6,5.6,5.6,9.6})</f>
        <v>2.4</v>
      </c>
      <c r="X40" s="129">
        <f>'FedEx-632-MT-报价'!AL8</f>
        <v>8.2802112</v>
      </c>
      <c r="Y40" s="129">
        <f>(X40+Z40+AA40+AB40+AC40)*'FedEx-632-MT-报价'!W2</f>
        <v>1.324833792</v>
      </c>
      <c r="Z40" s="129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9">
        <f>IF(AND('FedEx-632-MT-报价'!$AK8="是",'FedEx-632-MT-报价'!$AJ8="否"),'FedEx-632-MT-报价'!$AH$2,0)</f>
        <v>0</v>
      </c>
      <c r="AB40" s="129">
        <f>'FedEx-632-MT-报价'!W4</f>
        <v>0</v>
      </c>
      <c r="AC40" s="129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30">
        <f t="shared" ref="AD40:AD49" si="42">SUM(X40:AC40)</f>
        <v>9.605044992</v>
      </c>
      <c r="AE40" s="131">
        <f t="shared" ref="AE40:AE49" si="43">(X40+Y40+Z40+AA40+AB40+AC40+W40)</f>
        <v>12.005044992</v>
      </c>
      <c r="AF40" s="54"/>
      <c r="AG40" s="81" t="str">
        <f t="shared" ref="AG40:AG49" si="44">V40</f>
        <v>案例</v>
      </c>
      <c r="AH40" s="129">
        <f t="shared" ref="AH40:AH49" si="45">W40</f>
        <v>2.4</v>
      </c>
      <c r="AI40" s="129">
        <f>'FedEx-632-MT-报价'!AS8</f>
        <v>8.2802112</v>
      </c>
      <c r="AJ40" s="129">
        <f>(AI40+AM40+AL40+AK40+AN40)*'FedEx-632-MT-报价'!W2</f>
        <v>1.74968485582979</v>
      </c>
      <c r="AK40" s="129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9">
        <f>IF(AND('FedEx-632-MT-报价'!$AK8="是",'FedEx-632-MT-报价'!$AJ8="否"),'FedEx-632-MT-报价'!$AI$2,0)</f>
        <v>0</v>
      </c>
      <c r="AM40" s="129">
        <f>'FedEx-632-MT-报价'!W5</f>
        <v>2.65531914893617</v>
      </c>
      <c r="AN40" s="129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30">
        <f t="shared" ref="AO40:AO49" si="46">SUM(AI40:AN40)</f>
        <v>12.685215204766</v>
      </c>
      <c r="AP40" s="131">
        <f t="shared" ref="AP40:AP49" si="47">(AI40+AJ40+AK40+AL40+AM40+AH40+AN40)</f>
        <v>15.085215204766</v>
      </c>
    </row>
    <row r="41" s="51" customFormat="1" ht="15.6" spans="1:51">
      <c r="A41" s="71">
        <v>38</v>
      </c>
      <c r="B41" s="71">
        <v>17.23</v>
      </c>
      <c r="C41" s="72">
        <v>8.2802112</v>
      </c>
      <c r="D41" s="72">
        <v>8.8173768</v>
      </c>
      <c r="E41" s="72">
        <v>10.088232</v>
      </c>
      <c r="F41" s="72">
        <v>12.1975896</v>
      </c>
      <c r="G41" s="72">
        <v>15.0406368</v>
      </c>
      <c r="H41" s="72">
        <v>17.8312776</v>
      </c>
      <c r="I41" s="72">
        <v>20.9232552</v>
      </c>
      <c r="J41" s="99"/>
      <c r="K41" s="71">
        <v>38</v>
      </c>
      <c r="L41" s="71">
        <v>17.23</v>
      </c>
      <c r="M41" s="72">
        <v>8.2802112</v>
      </c>
      <c r="N41" s="72">
        <v>8.8173768</v>
      </c>
      <c r="O41" s="72">
        <v>10.088232</v>
      </c>
      <c r="P41" s="72">
        <v>12.1975896</v>
      </c>
      <c r="Q41" s="72">
        <v>15.0406368</v>
      </c>
      <c r="R41" s="72">
        <v>17.8312776</v>
      </c>
      <c r="S41" s="72">
        <v>20.9232552</v>
      </c>
      <c r="U41" s="54"/>
      <c r="V41" s="81">
        <f>'FedEx-632-MT-报价'!V9</f>
        <v>0</v>
      </c>
      <c r="W41" s="129">
        <f>LOOKUP('FedEx-632-MT-报价'!AD9,{0,1,5,10,20,30,40,50,60,70,80,90,100,110,120,130,140,150,10000},{0.4,0.64,0.96,1.2,1.6,2,2.4,2.8,3.2,3.6,4,4.4,4.8,5.6,5.6,5.6,5.6,9.6})</f>
        <v>0.4</v>
      </c>
      <c r="X41" s="129" t="e">
        <f>'FedEx-632-MT-报价'!AL9</f>
        <v>#N/A</v>
      </c>
      <c r="Y41" s="129" t="e">
        <f>(X41+Z41+AA41+AB41+AC41)*'FedEx-632-MT-报价'!W2</f>
        <v>#N/A</v>
      </c>
      <c r="Z41" s="129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9">
        <f>IF(AND('FedEx-632-MT-报价'!AK9="是",'FedEx-632-MT-报价'!AJ9="否"),'FedEx-632-MT-报价'!$AH$2,0)</f>
        <v>0</v>
      </c>
      <c r="AB41" s="129">
        <f t="shared" ref="AB41:AB49" si="48">AB40</f>
        <v>0</v>
      </c>
      <c r="AC41" s="129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'FedEx-632-MT-报价'!AS9</f>
        <v>#N/A</v>
      </c>
      <c r="AJ41" s="129" t="e">
        <f>(AI41+AM41+AL41+AK41+AN41)*'FedEx-632-MT-报价'!W2</f>
        <v>#N/A</v>
      </c>
      <c r="AK41" s="129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9">
        <f>IF(AND('FedEx-632-MT-报价'!$AK9="是",'FedEx-632-MT-报价'!$AJ9="否"),'FedEx-632-MT-报价'!$AI$2,0)</f>
        <v>0</v>
      </c>
      <c r="AM41" s="129">
        <f t="shared" ref="AM41:AM49" si="49">AM40</f>
        <v>2.65531914893617</v>
      </c>
      <c r="AN41" s="129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8.2802112</v>
      </c>
      <c r="D42" s="72">
        <v>9.1580184</v>
      </c>
      <c r="E42" s="72">
        <v>10.5205848</v>
      </c>
      <c r="F42" s="72">
        <v>12.5644344</v>
      </c>
      <c r="G42" s="72">
        <v>15.72192</v>
      </c>
      <c r="H42" s="72">
        <v>18.5256624</v>
      </c>
      <c r="I42" s="72">
        <v>21.355608</v>
      </c>
      <c r="J42" s="99"/>
      <c r="K42" s="71">
        <v>39</v>
      </c>
      <c r="L42" s="71">
        <v>17.69</v>
      </c>
      <c r="M42" s="72">
        <v>8.2802112</v>
      </c>
      <c r="N42" s="72">
        <v>9.1580184</v>
      </c>
      <c r="O42" s="72">
        <v>10.5205848</v>
      </c>
      <c r="P42" s="72">
        <v>12.5644344</v>
      </c>
      <c r="Q42" s="72">
        <v>15.72192</v>
      </c>
      <c r="R42" s="72">
        <v>18.5256624</v>
      </c>
      <c r="S42" s="72">
        <v>21.355608</v>
      </c>
      <c r="U42" s="54"/>
      <c r="V42" s="81">
        <f>'FedEx-632-MT-报价'!V10</f>
        <v>0</v>
      </c>
      <c r="W42" s="129">
        <f>LOOKUP('FedEx-632-MT-报价'!AD10,{0,1,5,10,20,30,40,50,60,70,80,90,100,110,120,130,140,150,10000},{0.4,0.64,0.96,1.2,1.6,2,2.4,2.8,3.2,3.6,4,4.4,4.8,5.6,5.6,5.6,5.6,9.6})</f>
        <v>0.4</v>
      </c>
      <c r="X42" s="129" t="e">
        <f>'FedEx-632-MT-报价'!AL10</f>
        <v>#N/A</v>
      </c>
      <c r="Y42" s="129" t="e">
        <f>(X42+Z42+AA42+AB42+AC42)*'FedEx-632-MT-报价'!W2</f>
        <v>#N/A</v>
      </c>
      <c r="Z42" s="129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9">
        <f>IF(AND('FedEx-632-MT-报价'!AK10="是",'FedEx-632-MT-报价'!AJ10="否"),'FedEx-632-MT-报价'!$AH$2,0)</f>
        <v>0</v>
      </c>
      <c r="AB42" s="129">
        <f t="shared" si="48"/>
        <v>0</v>
      </c>
      <c r="AC42" s="129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'FedEx-632-MT-报价'!AS10</f>
        <v>#N/A</v>
      </c>
      <c r="AJ42" s="129" t="e">
        <f>(AI42+AM42+AL42+AK42+AN42)*'FedEx-632-MT-报价'!W2</f>
        <v>#N/A</v>
      </c>
      <c r="AK42" s="129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9">
        <f>IF(AND('FedEx-632-MT-报价'!$AK10="是",'FedEx-632-MT-报价'!$AJ10="否"),'FedEx-632-MT-报价'!$AI$2,0)</f>
        <v>0</v>
      </c>
      <c r="AM42" s="129">
        <f t="shared" si="49"/>
        <v>2.65531914893617</v>
      </c>
      <c r="AN42" s="129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8.2802112</v>
      </c>
      <c r="D43" s="72">
        <v>9.1973232</v>
      </c>
      <c r="E43" s="72">
        <v>10.5205848</v>
      </c>
      <c r="F43" s="72">
        <v>12.577536</v>
      </c>
      <c r="G43" s="72">
        <v>15.7350216</v>
      </c>
      <c r="H43" s="72">
        <v>18.5256624</v>
      </c>
      <c r="I43" s="72">
        <v>21.355608</v>
      </c>
      <c r="J43" s="99"/>
      <c r="K43" s="71">
        <v>40</v>
      </c>
      <c r="L43" s="71">
        <v>18.14</v>
      </c>
      <c r="M43" s="72">
        <v>8.2802112</v>
      </c>
      <c r="N43" s="72">
        <v>9.1973232</v>
      </c>
      <c r="O43" s="72">
        <v>10.5205848</v>
      </c>
      <c r="P43" s="72">
        <v>12.577536</v>
      </c>
      <c r="Q43" s="72">
        <v>15.7350216</v>
      </c>
      <c r="R43" s="72">
        <v>18.5256624</v>
      </c>
      <c r="S43" s="72">
        <v>21.355608</v>
      </c>
      <c r="U43" s="54"/>
      <c r="V43" s="81">
        <f>'FedEx-632-MT-报价'!V11</f>
        <v>0</v>
      </c>
      <c r="W43" s="129">
        <f>LOOKUP('FedEx-632-MT-报价'!AD11,{0,1,5,10,20,30,40,50,60,70,80,90,100,110,120,130,140,150,10000},{0.4,0.64,0.96,1.2,1.6,2,2.4,2.8,3.2,3.6,4,4.4,4.8,5.6,5.6,5.6,5.6,9.6})</f>
        <v>0.4</v>
      </c>
      <c r="X43" s="129" t="e">
        <f>'FedEx-632-MT-报价'!AL11</f>
        <v>#N/A</v>
      </c>
      <c r="Y43" s="129" t="e">
        <f>(X43+Z43+AA43+AB43+AC43)*'FedEx-632-MT-报价'!W2</f>
        <v>#N/A</v>
      </c>
      <c r="Z43" s="129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9">
        <f>IF(AND('FedEx-632-MT-报价'!AK11="是",'FedEx-632-MT-报价'!AJ11="否"),'FedEx-632-MT-报价'!$AH$2,0)</f>
        <v>0</v>
      </c>
      <c r="AB43" s="129">
        <f t="shared" si="48"/>
        <v>0</v>
      </c>
      <c r="AC43" s="129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'FedEx-632-MT-报价'!AS11</f>
        <v>#N/A</v>
      </c>
      <c r="AJ43" s="129" t="e">
        <f>(AI43+AM43+AL43+AK43+AN43)*'FedEx-632-MT-报价'!W2</f>
        <v>#N/A</v>
      </c>
      <c r="AK43" s="129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9">
        <f>IF(AND('FedEx-632-MT-报价'!$AK11="是",'FedEx-632-MT-报价'!$AJ11="否"),'FedEx-632-MT-报价'!$AI$2,0)</f>
        <v>0</v>
      </c>
      <c r="AM43" s="129">
        <f t="shared" si="49"/>
        <v>2.65531914893617</v>
      </c>
      <c r="AN43" s="129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8.2802112</v>
      </c>
      <c r="D44" s="72">
        <v>9.5903712</v>
      </c>
      <c r="E44" s="72">
        <v>10.8219216</v>
      </c>
      <c r="F44" s="72">
        <v>13.0229904</v>
      </c>
      <c r="G44" s="72">
        <v>16.3901016</v>
      </c>
      <c r="H44" s="72">
        <v>19.1021328</v>
      </c>
      <c r="I44" s="72">
        <v>22.1679072</v>
      </c>
      <c r="J44" s="99"/>
      <c r="K44" s="71">
        <v>41</v>
      </c>
      <c r="L44" s="71">
        <v>18.59</v>
      </c>
      <c r="M44" s="72">
        <v>8.2802112</v>
      </c>
      <c r="N44" s="72">
        <v>9.5903712</v>
      </c>
      <c r="O44" s="72">
        <v>10.8219216</v>
      </c>
      <c r="P44" s="72">
        <v>13.0229904</v>
      </c>
      <c r="Q44" s="72">
        <v>16.3901016</v>
      </c>
      <c r="R44" s="72">
        <v>19.1021328</v>
      </c>
      <c r="S44" s="72">
        <v>22.1679072</v>
      </c>
      <c r="U44" s="54"/>
      <c r="V44" s="81">
        <f>'FedEx-632-MT-报价'!V12</f>
        <v>0</v>
      </c>
      <c r="W44" s="129">
        <f>LOOKUP('FedEx-632-MT-报价'!AD12,{0,1,5,10,20,30,40,50,60,70,80,90,100,110,120,130,140,150,10000},{0.4,0.64,0.96,1.2,1.6,2,2.4,2.8,3.2,3.6,4,4.4,4.8,5.6,5.6,5.6,5.6,9.6})</f>
        <v>0.4</v>
      </c>
      <c r="X44" s="129" t="e">
        <f>'FedEx-632-MT-报价'!AL12</f>
        <v>#N/A</v>
      </c>
      <c r="Y44" s="129" t="e">
        <f>(X44+Z44+AA44+AB44+AC44)*'FedEx-632-MT-报价'!W2</f>
        <v>#N/A</v>
      </c>
      <c r="Z44" s="129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9">
        <f>IF(AND('FedEx-632-MT-报价'!AK12="是",'FedEx-632-MT-报价'!AJ12="否"),'FedEx-632-MT-报价'!$AH$2,0)</f>
        <v>0</v>
      </c>
      <c r="AB44" s="129">
        <f t="shared" si="48"/>
        <v>0</v>
      </c>
      <c r="AC44" s="129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'FedEx-632-MT-报价'!AS12</f>
        <v>#N/A</v>
      </c>
      <c r="AJ44" s="129" t="e">
        <f>(AI44+AM44+AL44+AK44+AN44)*'FedEx-632-MT-报价'!W2</f>
        <v>#N/A</v>
      </c>
      <c r="AK44" s="129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9">
        <f>IF(AND('FedEx-632-MT-报价'!$AK12="是",'FedEx-632-MT-报价'!$AJ12="否"),'FedEx-632-MT-报价'!$AI$2,0)</f>
        <v>0</v>
      </c>
      <c r="AM44" s="129">
        <f t="shared" si="49"/>
        <v>2.65531914893617</v>
      </c>
      <c r="AN44" s="129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8.2802112</v>
      </c>
      <c r="D45" s="72">
        <v>9.6165744</v>
      </c>
      <c r="E45" s="72">
        <v>11.2411728</v>
      </c>
      <c r="F45" s="72">
        <v>13.0622952</v>
      </c>
      <c r="G45" s="72">
        <v>16.4687112</v>
      </c>
      <c r="H45" s="72">
        <v>19.4296728</v>
      </c>
      <c r="I45" s="72">
        <v>22.27272</v>
      </c>
      <c r="J45" s="99"/>
      <c r="K45" s="71">
        <v>42</v>
      </c>
      <c r="L45" s="71">
        <v>19.05</v>
      </c>
      <c r="M45" s="72">
        <v>8.2802112</v>
      </c>
      <c r="N45" s="72">
        <v>9.6165744</v>
      </c>
      <c r="O45" s="72">
        <v>11.2411728</v>
      </c>
      <c r="P45" s="72">
        <v>13.0622952</v>
      </c>
      <c r="Q45" s="72">
        <v>16.4687112</v>
      </c>
      <c r="R45" s="72">
        <v>19.4296728</v>
      </c>
      <c r="S45" s="72">
        <v>22.27272</v>
      </c>
      <c r="U45" s="54"/>
      <c r="V45" s="81">
        <f>'FedEx-632-MT-报价'!V13</f>
        <v>0</v>
      </c>
      <c r="W45" s="129">
        <f>LOOKUP('FedEx-632-MT-报价'!AD13,{0,1,5,10,20,30,40,50,60,70,80,90,100,110,120,130,140,150,10000},{0.4,0.64,0.96,1.2,1.6,2,2.4,2.8,3.2,3.6,4,4.4,4.8,5.6,5.6,5.6,5.6,9.6})</f>
        <v>0.4</v>
      </c>
      <c r="X45" s="129" t="e">
        <f>'FedEx-632-MT-报价'!AL13</f>
        <v>#N/A</v>
      </c>
      <c r="Y45" s="129" t="e">
        <f>(X45+Z45+AA45+AB45+AC45)*'FedEx-632-MT-报价'!W2</f>
        <v>#N/A</v>
      </c>
      <c r="Z45" s="129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9">
        <f>IF(AND('FedEx-632-MT-报价'!AK13="是",'FedEx-632-MT-报价'!AJ13="否"),'FedEx-632-MT-报价'!$AH$2,0)</f>
        <v>0</v>
      </c>
      <c r="AB45" s="129">
        <f t="shared" si="48"/>
        <v>0</v>
      </c>
      <c r="AC45" s="129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'FedEx-632-MT-报价'!AS13</f>
        <v>#N/A</v>
      </c>
      <c r="AJ45" s="129" t="e">
        <f>(AI45+AM45+AL45+AK45+AN45)*'FedEx-632-MT-报价'!W2</f>
        <v>#N/A</v>
      </c>
      <c r="AK45" s="129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9">
        <f>IF(AND('FedEx-632-MT-报价'!$AK13="是",'FedEx-632-MT-报价'!$AJ13="否"),'FedEx-632-MT-报价'!$AI$2,0)</f>
        <v>0</v>
      </c>
      <c r="AM45" s="129">
        <f t="shared" si="49"/>
        <v>2.65531914893617</v>
      </c>
      <c r="AN45" s="129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8.2802112</v>
      </c>
      <c r="D46" s="72">
        <v>9.760692</v>
      </c>
      <c r="E46" s="72">
        <v>11.267376</v>
      </c>
      <c r="F46" s="72">
        <v>13.7304768</v>
      </c>
      <c r="G46" s="72">
        <v>17.35962</v>
      </c>
      <c r="H46" s="72">
        <v>20.1371592</v>
      </c>
      <c r="I46" s="72">
        <v>22.8884952</v>
      </c>
      <c r="J46" s="99"/>
      <c r="K46" s="71">
        <v>43</v>
      </c>
      <c r="L46" s="71">
        <v>19.5</v>
      </c>
      <c r="M46" s="72">
        <v>8.2802112</v>
      </c>
      <c r="N46" s="72">
        <v>9.760692</v>
      </c>
      <c r="O46" s="72">
        <v>11.267376</v>
      </c>
      <c r="P46" s="72">
        <v>13.7304768</v>
      </c>
      <c r="Q46" s="72">
        <v>17.35962</v>
      </c>
      <c r="R46" s="72">
        <v>20.1371592</v>
      </c>
      <c r="S46" s="72">
        <v>22.8884952</v>
      </c>
      <c r="U46" s="54"/>
      <c r="V46" s="81">
        <f>'FedEx-632-MT-报价'!V14</f>
        <v>0</v>
      </c>
      <c r="W46" s="129">
        <f>LOOKUP('FedEx-632-MT-报价'!AD14,{0,1,5,10,20,30,40,50,60,70,80,90,100,110,120,130,140,150,10000},{0.4,0.64,0.96,1.2,1.6,2,2.4,2.8,3.2,3.6,4,4.4,4.8,5.6,5.6,5.6,5.6,9.6})</f>
        <v>0.4</v>
      </c>
      <c r="X46" s="129" t="e">
        <f>'FedEx-632-MT-报价'!AL14</f>
        <v>#N/A</v>
      </c>
      <c r="Y46" s="129" t="e">
        <f>(X46+Z46+AA46+AB46+AC46)*'FedEx-632-MT-报价'!W2</f>
        <v>#N/A</v>
      </c>
      <c r="Z46" s="129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9">
        <f>IF(AND('FedEx-632-MT-报价'!AK14="是",'FedEx-632-MT-报价'!AJ14="否"),'FedEx-632-MT-报价'!$AH$2,0)</f>
        <v>0</v>
      </c>
      <c r="AB46" s="129">
        <f t="shared" si="48"/>
        <v>0</v>
      </c>
      <c r="AC46" s="129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'FedEx-632-MT-报价'!AS14</f>
        <v>#N/A</v>
      </c>
      <c r="AJ46" s="129" t="e">
        <f>(AI46+AM46+AL46+AK46+AN46)*'FedEx-632-MT-报价'!W2</f>
        <v>#N/A</v>
      </c>
      <c r="AK46" s="129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9">
        <f>IF(AND('FedEx-632-MT-报价'!$AK14="是",'FedEx-632-MT-报价'!$AJ14="否"),'FedEx-632-MT-报价'!$AI$2,0)</f>
        <v>0</v>
      </c>
      <c r="AM46" s="129">
        <f t="shared" si="49"/>
        <v>2.65531914893617</v>
      </c>
      <c r="AN46" s="129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8.2802112</v>
      </c>
      <c r="D47" s="72">
        <v>9.9048096</v>
      </c>
      <c r="E47" s="72">
        <v>11.5556112</v>
      </c>
      <c r="F47" s="72">
        <v>13.9663056</v>
      </c>
      <c r="G47" s="72">
        <v>17.4644328</v>
      </c>
      <c r="H47" s="72">
        <v>20.7529344</v>
      </c>
      <c r="I47" s="72">
        <v>23.124324</v>
      </c>
      <c r="J47" s="99"/>
      <c r="K47" s="71">
        <v>44</v>
      </c>
      <c r="L47" s="71">
        <v>19.95</v>
      </c>
      <c r="M47" s="72">
        <v>8.2802112</v>
      </c>
      <c r="N47" s="72">
        <v>9.9048096</v>
      </c>
      <c r="O47" s="72">
        <v>11.5556112</v>
      </c>
      <c r="P47" s="72">
        <v>13.9663056</v>
      </c>
      <c r="Q47" s="72">
        <v>17.4644328</v>
      </c>
      <c r="R47" s="72">
        <v>20.7529344</v>
      </c>
      <c r="S47" s="72">
        <v>23.124324</v>
      </c>
      <c r="U47" s="54"/>
      <c r="V47" s="81">
        <f>'FedEx-632-MT-报价'!V15</f>
        <v>0</v>
      </c>
      <c r="W47" s="129">
        <f>LOOKUP('FedEx-632-MT-报价'!AD15,{0,1,5,10,20,30,40,50,60,70,80,90,100,110,120,130,140,150,10000},{0.4,0.64,0.96,1.2,1.6,2,2.4,2.8,3.2,3.6,4,4.4,4.8,5.6,5.6,5.6,5.6,9.6})</f>
        <v>0.4</v>
      </c>
      <c r="X47" s="129" t="e">
        <f>'FedEx-632-MT-报价'!AL15</f>
        <v>#N/A</v>
      </c>
      <c r="Y47" s="129" t="e">
        <f>(X47+Z47+AA47+AB47+AC47)*'FedEx-632-MT-报价'!W2</f>
        <v>#N/A</v>
      </c>
      <c r="Z47" s="129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9">
        <f>IF(AND('FedEx-632-MT-报价'!AK15="是",'FedEx-632-MT-报价'!AJ15="否"),'FedEx-632-MT-报价'!$AH$2,0)</f>
        <v>0</v>
      </c>
      <c r="AB47" s="129">
        <f t="shared" si="48"/>
        <v>0</v>
      </c>
      <c r="AC47" s="129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'FedEx-632-MT-报价'!AS15</f>
        <v>#N/A</v>
      </c>
      <c r="AJ47" s="129" t="e">
        <f>(AI47+AM47+AL47+AK47+AN47)*'FedEx-632-MT-报价'!W2</f>
        <v>#N/A</v>
      </c>
      <c r="AK47" s="129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9">
        <f>IF(AND('FedEx-632-MT-报价'!$AK15="是",'FedEx-632-MT-报价'!$AJ15="否"),'FedEx-632-MT-报价'!$AI$2,0)</f>
        <v>0</v>
      </c>
      <c r="AM47" s="129">
        <f t="shared" si="49"/>
        <v>2.65531914893617</v>
      </c>
      <c r="AN47" s="129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8.2802112</v>
      </c>
      <c r="D48" s="72">
        <v>9.9048096</v>
      </c>
      <c r="E48" s="72">
        <v>11.5556112</v>
      </c>
      <c r="F48" s="72">
        <v>13.9794072</v>
      </c>
      <c r="G48" s="72">
        <v>17.4644328</v>
      </c>
      <c r="H48" s="72">
        <v>21.159084</v>
      </c>
      <c r="I48" s="72">
        <v>23.2815432</v>
      </c>
      <c r="J48" s="99"/>
      <c r="K48" s="71">
        <v>45</v>
      </c>
      <c r="L48" s="71">
        <v>20.41</v>
      </c>
      <c r="M48" s="72">
        <v>8.2802112</v>
      </c>
      <c r="N48" s="72">
        <v>9.9048096</v>
      </c>
      <c r="O48" s="72">
        <v>11.5556112</v>
      </c>
      <c r="P48" s="72">
        <v>13.9794072</v>
      </c>
      <c r="Q48" s="72">
        <v>17.4644328</v>
      </c>
      <c r="R48" s="72">
        <v>21.159084</v>
      </c>
      <c r="S48" s="72">
        <v>23.2815432</v>
      </c>
      <c r="U48" s="54"/>
      <c r="V48" s="81">
        <f>'FedEx-632-MT-报价'!V16</f>
        <v>0</v>
      </c>
      <c r="W48" s="129">
        <f>LOOKUP('FedEx-632-MT-报价'!AD16,{0,1,5,10,20,30,40,50,60,70,80,90,100,110,120,130,140,150,10000},{0.4,0.64,0.96,1.2,1.6,2,2.4,2.8,3.2,3.6,4,4.4,4.8,5.6,5.6,5.6,5.6,9.6})</f>
        <v>0.4</v>
      </c>
      <c r="X48" s="129" t="e">
        <f>'FedEx-632-MT-报价'!AL16</f>
        <v>#N/A</v>
      </c>
      <c r="Y48" s="129" t="e">
        <f>(X48+Z48+AA48+AB48+AC48)*'FedEx-632-MT-报价'!W2</f>
        <v>#N/A</v>
      </c>
      <c r="Z48" s="129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9">
        <f>IF(AND('FedEx-632-MT-报价'!AK16="是",'FedEx-632-MT-报价'!AJ16="否"),'FedEx-632-MT-报价'!$AH$2,0)</f>
        <v>0</v>
      </c>
      <c r="AB48" s="129">
        <f t="shared" si="48"/>
        <v>0</v>
      </c>
      <c r="AC48" s="129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'FedEx-632-MT-报价'!AS16</f>
        <v>#N/A</v>
      </c>
      <c r="AJ48" s="129" t="e">
        <f>(AI48+AM48+AL48+AK48+AN48)*'FedEx-632-MT-报价'!W2</f>
        <v>#N/A</v>
      </c>
      <c r="AK48" s="129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9">
        <f>IF(AND('FedEx-632-MT-报价'!$AK16="是",'FedEx-632-MT-报价'!$AJ16="否"),'FedEx-632-MT-报价'!$AI$2,0)</f>
        <v>0</v>
      </c>
      <c r="AM48" s="129">
        <f t="shared" si="49"/>
        <v>2.65531914893617</v>
      </c>
      <c r="AN48" s="129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8.2802112</v>
      </c>
      <c r="D49" s="72">
        <v>10.0096224</v>
      </c>
      <c r="E49" s="72">
        <v>11.922456</v>
      </c>
      <c r="F49" s="72">
        <v>14.2414392</v>
      </c>
      <c r="G49" s="72">
        <v>17.9360904</v>
      </c>
      <c r="H49" s="72">
        <v>21.3949128</v>
      </c>
      <c r="I49" s="72">
        <v>23.8973184</v>
      </c>
      <c r="J49" s="99"/>
      <c r="K49" s="71">
        <v>46</v>
      </c>
      <c r="L49" s="71">
        <v>20.86</v>
      </c>
      <c r="M49" s="72">
        <v>8.2802112</v>
      </c>
      <c r="N49" s="72">
        <v>10.0096224</v>
      </c>
      <c r="O49" s="72">
        <v>11.922456</v>
      </c>
      <c r="P49" s="72">
        <v>14.2414392</v>
      </c>
      <c r="Q49" s="72">
        <v>17.9360904</v>
      </c>
      <c r="R49" s="72">
        <v>21.3949128</v>
      </c>
      <c r="S49" s="72">
        <v>23.8973184</v>
      </c>
      <c r="U49" s="54"/>
      <c r="V49" s="81">
        <f>'FedEx-632-MT-报价'!V17</f>
        <v>0</v>
      </c>
      <c r="W49" s="129">
        <f>LOOKUP('FedEx-632-MT-报价'!AD17,{0,1,5,10,20,30,40,50,60,70,80,90,100,110,120,130,140,150,10000},{0.4,0.64,0.96,1.2,1.6,2,2.4,2.8,3.2,3.6,4,4.4,4.8,5.6,5.6,5.6,5.6,9.6})</f>
        <v>0.4</v>
      </c>
      <c r="X49" s="129" t="e">
        <f>'FedEx-632-MT-报价'!AL17</f>
        <v>#N/A</v>
      </c>
      <c r="Y49" s="129" t="e">
        <f>(X49+Z49+AA49+AB49+AC49)*'FedEx-632-MT-报价'!W2</f>
        <v>#N/A</v>
      </c>
      <c r="Z49" s="129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9">
        <f>IF(AND('FedEx-632-MT-报价'!AK17="是",'FedEx-632-MT-报价'!AJ17="否"),'FedEx-632-MT-报价'!$AH$2,0)</f>
        <v>0</v>
      </c>
      <c r="AB49" s="129">
        <f t="shared" si="48"/>
        <v>0</v>
      </c>
      <c r="AC49" s="129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'FedEx-632-MT-报价'!AS17</f>
        <v>#N/A</v>
      </c>
      <c r="AJ49" s="129" t="e">
        <f>(AI49+AM49+AL49+AK49+AN49)*'FedEx-632-MT-报价'!W2</f>
        <v>#N/A</v>
      </c>
      <c r="AK49" s="129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9">
        <f>IF(AND('FedEx-632-MT-报价'!$AK17="是",'FedEx-632-MT-报价'!$AJ17="否"),'FedEx-632-MT-报价'!$AI$2,0)</f>
        <v>0</v>
      </c>
      <c r="AM49" s="129">
        <f t="shared" si="49"/>
        <v>2.65531914893617</v>
      </c>
      <c r="AN49" s="129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8.2802112</v>
      </c>
      <c r="D50" s="72">
        <v>10.2454512</v>
      </c>
      <c r="E50" s="72">
        <v>12.11898</v>
      </c>
      <c r="F50" s="72">
        <v>14.346252</v>
      </c>
      <c r="G50" s="72">
        <v>18.1719192</v>
      </c>
      <c r="H50" s="72">
        <v>21.8010624</v>
      </c>
      <c r="I50" s="72">
        <v>24.2903664</v>
      </c>
      <c r="J50" s="99"/>
      <c r="K50" s="71">
        <v>47</v>
      </c>
      <c r="L50" s="71">
        <v>21.31</v>
      </c>
      <c r="M50" s="72">
        <v>8.2802112</v>
      </c>
      <c r="N50" s="72">
        <v>10.2454512</v>
      </c>
      <c r="O50" s="72">
        <v>12.11898</v>
      </c>
      <c r="P50" s="72">
        <v>14.346252</v>
      </c>
      <c r="Q50" s="72">
        <v>18.1719192</v>
      </c>
      <c r="R50" s="72">
        <v>21.8010624</v>
      </c>
      <c r="S50" s="72">
        <v>24.2903664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8.2802112</v>
      </c>
      <c r="D51" s="72">
        <v>10.2454512</v>
      </c>
      <c r="E51" s="72">
        <v>12.249996</v>
      </c>
      <c r="F51" s="72">
        <v>14.8572144</v>
      </c>
      <c r="G51" s="72">
        <v>18.4470528</v>
      </c>
      <c r="H51" s="72">
        <v>22.010688</v>
      </c>
      <c r="I51" s="72">
        <v>24.6703128</v>
      </c>
      <c r="J51" s="99"/>
      <c r="K51" s="71">
        <v>48</v>
      </c>
      <c r="L51" s="71">
        <v>21.77</v>
      </c>
      <c r="M51" s="72">
        <v>8.2802112</v>
      </c>
      <c r="N51" s="72">
        <v>10.2454512</v>
      </c>
      <c r="O51" s="72">
        <v>12.249996</v>
      </c>
      <c r="P51" s="72">
        <v>14.8572144</v>
      </c>
      <c r="Q51" s="72">
        <v>18.4470528</v>
      </c>
      <c r="R51" s="72">
        <v>22.010688</v>
      </c>
      <c r="S51" s="72">
        <v>24.6703128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8.2802112</v>
      </c>
      <c r="D52" s="72">
        <v>10.2454512</v>
      </c>
      <c r="E52" s="72">
        <v>12.2630976</v>
      </c>
      <c r="F52" s="72">
        <v>14.870316</v>
      </c>
      <c r="G52" s="72">
        <v>18.5780688</v>
      </c>
      <c r="H52" s="72">
        <v>22.4430408</v>
      </c>
      <c r="I52" s="72">
        <v>24.8144304</v>
      </c>
      <c r="J52" s="99"/>
      <c r="K52" s="71">
        <v>49</v>
      </c>
      <c r="L52" s="71">
        <v>22.22</v>
      </c>
      <c r="M52" s="72">
        <v>8.2802112</v>
      </c>
      <c r="N52" s="72">
        <v>10.2454512</v>
      </c>
      <c r="O52" s="72">
        <v>12.2630976</v>
      </c>
      <c r="P52" s="72">
        <v>14.870316</v>
      </c>
      <c r="Q52" s="72">
        <v>18.5780688</v>
      </c>
      <c r="R52" s="72">
        <v>22.4430408</v>
      </c>
      <c r="S52" s="72">
        <v>24.8144304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8.2802112</v>
      </c>
      <c r="D53" s="72">
        <v>10.2454512</v>
      </c>
      <c r="E53" s="72">
        <v>12.2630976</v>
      </c>
      <c r="F53" s="72">
        <v>14.870316</v>
      </c>
      <c r="G53" s="72">
        <v>18.7483896</v>
      </c>
      <c r="H53" s="72">
        <v>22.6395648</v>
      </c>
      <c r="I53" s="72">
        <v>25.1681736</v>
      </c>
      <c r="J53" s="99"/>
      <c r="K53" s="71">
        <v>50</v>
      </c>
      <c r="L53" s="71">
        <v>22.67</v>
      </c>
      <c r="M53" s="72">
        <v>8.2802112</v>
      </c>
      <c r="N53" s="72">
        <v>10.2454512</v>
      </c>
      <c r="O53" s="72">
        <v>12.2630976</v>
      </c>
      <c r="P53" s="72">
        <v>14.870316</v>
      </c>
      <c r="Q53" s="72">
        <v>18.7483896</v>
      </c>
      <c r="R53" s="72">
        <v>22.6395648</v>
      </c>
      <c r="S53" s="72">
        <v>25.1681736</v>
      </c>
      <c r="U53" s="54"/>
      <c r="V53" s="81" t="str">
        <f>'FedEx-632-MT-报价'!V8</f>
        <v>案例</v>
      </c>
      <c r="W53" s="129">
        <f t="shared" ref="W53:W62" si="50">W40</f>
        <v>2.4</v>
      </c>
      <c r="X53" s="129">
        <f>'FedEx-632-MT-报价'!AM8</f>
        <v>9.9048096</v>
      </c>
      <c r="Y53" s="129">
        <f>(X53+Z53+AA53+AB53+AC53)*'FedEx-632-MT-报价'!W2</f>
        <v>1.584769536</v>
      </c>
      <c r="Z53" s="129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9">
        <f>IF(AND('FedEx-632-MT-报价'!AK8="是",'FedEx-632-MT-报价'!AJ8="否"),'FedEx-632-MT-报价'!$AH$3,0)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11.489579136</v>
      </c>
      <c r="AE53" s="131">
        <f t="shared" ref="AE53:AE62" si="54">(X53+Y53+Z53+AA53+AB53+W53+AC53)</f>
        <v>13.889579136</v>
      </c>
      <c r="AF53" s="54"/>
      <c r="AG53" s="81" t="str">
        <f t="shared" ref="AG53:AG62" si="55">V53</f>
        <v>案例</v>
      </c>
      <c r="AH53" s="129">
        <f t="shared" ref="AH53:AH62" si="56">W53</f>
        <v>2.4</v>
      </c>
      <c r="AI53" s="129">
        <f>'FedEx-632-MT-报价'!AT8</f>
        <v>9.9048096</v>
      </c>
      <c r="AJ53" s="129">
        <f>(AI53+AM53+AL53+AK53+AN53)*'FedEx-632-MT-报价'!W2</f>
        <v>2.00962059982979</v>
      </c>
      <c r="AK53" s="129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9">
        <f>IF(AND('FedEx-632-MT-报价'!$AK8="是",'FedEx-632-MT-报价'!$AJ8="否"),'FedEx-632-MT-报价'!$AI$3,0)</f>
        <v>0</v>
      </c>
      <c r="AM53" s="129">
        <f t="shared" ref="AM53:AM62" si="57">AM40</f>
        <v>2.65531914893617</v>
      </c>
      <c r="AN53" s="129">
        <f t="shared" ref="AN53:AN62" si="58">AN40</f>
        <v>0</v>
      </c>
      <c r="AO53" s="130">
        <f t="shared" ref="AO53:AO62" si="59">SUM(AI53:AN53)</f>
        <v>14.569749348766</v>
      </c>
      <c r="AP53" s="131">
        <f t="shared" ref="AP53:AP62" si="60">(AI53+AJ53+AK53+AL53+AM53+AH53+AN53)</f>
        <v>16.969749348766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8.2802112</v>
      </c>
      <c r="D54" s="72">
        <v>10.2454512</v>
      </c>
      <c r="E54" s="72">
        <v>12.3286056</v>
      </c>
      <c r="F54" s="72">
        <v>14.9489256</v>
      </c>
      <c r="G54" s="72">
        <v>18.9711168</v>
      </c>
      <c r="H54" s="72">
        <v>22.9278</v>
      </c>
      <c r="I54" s="72">
        <v>25.744644</v>
      </c>
      <c r="J54" s="99"/>
      <c r="K54" s="71">
        <v>51</v>
      </c>
      <c r="L54" s="71">
        <v>23.13</v>
      </c>
      <c r="M54" s="72">
        <v>8.2802112</v>
      </c>
      <c r="N54" s="72">
        <v>10.2454512</v>
      </c>
      <c r="O54" s="72">
        <v>12.3286056</v>
      </c>
      <c r="P54" s="72">
        <v>14.9489256</v>
      </c>
      <c r="Q54" s="72">
        <v>18.9711168</v>
      </c>
      <c r="R54" s="72">
        <v>22.9278</v>
      </c>
      <c r="S54" s="72">
        <v>25.744644</v>
      </c>
      <c r="U54" s="54"/>
      <c r="V54" s="81">
        <f>'FedEx-632-MT-报价'!V9</f>
        <v>0</v>
      </c>
      <c r="W54" s="129">
        <f t="shared" si="50"/>
        <v>0.4</v>
      </c>
      <c r="X54" s="129" t="e">
        <f>'FedEx-632-MT-报价'!AM9</f>
        <v>#N/A</v>
      </c>
      <c r="Y54" s="129" t="e">
        <f>(X54+Z54+AA54+AB54+AC54)*'FedEx-632-MT-报价'!W2</f>
        <v>#N/A</v>
      </c>
      <c r="Z54" s="129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9">
        <f>IF(AND('FedEx-632-MT-报价'!AK9="是",'FedEx-632-MT-报价'!AJ9="否"),'FedEx-632-MT-报价'!$AH$3,0)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'FedEx-632-MT-报价'!AT9</f>
        <v>#N/A</v>
      </c>
      <c r="AJ54" s="129" t="e">
        <f>(AI54+AM54+AL54+AK54+AN54)*'FedEx-632-MT-报价'!W2</f>
        <v>#N/A</v>
      </c>
      <c r="AK54" s="129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9">
        <f>IF(AND('FedEx-632-MT-报价'!$AK9="是",'FedEx-632-MT-报价'!$AJ9="否"),'FedEx-632-MT-报价'!$AI$3,0)</f>
        <v>0</v>
      </c>
      <c r="AM54" s="129">
        <f t="shared" si="57"/>
        <v>2.65531914893617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8.2802112</v>
      </c>
      <c r="D55" s="72">
        <v>10.2585528</v>
      </c>
      <c r="E55" s="72">
        <v>12.3286056</v>
      </c>
      <c r="F55" s="72">
        <v>14.9620272</v>
      </c>
      <c r="G55" s="72">
        <v>18.9842184</v>
      </c>
      <c r="H55" s="72">
        <v>22.9278</v>
      </c>
      <c r="I55" s="72">
        <v>25.744644</v>
      </c>
      <c r="J55" s="99"/>
      <c r="K55" s="71">
        <v>52</v>
      </c>
      <c r="L55" s="71">
        <v>23.58</v>
      </c>
      <c r="M55" s="72">
        <v>8.2802112</v>
      </c>
      <c r="N55" s="72">
        <v>10.2585528</v>
      </c>
      <c r="O55" s="72">
        <v>12.3286056</v>
      </c>
      <c r="P55" s="72">
        <v>14.9620272</v>
      </c>
      <c r="Q55" s="72">
        <v>18.9842184</v>
      </c>
      <c r="R55" s="72">
        <v>22.9278</v>
      </c>
      <c r="S55" s="72">
        <v>25.744644</v>
      </c>
      <c r="U55" s="54"/>
      <c r="V55" s="81">
        <f>'FedEx-632-MT-报价'!V10</f>
        <v>0</v>
      </c>
      <c r="W55" s="129">
        <f t="shared" si="50"/>
        <v>0.4</v>
      </c>
      <c r="X55" s="129" t="e">
        <f>'FedEx-632-MT-报价'!AM10</f>
        <v>#N/A</v>
      </c>
      <c r="Y55" s="129" t="e">
        <f>(X55+Z55+AA55+AB55+AC55)*'FedEx-632-MT-报价'!W2</f>
        <v>#N/A</v>
      </c>
      <c r="Z55" s="129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9">
        <f>IF(AND('FedEx-632-MT-报价'!AK10="是",'FedEx-632-MT-报价'!AJ10="否"),'FedEx-632-MT-报价'!$AH$3,0)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'FedEx-632-MT-报价'!AT10</f>
        <v>#N/A</v>
      </c>
      <c r="AJ55" s="129" t="e">
        <f>(AI55+AM55+AL55+AK55+AN55)*'FedEx-632-MT-报价'!W2</f>
        <v>#N/A</v>
      </c>
      <c r="AK55" s="129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9">
        <f>IF(AND('FedEx-632-MT-报价'!$AK10="是",'FedEx-632-MT-报价'!$AJ10="否"),'FedEx-632-MT-报价'!$AI$3,0)</f>
        <v>0</v>
      </c>
      <c r="AM55" s="129">
        <f t="shared" si="57"/>
        <v>2.65531914893617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8.2802112</v>
      </c>
      <c r="D56" s="72">
        <v>10.2585528</v>
      </c>
      <c r="E56" s="72">
        <v>12.3417072</v>
      </c>
      <c r="F56" s="72">
        <v>15.1061448</v>
      </c>
      <c r="G56" s="72">
        <v>18.9842184</v>
      </c>
      <c r="H56" s="72">
        <v>22.9278</v>
      </c>
      <c r="I56" s="72">
        <v>26.006676</v>
      </c>
      <c r="J56" s="99"/>
      <c r="K56" s="71">
        <v>53</v>
      </c>
      <c r="L56" s="71">
        <v>24.04</v>
      </c>
      <c r="M56" s="72">
        <v>8.2802112</v>
      </c>
      <c r="N56" s="72">
        <v>10.2585528</v>
      </c>
      <c r="O56" s="72">
        <v>12.3417072</v>
      </c>
      <c r="P56" s="72">
        <v>15.1061448</v>
      </c>
      <c r="Q56" s="72">
        <v>18.9842184</v>
      </c>
      <c r="R56" s="72">
        <v>22.9278</v>
      </c>
      <c r="S56" s="72">
        <v>26.006676</v>
      </c>
      <c r="U56" s="54"/>
      <c r="V56" s="81">
        <f>'FedEx-632-MT-报价'!V11</f>
        <v>0</v>
      </c>
      <c r="W56" s="129">
        <f t="shared" si="50"/>
        <v>0.4</v>
      </c>
      <c r="X56" s="129" t="e">
        <f>'FedEx-632-MT-报价'!AM11</f>
        <v>#N/A</v>
      </c>
      <c r="Y56" s="129" t="e">
        <f>(X56+Z56+AA56+AB56+AC56)*'FedEx-632-MT-报价'!W2</f>
        <v>#N/A</v>
      </c>
      <c r="Z56" s="129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9">
        <f>IF(AND('FedEx-632-MT-报价'!AK11="是",'FedEx-632-MT-报价'!AJ11="否"),'FedEx-632-MT-报价'!$AH$3,0)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'FedEx-632-MT-报价'!AT11</f>
        <v>#N/A</v>
      </c>
      <c r="AJ56" s="129" t="e">
        <f>(AI56+AM56+AL56+AK56+AN56)*'FedEx-632-MT-报价'!W2</f>
        <v>#N/A</v>
      </c>
      <c r="AK56" s="129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9">
        <f>IF(AND('FedEx-632-MT-报价'!$AK11="是",'FedEx-632-MT-报价'!$AJ11="否"),'FedEx-632-MT-报价'!$AI$3,0)</f>
        <v>0</v>
      </c>
      <c r="AM56" s="129">
        <f t="shared" si="57"/>
        <v>2.65531914893617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8.2802112</v>
      </c>
      <c r="D57" s="72">
        <v>10.2585528</v>
      </c>
      <c r="E57" s="72">
        <v>12.3548088</v>
      </c>
      <c r="F57" s="72">
        <v>15.132348</v>
      </c>
      <c r="G57" s="72">
        <v>18.9842184</v>
      </c>
      <c r="H57" s="72">
        <v>22.9409016</v>
      </c>
      <c r="I57" s="72">
        <v>26.006676</v>
      </c>
      <c r="J57" s="99"/>
      <c r="K57" s="71">
        <v>54</v>
      </c>
      <c r="L57" s="71">
        <v>24.49</v>
      </c>
      <c r="M57" s="72">
        <v>8.2802112</v>
      </c>
      <c r="N57" s="72">
        <v>10.2585528</v>
      </c>
      <c r="O57" s="72">
        <v>12.3548088</v>
      </c>
      <c r="P57" s="72">
        <v>15.132348</v>
      </c>
      <c r="Q57" s="72">
        <v>18.9842184</v>
      </c>
      <c r="R57" s="72">
        <v>22.9409016</v>
      </c>
      <c r="S57" s="72">
        <v>26.006676</v>
      </c>
      <c r="U57" s="54"/>
      <c r="V57" s="81">
        <f>'FedEx-632-MT-报价'!V12</f>
        <v>0</v>
      </c>
      <c r="W57" s="129">
        <f t="shared" si="50"/>
        <v>0.4</v>
      </c>
      <c r="X57" s="129" t="e">
        <f>'FedEx-632-MT-报价'!AM12</f>
        <v>#N/A</v>
      </c>
      <c r="Y57" s="129" t="e">
        <f>(X57+Z57+AA57+AB57+AC57)*'FedEx-632-MT-报价'!W2</f>
        <v>#N/A</v>
      </c>
      <c r="Z57" s="129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9">
        <f>IF(AND('FedEx-632-MT-报价'!AK12="是",'FedEx-632-MT-报价'!AJ12="否"),'FedEx-632-MT-报价'!$AH$3,0)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'FedEx-632-MT-报价'!AT12</f>
        <v>#N/A</v>
      </c>
      <c r="AJ57" s="129" t="e">
        <f>(AI57+AM57+AL57+AK57+AN57)*'FedEx-632-MT-报价'!W2</f>
        <v>#N/A</v>
      </c>
      <c r="AK57" s="129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9">
        <f>IF(AND('FedEx-632-MT-报价'!$AK12="是",'FedEx-632-MT-报价'!$AJ12="否"),'FedEx-632-MT-报价'!$AI$3,0)</f>
        <v>0</v>
      </c>
      <c r="AM57" s="129">
        <f t="shared" si="57"/>
        <v>2.65531914893617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8.2802112</v>
      </c>
      <c r="D58" s="72">
        <v>10.2585528</v>
      </c>
      <c r="E58" s="72">
        <v>12.3548088</v>
      </c>
      <c r="F58" s="72">
        <v>15.132348</v>
      </c>
      <c r="G58" s="72">
        <v>18.99732</v>
      </c>
      <c r="H58" s="72">
        <v>22.9409016</v>
      </c>
      <c r="I58" s="72">
        <v>26.006676</v>
      </c>
      <c r="J58" s="99"/>
      <c r="K58" s="71">
        <v>55</v>
      </c>
      <c r="L58" s="71">
        <v>24.94</v>
      </c>
      <c r="M58" s="72">
        <v>8.2802112</v>
      </c>
      <c r="N58" s="72">
        <v>10.2585528</v>
      </c>
      <c r="O58" s="72">
        <v>12.3548088</v>
      </c>
      <c r="P58" s="72">
        <v>15.132348</v>
      </c>
      <c r="Q58" s="72">
        <v>18.99732</v>
      </c>
      <c r="R58" s="72">
        <v>22.9409016</v>
      </c>
      <c r="S58" s="72">
        <v>26.006676</v>
      </c>
      <c r="U58" s="54"/>
      <c r="V58" s="81">
        <f>'FedEx-632-MT-报价'!V13</f>
        <v>0</v>
      </c>
      <c r="W58" s="129">
        <f t="shared" si="50"/>
        <v>0.4</v>
      </c>
      <c r="X58" s="129" t="e">
        <f>'FedEx-632-MT-报价'!AM13</f>
        <v>#N/A</v>
      </c>
      <c r="Y58" s="129" t="e">
        <f>(X58+Z58+AA58+AB58+AC58)*'FedEx-632-MT-报价'!W2</f>
        <v>#N/A</v>
      </c>
      <c r="Z58" s="129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9">
        <f>IF(AND('FedEx-632-MT-报价'!AK13="是",'FedEx-632-MT-报价'!AJ13="否"),'FedEx-632-MT-报价'!$AH$3,0)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'FedEx-632-MT-报价'!AT13</f>
        <v>#N/A</v>
      </c>
      <c r="AJ58" s="129" t="e">
        <f>(AI58+AM58+AL58+AK58+AN58)*'FedEx-632-MT-报价'!W2</f>
        <v>#N/A</v>
      </c>
      <c r="AK58" s="129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9">
        <f>IF(AND('FedEx-632-MT-报价'!$AK13="是",'FedEx-632-MT-报价'!$AJ13="否"),'FedEx-632-MT-报价'!$AI$3,0)</f>
        <v>0</v>
      </c>
      <c r="AM58" s="129">
        <f t="shared" si="57"/>
        <v>2.65531914893617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8.2802112</v>
      </c>
      <c r="D59" s="72">
        <v>10.2716544</v>
      </c>
      <c r="E59" s="72">
        <v>12.3548088</v>
      </c>
      <c r="F59" s="72">
        <v>15.132348</v>
      </c>
      <c r="G59" s="72">
        <v>18.99732</v>
      </c>
      <c r="H59" s="72">
        <v>22.9409016</v>
      </c>
      <c r="I59" s="72">
        <v>26.334216</v>
      </c>
      <c r="J59" s="99"/>
      <c r="K59" s="71">
        <v>56</v>
      </c>
      <c r="L59" s="71">
        <v>25.4</v>
      </c>
      <c r="M59" s="72">
        <v>8.2802112</v>
      </c>
      <c r="N59" s="72">
        <v>10.2716544</v>
      </c>
      <c r="O59" s="72">
        <v>12.3548088</v>
      </c>
      <c r="P59" s="72">
        <v>15.132348</v>
      </c>
      <c r="Q59" s="72">
        <v>18.99732</v>
      </c>
      <c r="R59" s="72">
        <v>22.9409016</v>
      </c>
      <c r="S59" s="72">
        <v>26.334216</v>
      </c>
      <c r="U59" s="54"/>
      <c r="V59" s="81">
        <f>'FedEx-632-MT-报价'!V14</f>
        <v>0</v>
      </c>
      <c r="W59" s="129">
        <f t="shared" si="50"/>
        <v>0.4</v>
      </c>
      <c r="X59" s="129" t="e">
        <f>'FedEx-632-MT-报价'!AM14</f>
        <v>#N/A</v>
      </c>
      <c r="Y59" s="129" t="e">
        <f>(X59+Z59+AA59+AB59+AC59)*'FedEx-632-MT-报价'!W2</f>
        <v>#N/A</v>
      </c>
      <c r="Z59" s="129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9">
        <f>IF(AND('FedEx-632-MT-报价'!AK14="是",'FedEx-632-MT-报价'!AJ14="否"),'FedEx-632-MT-报价'!$AH$3,0)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'FedEx-632-MT-报价'!AT14</f>
        <v>#N/A</v>
      </c>
      <c r="AJ59" s="129" t="e">
        <f>(AI59+AM59+AL59+AK59+AN59)*'FedEx-632-MT-报价'!W2</f>
        <v>#N/A</v>
      </c>
      <c r="AK59" s="129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9">
        <f>IF(AND('FedEx-632-MT-报价'!$AK14="是",'FedEx-632-MT-报价'!$AJ14="否"),'FedEx-632-MT-报价'!$AI$3,0)</f>
        <v>0</v>
      </c>
      <c r="AM59" s="129">
        <f t="shared" si="57"/>
        <v>2.65531914893617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8.3588208</v>
      </c>
      <c r="D60" s="72">
        <v>10.3240608</v>
      </c>
      <c r="E60" s="72">
        <v>12.3679104</v>
      </c>
      <c r="F60" s="72">
        <v>15.590904</v>
      </c>
      <c r="G60" s="72">
        <v>18.99732</v>
      </c>
      <c r="H60" s="72">
        <v>22.9540032</v>
      </c>
      <c r="I60" s="72">
        <v>26.596248</v>
      </c>
      <c r="J60" s="99"/>
      <c r="K60" s="71">
        <v>57</v>
      </c>
      <c r="L60" s="71">
        <v>25.85</v>
      </c>
      <c r="M60" s="72">
        <v>8.3588208</v>
      </c>
      <c r="N60" s="72">
        <v>10.3240608</v>
      </c>
      <c r="O60" s="72">
        <v>12.3679104</v>
      </c>
      <c r="P60" s="72">
        <v>15.590904</v>
      </c>
      <c r="Q60" s="72">
        <v>18.99732</v>
      </c>
      <c r="R60" s="72">
        <v>22.9540032</v>
      </c>
      <c r="S60" s="72">
        <v>26.596248</v>
      </c>
      <c r="U60" s="54"/>
      <c r="V60" s="81">
        <f>'FedEx-632-MT-报价'!V15</f>
        <v>0</v>
      </c>
      <c r="W60" s="129">
        <f t="shared" si="50"/>
        <v>0.4</v>
      </c>
      <c r="X60" s="129" t="e">
        <f>'FedEx-632-MT-报价'!AM15</f>
        <v>#N/A</v>
      </c>
      <c r="Y60" s="129" t="e">
        <f>(X60+Z60+AA60+AB60+AC60)*'FedEx-632-MT-报价'!W2</f>
        <v>#N/A</v>
      </c>
      <c r="Z60" s="129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9">
        <f>IF(AND('FedEx-632-MT-报价'!AK15="是",'FedEx-632-MT-报价'!AJ15="否"),'FedEx-632-MT-报价'!$AH$3,0)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'FedEx-632-MT-报价'!AT15</f>
        <v>#N/A</v>
      </c>
      <c r="AJ60" s="129" t="e">
        <f>(AI60+AM60+AL60+AK60+AN60)*'FedEx-632-MT-报价'!W2</f>
        <v>#N/A</v>
      </c>
      <c r="AK60" s="129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9">
        <f>IF(AND('FedEx-632-MT-报价'!$AK15="是",'FedEx-632-MT-报价'!$AJ15="否"),'FedEx-632-MT-报价'!$AI$3,0)</f>
        <v>0</v>
      </c>
      <c r="AM60" s="129">
        <f t="shared" si="57"/>
        <v>2.65531914893617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8.3588208</v>
      </c>
      <c r="D61" s="72">
        <v>10.3240608</v>
      </c>
      <c r="E61" s="72">
        <v>12.3679104</v>
      </c>
      <c r="F61" s="72">
        <v>15.590904</v>
      </c>
      <c r="G61" s="72">
        <v>19.0104216</v>
      </c>
      <c r="H61" s="72">
        <v>22.9540032</v>
      </c>
      <c r="I61" s="72">
        <v>26.8320768</v>
      </c>
      <c r="J61" s="99"/>
      <c r="K61" s="71">
        <v>58</v>
      </c>
      <c r="L61" s="71">
        <v>26.3</v>
      </c>
      <c r="M61" s="72">
        <v>8.3588208</v>
      </c>
      <c r="N61" s="72">
        <v>10.3240608</v>
      </c>
      <c r="O61" s="72">
        <v>12.3679104</v>
      </c>
      <c r="P61" s="72">
        <v>15.590904</v>
      </c>
      <c r="Q61" s="72">
        <v>19.0104216</v>
      </c>
      <c r="R61" s="72">
        <v>22.9540032</v>
      </c>
      <c r="S61" s="72">
        <v>26.8320768</v>
      </c>
      <c r="U61" s="54"/>
      <c r="V61" s="81">
        <f>'FedEx-632-MT-报价'!V16</f>
        <v>0</v>
      </c>
      <c r="W61" s="129">
        <f t="shared" si="50"/>
        <v>0.4</v>
      </c>
      <c r="X61" s="129" t="e">
        <f>'FedEx-632-MT-报价'!AM16</f>
        <v>#N/A</v>
      </c>
      <c r="Y61" s="129" t="e">
        <f>(X61+Z61+AA61+AB61+AC61)*'FedEx-632-MT-报价'!W2</f>
        <v>#N/A</v>
      </c>
      <c r="Z61" s="129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9">
        <f>IF(AND('FedEx-632-MT-报价'!AK16="是",'FedEx-632-MT-报价'!AJ16="否"),'FedEx-632-MT-报价'!$AH$3,0)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'FedEx-632-MT-报价'!AT16</f>
        <v>#N/A</v>
      </c>
      <c r="AJ61" s="129" t="e">
        <f>(AI61+AM61+AL61+AK61+AN61)*'FedEx-632-MT-报价'!W2</f>
        <v>#N/A</v>
      </c>
      <c r="AK61" s="129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9">
        <f>IF(AND('FedEx-632-MT-报价'!$AK16="是",'FedEx-632-MT-报价'!$AJ16="否"),'FedEx-632-MT-报价'!$AI$3,0)</f>
        <v>0</v>
      </c>
      <c r="AM61" s="129">
        <f t="shared" si="57"/>
        <v>2.65531914893617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8.3719224</v>
      </c>
      <c r="D62" s="72">
        <v>10.3371624</v>
      </c>
      <c r="E62" s="72">
        <v>12.4596216</v>
      </c>
      <c r="F62" s="72">
        <v>15.6040056</v>
      </c>
      <c r="G62" s="72">
        <v>19.1414376</v>
      </c>
      <c r="H62" s="72">
        <v>22.9540032</v>
      </c>
      <c r="I62" s="72">
        <v>27.2775312</v>
      </c>
      <c r="J62" s="99"/>
      <c r="K62" s="71">
        <v>59</v>
      </c>
      <c r="L62" s="71">
        <v>26.76</v>
      </c>
      <c r="M62" s="72">
        <v>8.3719224</v>
      </c>
      <c r="N62" s="72">
        <v>10.3371624</v>
      </c>
      <c r="O62" s="72">
        <v>12.4596216</v>
      </c>
      <c r="P62" s="72">
        <v>15.6040056</v>
      </c>
      <c r="Q62" s="72">
        <v>19.1414376</v>
      </c>
      <c r="R62" s="72">
        <v>22.9540032</v>
      </c>
      <c r="S62" s="72">
        <v>27.2775312</v>
      </c>
      <c r="U62" s="54"/>
      <c r="V62" s="81">
        <f>'FedEx-632-MT-报价'!V17</f>
        <v>0</v>
      </c>
      <c r="W62" s="129">
        <f t="shared" si="50"/>
        <v>0.4</v>
      </c>
      <c r="X62" s="129" t="e">
        <f>'FedEx-632-MT-报价'!AM17</f>
        <v>#N/A</v>
      </c>
      <c r="Y62" s="129" t="e">
        <f>(X62+Z62+AA62+AB62+AC62)*'FedEx-632-MT-报价'!W2</f>
        <v>#N/A</v>
      </c>
      <c r="Z62" s="129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9">
        <f>IF(AND('FedEx-632-MT-报价'!AK17="是",'FedEx-632-MT-报价'!AJ17="否"),'FedEx-632-MT-报价'!$AH$3,0)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'FedEx-632-MT-报价'!AT17</f>
        <v>#N/A</v>
      </c>
      <c r="AJ62" s="129" t="e">
        <f>(AI62+AM62+AL62+AK62+AN62)*'FedEx-632-MT-报价'!W2</f>
        <v>#N/A</v>
      </c>
      <c r="AK62" s="129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9">
        <f>IF(AND('FedEx-632-MT-报价'!$AK17="是",'FedEx-632-MT-报价'!$AJ17="否"),'FedEx-632-MT-报价'!$AI$3,0)</f>
        <v>0</v>
      </c>
      <c r="AM62" s="129">
        <f t="shared" si="57"/>
        <v>2.65531914893617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8.6077512</v>
      </c>
      <c r="D63" s="72">
        <v>10.7302104</v>
      </c>
      <c r="E63" s="72">
        <v>12.6692472</v>
      </c>
      <c r="F63" s="72">
        <v>16.1542728</v>
      </c>
      <c r="G63" s="72">
        <v>19.4951808</v>
      </c>
      <c r="H63" s="72">
        <v>23.0457144</v>
      </c>
      <c r="I63" s="72">
        <v>27.447852</v>
      </c>
      <c r="J63" s="99"/>
      <c r="K63" s="71">
        <v>60</v>
      </c>
      <c r="L63" s="71">
        <v>27.21</v>
      </c>
      <c r="M63" s="72">
        <v>8.6077512</v>
      </c>
      <c r="N63" s="72">
        <v>10.7302104</v>
      </c>
      <c r="O63" s="72">
        <v>12.6692472</v>
      </c>
      <c r="P63" s="72">
        <v>16.1542728</v>
      </c>
      <c r="Q63" s="72">
        <v>19.4951808</v>
      </c>
      <c r="R63" s="72">
        <v>23.0457144</v>
      </c>
      <c r="S63" s="72">
        <v>27.447852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8.6077512</v>
      </c>
      <c r="D64" s="72">
        <v>10.7695152</v>
      </c>
      <c r="E64" s="72">
        <v>12.7871616</v>
      </c>
      <c r="F64" s="72">
        <v>16.1935776</v>
      </c>
      <c r="G64" s="72">
        <v>19.4951808</v>
      </c>
      <c r="H64" s="72">
        <v>23.0457144</v>
      </c>
      <c r="I64" s="72">
        <v>27.447852</v>
      </c>
      <c r="J64" s="99"/>
      <c r="K64" s="71">
        <v>61</v>
      </c>
      <c r="L64" s="71">
        <v>27.66</v>
      </c>
      <c r="M64" s="72">
        <v>8.6077512</v>
      </c>
      <c r="N64" s="72">
        <v>10.7695152</v>
      </c>
      <c r="O64" s="72">
        <v>12.7871616</v>
      </c>
      <c r="P64" s="72">
        <v>16.1935776</v>
      </c>
      <c r="Q64" s="72">
        <v>19.4951808</v>
      </c>
      <c r="R64" s="72">
        <v>23.0457144</v>
      </c>
      <c r="S64" s="72">
        <v>27.447852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8.9614944</v>
      </c>
      <c r="D65" s="72">
        <v>11.529408</v>
      </c>
      <c r="E65" s="72">
        <v>12.9967872</v>
      </c>
      <c r="F65" s="72">
        <v>16.6521336</v>
      </c>
      <c r="G65" s="72">
        <v>19.7965176</v>
      </c>
      <c r="H65" s="72">
        <v>23.3994576</v>
      </c>
      <c r="I65" s="72">
        <v>27.7884936</v>
      </c>
      <c r="J65" s="99"/>
      <c r="K65" s="71">
        <v>62</v>
      </c>
      <c r="L65" s="71">
        <v>28.12</v>
      </c>
      <c r="M65" s="72">
        <v>8.9614944</v>
      </c>
      <c r="N65" s="72">
        <v>11.529408</v>
      </c>
      <c r="O65" s="72">
        <v>12.9967872</v>
      </c>
      <c r="P65" s="72">
        <v>16.6521336</v>
      </c>
      <c r="Q65" s="72">
        <v>19.7965176</v>
      </c>
      <c r="R65" s="72">
        <v>23.3994576</v>
      </c>
      <c r="S65" s="72">
        <v>27.7884936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8.9614944</v>
      </c>
      <c r="D66" s="72">
        <v>11.529408</v>
      </c>
      <c r="E66" s="72">
        <v>13.1278032</v>
      </c>
      <c r="F66" s="72">
        <v>16.6521336</v>
      </c>
      <c r="G66" s="72">
        <v>19.9275336</v>
      </c>
      <c r="H66" s="72">
        <v>23.58288</v>
      </c>
      <c r="I66" s="72">
        <v>27.9457128</v>
      </c>
      <c r="J66" s="99"/>
      <c r="K66" s="71">
        <v>63</v>
      </c>
      <c r="L66" s="71">
        <v>28.57</v>
      </c>
      <c r="M66" s="72">
        <v>8.9614944</v>
      </c>
      <c r="N66" s="72">
        <v>11.529408</v>
      </c>
      <c r="O66" s="72">
        <v>13.1278032</v>
      </c>
      <c r="P66" s="72">
        <v>16.6521336</v>
      </c>
      <c r="Q66" s="72">
        <v>19.9275336</v>
      </c>
      <c r="R66" s="72">
        <v>23.58288</v>
      </c>
      <c r="S66" s="72">
        <v>27.9457128</v>
      </c>
      <c r="U66" s="54"/>
      <c r="V66" s="81" t="str">
        <f>'FedEx-632-MT-报价'!V8</f>
        <v>案例</v>
      </c>
      <c r="W66" s="129">
        <f t="shared" ref="W66:AC66" si="61">W53</f>
        <v>2.4</v>
      </c>
      <c r="X66" s="129">
        <f>'FedEx-632-MT-报价'!AN8</f>
        <v>11.5556112</v>
      </c>
      <c r="Y66" s="129">
        <f>(X66+Z66+AA66+AB66+AC66)*'FedEx-632-MT-报价'!W2</f>
        <v>1.848897792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13.404508992</v>
      </c>
      <c r="AE66" s="131">
        <f t="shared" ref="AE66:AE75" si="63">(X66+Y66+Z66+AA66+AB66+W66+AC66)</f>
        <v>15.804508992</v>
      </c>
      <c r="AF66" s="54"/>
      <c r="AG66" s="81" t="str">
        <f t="shared" ref="AG66:AG75" si="64">V66</f>
        <v>案例</v>
      </c>
      <c r="AH66" s="129">
        <f t="shared" ref="AH66:AH75" si="65">W66</f>
        <v>2.4</v>
      </c>
      <c r="AI66" s="129">
        <f>'FedEx-632-MT-报价'!AU8</f>
        <v>11.5556112</v>
      </c>
      <c r="AJ66" s="129">
        <f>(AI66+AM66+AL66+AK66+AN66)*'FedEx-632-MT-报价'!W2</f>
        <v>2.27374885582979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2.65531914893617</v>
      </c>
      <c r="AN66" s="129">
        <f t="shared" ref="AN66:AN75" si="67">AN40</f>
        <v>0</v>
      </c>
      <c r="AO66" s="130">
        <f t="shared" ref="AO66:AO75" si="68">SUM(AI66:AN66)</f>
        <v>16.484679204766</v>
      </c>
      <c r="AP66" s="131">
        <f t="shared" ref="AP66:AP75" si="69">(AI66+AJ66+AK66+AL66+AM66+AH66+AN66)</f>
        <v>18.884679204766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9.1973232</v>
      </c>
      <c r="D67" s="72">
        <v>11.5425096</v>
      </c>
      <c r="E67" s="72">
        <v>13.3374288</v>
      </c>
      <c r="F67" s="72">
        <v>16.6652352</v>
      </c>
      <c r="G67" s="72">
        <v>20.0716512</v>
      </c>
      <c r="H67" s="72">
        <v>23.5959816</v>
      </c>
      <c r="I67" s="72">
        <v>28.1291352</v>
      </c>
      <c r="J67" s="99"/>
      <c r="K67" s="71">
        <v>64</v>
      </c>
      <c r="L67" s="71">
        <v>29.02</v>
      </c>
      <c r="M67" s="72">
        <v>9.1973232</v>
      </c>
      <c r="N67" s="72">
        <v>11.5425096</v>
      </c>
      <c r="O67" s="72">
        <v>13.3374288</v>
      </c>
      <c r="P67" s="72">
        <v>16.6652352</v>
      </c>
      <c r="Q67" s="72">
        <v>20.0716512</v>
      </c>
      <c r="R67" s="72">
        <v>23.5959816</v>
      </c>
      <c r="S67" s="72">
        <v>28.1291352</v>
      </c>
      <c r="U67" s="54"/>
      <c r="V67" s="81">
        <f>'FedEx-632-MT-报价'!V9</f>
        <v>0</v>
      </c>
      <c r="W67" s="129">
        <f t="shared" ref="W67:AC67" si="70">W54</f>
        <v>0.4</v>
      </c>
      <c r="X67" s="129" t="e">
        <f>'FedEx-632-MT-报价'!AN9</f>
        <v>#N/A</v>
      </c>
      <c r="Y67" s="129" t="e">
        <f>(X67+Z67+AA67+AB67+AC67)*'FedEx-632-MT-报价'!W2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</v>
      </c>
      <c r="AI67" s="129" t="e">
        <f>'FedEx-632-MT-报价'!AU9</f>
        <v>#N/A</v>
      </c>
      <c r="AJ67" s="129" t="e">
        <f>(AI67+AM67+AL67+AK67+AN67)*'FedEx-632-MT-报价'!W2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2.65531914893617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9.302136</v>
      </c>
      <c r="D68" s="72">
        <v>11.8438464</v>
      </c>
      <c r="E68" s="72">
        <v>13.3374288</v>
      </c>
      <c r="F68" s="72">
        <v>16.6652352</v>
      </c>
      <c r="G68" s="72">
        <v>20.2550736</v>
      </c>
      <c r="H68" s="72">
        <v>23.648388</v>
      </c>
      <c r="I68" s="72">
        <v>28.16844</v>
      </c>
      <c r="J68" s="99"/>
      <c r="K68" s="71">
        <v>65</v>
      </c>
      <c r="L68" s="71">
        <v>29.48</v>
      </c>
      <c r="M68" s="72">
        <v>9.302136</v>
      </c>
      <c r="N68" s="72">
        <v>11.8438464</v>
      </c>
      <c r="O68" s="72">
        <v>13.3374288</v>
      </c>
      <c r="P68" s="72">
        <v>16.6652352</v>
      </c>
      <c r="Q68" s="72">
        <v>20.2550736</v>
      </c>
      <c r="R68" s="72">
        <v>23.648388</v>
      </c>
      <c r="S68" s="72">
        <v>28.16844</v>
      </c>
      <c r="U68" s="54"/>
      <c r="V68" s="81">
        <f>'FedEx-632-MT-报价'!V10</f>
        <v>0</v>
      </c>
      <c r="W68" s="129">
        <f t="shared" ref="W68:AC68" si="72">W55</f>
        <v>0.4</v>
      </c>
      <c r="X68" s="129" t="e">
        <f>'FedEx-632-MT-报价'!AN10</f>
        <v>#N/A</v>
      </c>
      <c r="Y68" s="129" t="e">
        <f>(X68+Z68+AA68+AB68+AC68)*'FedEx-632-MT-报价'!W2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</v>
      </c>
      <c r="AI68" s="129" t="e">
        <f>'FedEx-632-MT-报价'!AU10</f>
        <v>#N/A</v>
      </c>
      <c r="AJ68" s="129" t="e">
        <f>(AI68+AM68+AL68+AK68+AN68)*'FedEx-632-MT-报价'!W2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2.65531914893617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9.3414408</v>
      </c>
      <c r="D69" s="72">
        <v>11.9617608</v>
      </c>
      <c r="E69" s="72">
        <v>13.3505304</v>
      </c>
      <c r="F69" s="72">
        <v>16.6652352</v>
      </c>
      <c r="G69" s="72">
        <v>20.2681752</v>
      </c>
      <c r="H69" s="72">
        <v>23.713896</v>
      </c>
      <c r="I69" s="72">
        <v>28.2863544</v>
      </c>
      <c r="J69" s="99"/>
      <c r="K69" s="71">
        <v>66</v>
      </c>
      <c r="L69" s="71">
        <v>29.93</v>
      </c>
      <c r="M69" s="72">
        <v>9.3414408</v>
      </c>
      <c r="N69" s="72">
        <v>11.9617608</v>
      </c>
      <c r="O69" s="72">
        <v>13.3505304</v>
      </c>
      <c r="P69" s="72">
        <v>16.6652352</v>
      </c>
      <c r="Q69" s="72">
        <v>20.2681752</v>
      </c>
      <c r="R69" s="72">
        <v>23.713896</v>
      </c>
      <c r="S69" s="72">
        <v>28.2863544</v>
      </c>
      <c r="U69" s="54"/>
      <c r="V69" s="81">
        <f>'FedEx-632-MT-报价'!V11</f>
        <v>0</v>
      </c>
      <c r="W69" s="129">
        <f t="shared" ref="W69:AC69" si="74">W56</f>
        <v>0.4</v>
      </c>
      <c r="X69" s="129" t="e">
        <f>'FedEx-632-MT-报价'!AN11</f>
        <v>#N/A</v>
      </c>
      <c r="Y69" s="129" t="e">
        <f>(X69+Z69+AA69+AB69+AC69)*'FedEx-632-MT-报价'!W2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</v>
      </c>
      <c r="AI69" s="129" t="e">
        <f>'FedEx-632-MT-报价'!AU11</f>
        <v>#N/A</v>
      </c>
      <c r="AJ69" s="129" t="e">
        <f>(AI69+AM69+AL69+AK69+AN69)*'FedEx-632-MT-报价'!W2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2.65531914893617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9.3545424</v>
      </c>
      <c r="D70" s="72">
        <v>11.9617608</v>
      </c>
      <c r="E70" s="72">
        <v>13.3505304</v>
      </c>
      <c r="F70" s="72">
        <v>16.70454</v>
      </c>
      <c r="G70" s="72">
        <v>20.4253944</v>
      </c>
      <c r="H70" s="72">
        <v>23.8318104</v>
      </c>
      <c r="I70" s="72">
        <v>28.561488</v>
      </c>
      <c r="J70" s="99"/>
      <c r="K70" s="71">
        <v>67</v>
      </c>
      <c r="L70" s="71">
        <v>30.39</v>
      </c>
      <c r="M70" s="72">
        <v>9.3545424</v>
      </c>
      <c r="N70" s="72">
        <v>11.9617608</v>
      </c>
      <c r="O70" s="72">
        <v>13.3505304</v>
      </c>
      <c r="P70" s="72">
        <v>16.70454</v>
      </c>
      <c r="Q70" s="72">
        <v>20.4253944</v>
      </c>
      <c r="R70" s="72">
        <v>23.8318104</v>
      </c>
      <c r="S70" s="72">
        <v>28.561488</v>
      </c>
      <c r="U70" s="54"/>
      <c r="V70" s="81">
        <f>'FedEx-632-MT-报价'!V12</f>
        <v>0</v>
      </c>
      <c r="W70" s="129">
        <f t="shared" ref="W70:AC70" si="76">W57</f>
        <v>0.4</v>
      </c>
      <c r="X70" s="129" t="e">
        <f>'FedEx-632-MT-报价'!AN12</f>
        <v>#N/A</v>
      </c>
      <c r="Y70" s="129" t="e">
        <f>(X70+Z70+AA70+AB70+AC70)*'FedEx-632-MT-报价'!W2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</v>
      </c>
      <c r="AI70" s="129" t="e">
        <f>'FedEx-632-MT-报价'!AU12</f>
        <v>#N/A</v>
      </c>
      <c r="AJ70" s="129" t="e">
        <f>(AI70+AM70+AL70+AK70+AN70)*'FedEx-632-MT-报价'!W2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2.65531914893617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9.4593552</v>
      </c>
      <c r="D71" s="72">
        <v>12.184488</v>
      </c>
      <c r="E71" s="72">
        <v>14.1628296</v>
      </c>
      <c r="F71" s="72">
        <v>17.0844864</v>
      </c>
      <c r="G71" s="72">
        <v>20.7267312</v>
      </c>
      <c r="H71" s="72">
        <v>24.1986552</v>
      </c>
      <c r="I71" s="72">
        <v>28.561488</v>
      </c>
      <c r="J71" s="99"/>
      <c r="K71" s="71">
        <v>68</v>
      </c>
      <c r="L71" s="71">
        <v>30.84</v>
      </c>
      <c r="M71" s="72">
        <v>9.4593552</v>
      </c>
      <c r="N71" s="72">
        <v>12.184488</v>
      </c>
      <c r="O71" s="72">
        <v>14.1628296</v>
      </c>
      <c r="P71" s="72">
        <v>17.0844864</v>
      </c>
      <c r="Q71" s="72">
        <v>20.7267312</v>
      </c>
      <c r="R71" s="72">
        <v>24.1986552</v>
      </c>
      <c r="S71" s="72">
        <v>28.561488</v>
      </c>
      <c r="U71" s="54"/>
      <c r="V71" s="81">
        <f>'FedEx-632-MT-报价'!V13</f>
        <v>0</v>
      </c>
      <c r="W71" s="129">
        <f t="shared" ref="W71:AC71" si="78">W58</f>
        <v>0.4</v>
      </c>
      <c r="X71" s="129" t="e">
        <f>'FedEx-632-MT-报价'!AN13</f>
        <v>#N/A</v>
      </c>
      <c r="Y71" s="129" t="e">
        <f>(X71+Z71+AA71+AB71+AC71)*'FedEx-632-MT-报价'!W2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</v>
      </c>
      <c r="AI71" s="129" t="e">
        <f>'FedEx-632-MT-报价'!AU13</f>
        <v>#N/A</v>
      </c>
      <c r="AJ71" s="129" t="e">
        <f>(AI71+AM71+AL71+AK71+AN71)*'FedEx-632-MT-报价'!W2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2.65531914893617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9.6558792</v>
      </c>
      <c r="D72" s="72">
        <v>12.3024024</v>
      </c>
      <c r="E72" s="72">
        <v>14.2938456</v>
      </c>
      <c r="F72" s="72">
        <v>17.2024008</v>
      </c>
      <c r="G72" s="72">
        <v>20.831544</v>
      </c>
      <c r="H72" s="72">
        <v>24.1986552</v>
      </c>
      <c r="I72" s="72">
        <v>28.7056056</v>
      </c>
      <c r="J72" s="99"/>
      <c r="K72" s="71">
        <v>69</v>
      </c>
      <c r="L72" s="71">
        <v>31.29</v>
      </c>
      <c r="M72" s="72">
        <v>9.6558792</v>
      </c>
      <c r="N72" s="72">
        <v>12.3024024</v>
      </c>
      <c r="O72" s="72">
        <v>14.2938456</v>
      </c>
      <c r="P72" s="72">
        <v>17.2024008</v>
      </c>
      <c r="Q72" s="72">
        <v>20.831544</v>
      </c>
      <c r="R72" s="72">
        <v>24.1986552</v>
      </c>
      <c r="S72" s="72">
        <v>28.7056056</v>
      </c>
      <c r="U72" s="54"/>
      <c r="V72" s="81">
        <f>'FedEx-632-MT-报价'!V14</f>
        <v>0</v>
      </c>
      <c r="W72" s="129">
        <f t="shared" ref="W72:AC72" si="80">W59</f>
        <v>0.4</v>
      </c>
      <c r="X72" s="129" t="e">
        <f>'FedEx-632-MT-报价'!AN14</f>
        <v>#N/A</v>
      </c>
      <c r="Y72" s="129" t="e">
        <f>(X72+Z72+AA72+AB72+AC72)*'FedEx-632-MT-报价'!W2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</v>
      </c>
      <c r="AI72" s="129" t="e">
        <f>'FedEx-632-MT-报价'!AU14</f>
        <v>#N/A</v>
      </c>
      <c r="AJ72" s="129" t="e">
        <f>(AI72+AM72+AL72+AK72+AN72)*'FedEx-632-MT-报价'!W2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2.65531914893617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9.695184</v>
      </c>
      <c r="D73" s="72">
        <v>12.4727232</v>
      </c>
      <c r="E73" s="72">
        <v>14.608284</v>
      </c>
      <c r="F73" s="72">
        <v>18.0278016</v>
      </c>
      <c r="G73" s="72">
        <v>21.2507952</v>
      </c>
      <c r="H73" s="72">
        <v>24.1986552</v>
      </c>
      <c r="I73" s="72">
        <v>28.954536</v>
      </c>
      <c r="J73" s="99"/>
      <c r="K73" s="71">
        <v>70</v>
      </c>
      <c r="L73" s="71">
        <v>31.75</v>
      </c>
      <c r="M73" s="72">
        <v>9.695184</v>
      </c>
      <c r="N73" s="72">
        <v>12.4727232</v>
      </c>
      <c r="O73" s="72">
        <v>14.608284</v>
      </c>
      <c r="P73" s="72">
        <v>18.0278016</v>
      </c>
      <c r="Q73" s="72">
        <v>21.2507952</v>
      </c>
      <c r="R73" s="72">
        <v>24.1986552</v>
      </c>
      <c r="S73" s="72">
        <v>28.954536</v>
      </c>
      <c r="U73" s="54"/>
      <c r="V73" s="81">
        <f>'FedEx-632-MT-报价'!V15</f>
        <v>0</v>
      </c>
      <c r="W73" s="129">
        <f t="shared" ref="W73:AC73" si="82">W60</f>
        <v>0.4</v>
      </c>
      <c r="X73" s="129" t="e">
        <f>'FedEx-632-MT-报价'!AN15</f>
        <v>#N/A</v>
      </c>
      <c r="Y73" s="129" t="e">
        <f>(X73+Z73+AA73+AB73+AC73)*'FedEx-632-MT-报价'!W2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</v>
      </c>
      <c r="AI73" s="129" t="e">
        <f>'FedEx-632-MT-报价'!AU15</f>
        <v>#N/A</v>
      </c>
      <c r="AJ73" s="129" t="e">
        <f>(AI73+AM73+AL73+AK73+AN73)*'FedEx-632-MT-报价'!W2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2.65531914893617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9.7082856</v>
      </c>
      <c r="D74" s="72">
        <v>12.4858248</v>
      </c>
      <c r="E74" s="72">
        <v>14.8310112</v>
      </c>
      <c r="F74" s="72">
        <v>18.0278016</v>
      </c>
      <c r="G74" s="72">
        <v>21.3949128</v>
      </c>
      <c r="H74" s="72">
        <v>24.5917032</v>
      </c>
      <c r="I74" s="72">
        <v>28.9676376</v>
      </c>
      <c r="J74" s="99"/>
      <c r="K74" s="71">
        <v>71</v>
      </c>
      <c r="L74" s="71">
        <v>32.2</v>
      </c>
      <c r="M74" s="72">
        <v>9.7082856</v>
      </c>
      <c r="N74" s="72">
        <v>12.4858248</v>
      </c>
      <c r="O74" s="72">
        <v>14.8310112</v>
      </c>
      <c r="P74" s="72">
        <v>18.0278016</v>
      </c>
      <c r="Q74" s="72">
        <v>21.3949128</v>
      </c>
      <c r="R74" s="72">
        <v>24.5917032</v>
      </c>
      <c r="S74" s="72">
        <v>28.9676376</v>
      </c>
      <c r="U74" s="54"/>
      <c r="V74" s="81">
        <f>'FedEx-632-MT-报价'!V16</f>
        <v>0</v>
      </c>
      <c r="W74" s="129">
        <f t="shared" ref="W74:AC74" si="84">W61</f>
        <v>0.4</v>
      </c>
      <c r="X74" s="129" t="e">
        <f>'FedEx-632-MT-报价'!AN16</f>
        <v>#N/A</v>
      </c>
      <c r="Y74" s="129" t="e">
        <f>(X74+Z74+AA74+AB74+AC74)*'FedEx-632-MT-报价'!W2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</v>
      </c>
      <c r="AI74" s="129" t="e">
        <f>'FedEx-632-MT-报价'!AU16</f>
        <v>#N/A</v>
      </c>
      <c r="AJ74" s="129" t="e">
        <f>(AI74+AM74+AL74+AK74+AN74)*'FedEx-632-MT-报价'!W2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2.65531914893617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9.9834192</v>
      </c>
      <c r="D75" s="72">
        <v>12.4858248</v>
      </c>
      <c r="E75" s="72">
        <v>15.1454496</v>
      </c>
      <c r="F75" s="72">
        <v>18.0409032</v>
      </c>
      <c r="G75" s="72">
        <v>21.748656</v>
      </c>
      <c r="H75" s="72">
        <v>25.6398312</v>
      </c>
      <c r="I75" s="72">
        <v>29.0069424</v>
      </c>
      <c r="J75" s="99"/>
      <c r="K75" s="71">
        <v>72</v>
      </c>
      <c r="L75" s="71">
        <v>32.65</v>
      </c>
      <c r="M75" s="72">
        <v>9.9834192</v>
      </c>
      <c r="N75" s="72">
        <v>12.4858248</v>
      </c>
      <c r="O75" s="72">
        <v>15.1454496</v>
      </c>
      <c r="P75" s="72">
        <v>18.0409032</v>
      </c>
      <c r="Q75" s="72">
        <v>21.748656</v>
      </c>
      <c r="R75" s="72">
        <v>25.6398312</v>
      </c>
      <c r="S75" s="72">
        <v>29.0069424</v>
      </c>
      <c r="U75" s="54"/>
      <c r="V75" s="81">
        <f>'FedEx-632-MT-报价'!V17</f>
        <v>0</v>
      </c>
      <c r="W75" s="129">
        <f t="shared" ref="W75:AC75" si="86">W62</f>
        <v>0.4</v>
      </c>
      <c r="X75" s="129" t="e">
        <f>'FedEx-632-MT-报价'!AN17</f>
        <v>#N/A</v>
      </c>
      <c r="Y75" s="129" t="e">
        <f>(X75+Z75+AA75+AB75+AC75)*'FedEx-632-MT-报价'!W2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</v>
      </c>
      <c r="AI75" s="129" t="e">
        <f>'FedEx-632-MT-报价'!AU17</f>
        <v>#N/A</v>
      </c>
      <c r="AJ75" s="129" t="e">
        <f>(AI75+AM75+AL75+AK75+AN75)*'FedEx-632-MT-报价'!W2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2.65531914893617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10.0489272</v>
      </c>
      <c r="D76" s="72">
        <v>12.6037392</v>
      </c>
      <c r="E76" s="72">
        <v>15.1454496</v>
      </c>
      <c r="F76" s="72">
        <v>18.3029352</v>
      </c>
      <c r="G76" s="72">
        <v>21.9713832</v>
      </c>
      <c r="H76" s="72">
        <v>25.6922376</v>
      </c>
      <c r="I76" s="72">
        <v>29.0069424</v>
      </c>
      <c r="J76" s="99"/>
      <c r="K76" s="71">
        <v>73</v>
      </c>
      <c r="L76" s="71">
        <v>33.11</v>
      </c>
      <c r="M76" s="72">
        <v>10.0489272</v>
      </c>
      <c r="N76" s="72">
        <v>12.6037392</v>
      </c>
      <c r="O76" s="72">
        <v>15.1454496</v>
      </c>
      <c r="P76" s="72">
        <v>18.3029352</v>
      </c>
      <c r="Q76" s="72">
        <v>21.9713832</v>
      </c>
      <c r="R76" s="72">
        <v>25.6922376</v>
      </c>
      <c r="S76" s="72">
        <v>29.0069424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10.3109592</v>
      </c>
      <c r="D77" s="72">
        <v>12.6037392</v>
      </c>
      <c r="E77" s="72">
        <v>15.1454496</v>
      </c>
      <c r="F77" s="72">
        <v>18.3160368</v>
      </c>
      <c r="G77" s="72">
        <v>22.3120248</v>
      </c>
      <c r="H77" s="72">
        <v>25.6922376</v>
      </c>
      <c r="I77" s="72">
        <v>29.020044</v>
      </c>
      <c r="J77" s="99"/>
      <c r="K77" s="71">
        <v>74</v>
      </c>
      <c r="L77" s="71">
        <v>33.56</v>
      </c>
      <c r="M77" s="72">
        <v>10.3109592</v>
      </c>
      <c r="N77" s="72">
        <v>12.6037392</v>
      </c>
      <c r="O77" s="72">
        <v>15.1454496</v>
      </c>
      <c r="P77" s="72">
        <v>18.3160368</v>
      </c>
      <c r="Q77" s="72">
        <v>22.3120248</v>
      </c>
      <c r="R77" s="72">
        <v>25.6922376</v>
      </c>
      <c r="S77" s="72">
        <v>29.020044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10.6909056</v>
      </c>
      <c r="D78" s="72">
        <v>12.6168408</v>
      </c>
      <c r="E78" s="72">
        <v>15.1585512</v>
      </c>
      <c r="F78" s="72">
        <v>18.4470528</v>
      </c>
      <c r="G78" s="72">
        <v>22.3120248</v>
      </c>
      <c r="H78" s="72">
        <v>25.9542696</v>
      </c>
      <c r="I78" s="72">
        <v>29.020044</v>
      </c>
      <c r="J78" s="99"/>
      <c r="K78" s="71">
        <v>75</v>
      </c>
      <c r="L78" s="71">
        <v>34.01</v>
      </c>
      <c r="M78" s="72">
        <v>10.6909056</v>
      </c>
      <c r="N78" s="72">
        <v>12.6168408</v>
      </c>
      <c r="O78" s="72">
        <v>15.1585512</v>
      </c>
      <c r="P78" s="72">
        <v>18.4470528</v>
      </c>
      <c r="Q78" s="72">
        <v>22.3120248</v>
      </c>
      <c r="R78" s="72">
        <v>25.9542696</v>
      </c>
      <c r="S78" s="72">
        <v>29.020044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11.5163064</v>
      </c>
      <c r="D79" s="72">
        <v>13.3243272</v>
      </c>
      <c r="E79" s="72">
        <v>15.2502624</v>
      </c>
      <c r="F79" s="72">
        <v>18.735288</v>
      </c>
      <c r="G79" s="72">
        <v>22.8098856</v>
      </c>
      <c r="H79" s="72">
        <v>26.3735208</v>
      </c>
      <c r="I79" s="72">
        <v>29.2951776</v>
      </c>
      <c r="J79" s="99"/>
      <c r="K79" s="71">
        <v>76</v>
      </c>
      <c r="L79" s="71">
        <v>34.47</v>
      </c>
      <c r="M79" s="72">
        <v>11.5163064</v>
      </c>
      <c r="N79" s="72">
        <v>13.3243272</v>
      </c>
      <c r="O79" s="72">
        <v>15.2502624</v>
      </c>
      <c r="P79" s="72">
        <v>18.735288</v>
      </c>
      <c r="Q79" s="72">
        <v>22.8098856</v>
      </c>
      <c r="R79" s="72">
        <v>26.3735208</v>
      </c>
      <c r="S79" s="72">
        <v>29.2951776</v>
      </c>
      <c r="U79" s="54"/>
      <c r="V79" s="81" t="str">
        <f>'FedEx-632-MT-报价'!V8</f>
        <v>案例</v>
      </c>
      <c r="W79" s="129">
        <f t="shared" ref="W79:W88" si="88">W66</f>
        <v>2.4</v>
      </c>
      <c r="X79" s="129">
        <f>'FedEx-632-MT-报价'!AO8</f>
        <v>13.9663056</v>
      </c>
      <c r="Y79" s="129">
        <f>(X79+Z79+AA79+AB79+AC79)*'FedEx-632-MT-报价'!W2</f>
        <v>2.234608896</v>
      </c>
      <c r="Z79" s="129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9">
        <f>IF(AND('FedEx-632-MT-报价'!AK8="是",'FedEx-632-MT-报价'!AJ8="否"),'FedEx-632-MT-报价'!$AH$4,0)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16.200914496</v>
      </c>
      <c r="AE79" s="131">
        <f t="shared" ref="AE79:AE88" si="92">(X79+Y79+Z79+AA79+AB79+W79+AC79)</f>
        <v>18.600914496</v>
      </c>
      <c r="AF79" s="54"/>
      <c r="AG79" s="81" t="str">
        <f t="shared" ref="AG79:AG88" si="93">V79</f>
        <v>案例</v>
      </c>
      <c r="AH79" s="129">
        <f t="shared" ref="AH79:AH88" si="94">W79</f>
        <v>2.4</v>
      </c>
      <c r="AI79" s="129">
        <f>'FedEx-632-MT-报价'!AV8</f>
        <v>13.9663056</v>
      </c>
      <c r="AJ79" s="129">
        <f>(AI79+AM79+AL79+AK79+AN79)*'FedEx-632-MT-报价'!W2</f>
        <v>2.65945995982979</v>
      </c>
      <c r="AK79" s="129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9">
        <f>IF(AND('FedEx-632-MT-报价'!$AK8="是",'FedEx-632-MT-报价'!$AJ8="否"),'FedEx-632-MT-报价'!$AI$4,0)</f>
        <v>0</v>
      </c>
      <c r="AM79" s="129">
        <f t="shared" ref="AM79:AM88" si="95">AM66</f>
        <v>2.65531914893617</v>
      </c>
      <c r="AN79" s="129">
        <f t="shared" ref="AN79:AN88" si="96">AN40</f>
        <v>0</v>
      </c>
      <c r="AO79" s="130">
        <f t="shared" ref="AO79:AO88" si="97">SUM(AI79:AN79)</f>
        <v>19.281084708766</v>
      </c>
      <c r="AP79" s="131">
        <f t="shared" ref="AP79:AP88" si="98">(AI79+AJ79+AK79+AL79+AM79+AH79+AN79)</f>
        <v>21.681084708766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11.9617608</v>
      </c>
      <c r="D80" s="72">
        <v>13.5077496</v>
      </c>
      <c r="E80" s="72">
        <v>15.4205832</v>
      </c>
      <c r="F80" s="72">
        <v>18.8138976</v>
      </c>
      <c r="G80" s="72">
        <v>22.9409016</v>
      </c>
      <c r="H80" s="72">
        <v>27.120312</v>
      </c>
      <c r="I80" s="72">
        <v>29.2951776</v>
      </c>
      <c r="J80" s="99"/>
      <c r="K80" s="71">
        <v>77</v>
      </c>
      <c r="L80" s="71">
        <v>34.92</v>
      </c>
      <c r="M80" s="72">
        <v>11.9617608</v>
      </c>
      <c r="N80" s="72">
        <v>13.5077496</v>
      </c>
      <c r="O80" s="72">
        <v>15.4205832</v>
      </c>
      <c r="P80" s="72">
        <v>18.8138976</v>
      </c>
      <c r="Q80" s="72">
        <v>22.9409016</v>
      </c>
      <c r="R80" s="72">
        <v>27.120312</v>
      </c>
      <c r="S80" s="72">
        <v>29.2951776</v>
      </c>
      <c r="U80" s="54"/>
      <c r="V80" s="81">
        <f>'FedEx-632-MT-报价'!V9</f>
        <v>0</v>
      </c>
      <c r="W80" s="129">
        <f t="shared" si="88"/>
        <v>0.4</v>
      </c>
      <c r="X80" s="129" t="e">
        <f>'FedEx-632-MT-报价'!AO9</f>
        <v>#N/A</v>
      </c>
      <c r="Y80" s="129" t="e">
        <f>(X80+Z80+AA80+AB80+AC80)*'FedEx-632-MT-报价'!W2</f>
        <v>#N/A</v>
      </c>
      <c r="Z80" s="129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9">
        <f>IF(AND('FedEx-632-MT-报价'!AK9="是",'FedEx-632-MT-报价'!AJ9="否"),'FedEx-632-MT-报价'!$AH$4,0)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</v>
      </c>
      <c r="AI80" s="129" t="e">
        <f>'FedEx-632-MT-报价'!AV9</f>
        <v>#N/A</v>
      </c>
      <c r="AJ80" s="129" t="e">
        <f>(AI80+AM80+AL80+AK80+AN80)*'FedEx-632-MT-报价'!W2</f>
        <v>#N/A</v>
      </c>
      <c r="AK80" s="129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9">
        <f>IF(AND('FedEx-632-MT-报价'!$AK9="是",'FedEx-632-MT-报价'!$AJ9="否"),'FedEx-632-MT-报价'!$AI$4,0)</f>
        <v>0</v>
      </c>
      <c r="AM80" s="129">
        <f t="shared" si="95"/>
        <v>2.65531914893617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11.9748624</v>
      </c>
      <c r="D81" s="72">
        <v>14.018712</v>
      </c>
      <c r="E81" s="72">
        <v>15.8791392</v>
      </c>
      <c r="F81" s="72">
        <v>19.0235232</v>
      </c>
      <c r="G81" s="72">
        <v>23.0850192</v>
      </c>
      <c r="H81" s="72">
        <v>27.3299376</v>
      </c>
      <c r="I81" s="72">
        <v>29.2951776</v>
      </c>
      <c r="J81" s="99"/>
      <c r="K81" s="71">
        <v>78</v>
      </c>
      <c r="L81" s="71">
        <v>35.38</v>
      </c>
      <c r="M81" s="72">
        <v>11.9748624</v>
      </c>
      <c r="N81" s="72">
        <v>14.018712</v>
      </c>
      <c r="O81" s="72">
        <v>15.8791392</v>
      </c>
      <c r="P81" s="72">
        <v>19.0235232</v>
      </c>
      <c r="Q81" s="72">
        <v>23.0850192</v>
      </c>
      <c r="R81" s="72">
        <v>27.3299376</v>
      </c>
      <c r="S81" s="72">
        <v>29.2951776</v>
      </c>
      <c r="U81" s="54"/>
      <c r="V81" s="81">
        <f>'FedEx-632-MT-报价'!V10</f>
        <v>0</v>
      </c>
      <c r="W81" s="129">
        <f t="shared" si="88"/>
        <v>0.4</v>
      </c>
      <c r="X81" s="129" t="e">
        <f>'FedEx-632-MT-报价'!AO10</f>
        <v>#N/A</v>
      </c>
      <c r="Y81" s="129" t="e">
        <f>(X81+Z81+AA81+AB81+AC81)*'FedEx-632-MT-报价'!W2</f>
        <v>#N/A</v>
      </c>
      <c r="Z81" s="129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9">
        <f>IF(AND('FedEx-632-MT-报价'!AK10="是",'FedEx-632-MT-报价'!AJ10="否"),'FedEx-632-MT-报价'!$AH$4,0)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</v>
      </c>
      <c r="AI81" s="129" t="e">
        <f>'FedEx-632-MT-报价'!AV10</f>
        <v>#N/A</v>
      </c>
      <c r="AJ81" s="129" t="e">
        <f>(AI81+AM81+AL81+AK81+AN81)*'FedEx-632-MT-报价'!W2</f>
        <v>#N/A</v>
      </c>
      <c r="AK81" s="129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9">
        <f>IF(AND('FedEx-632-MT-报价'!$AK10="是",'FedEx-632-MT-报价'!$AJ10="否"),'FedEx-632-MT-报价'!$AI$4,0)</f>
        <v>0</v>
      </c>
      <c r="AM81" s="129">
        <f t="shared" si="95"/>
        <v>2.65531914893617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12.5251296</v>
      </c>
      <c r="D82" s="72">
        <v>14.5951824</v>
      </c>
      <c r="E82" s="72">
        <v>16.2721872</v>
      </c>
      <c r="F82" s="72">
        <v>19.32486</v>
      </c>
      <c r="G82" s="72">
        <v>23.5697784</v>
      </c>
      <c r="H82" s="72">
        <v>27.7491888</v>
      </c>
      <c r="I82" s="72">
        <v>29.7799368</v>
      </c>
      <c r="J82" s="99"/>
      <c r="K82" s="71">
        <v>79</v>
      </c>
      <c r="L82" s="71">
        <v>35.83</v>
      </c>
      <c r="M82" s="72">
        <v>12.5251296</v>
      </c>
      <c r="N82" s="72">
        <v>14.5951824</v>
      </c>
      <c r="O82" s="72">
        <v>16.2721872</v>
      </c>
      <c r="P82" s="72">
        <v>19.32486</v>
      </c>
      <c r="Q82" s="72">
        <v>23.5697784</v>
      </c>
      <c r="R82" s="72">
        <v>27.7491888</v>
      </c>
      <c r="S82" s="72">
        <v>29.7799368</v>
      </c>
      <c r="U82" s="54"/>
      <c r="V82" s="81">
        <f>'FedEx-632-MT-报价'!V11</f>
        <v>0</v>
      </c>
      <c r="W82" s="129">
        <f t="shared" si="88"/>
        <v>0.4</v>
      </c>
      <c r="X82" s="129" t="e">
        <f>'FedEx-632-MT-报价'!AO11</f>
        <v>#N/A</v>
      </c>
      <c r="Y82" s="129" t="e">
        <f>(X82+Z82+AA82+AB82+AC82)*'FedEx-632-MT-报价'!W2</f>
        <v>#N/A</v>
      </c>
      <c r="Z82" s="129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9">
        <f>IF(AND('FedEx-632-MT-报价'!AK11="是",'FedEx-632-MT-报价'!AJ11="否"),'FedEx-632-MT-报价'!$AH$4,0)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</v>
      </c>
      <c r="AI82" s="129" t="e">
        <f>'FedEx-632-MT-报价'!AV11</f>
        <v>#N/A</v>
      </c>
      <c r="AJ82" s="129" t="e">
        <f>(AI82+AM82+AL82+AK82+AN82)*'FedEx-632-MT-报价'!W2</f>
        <v>#N/A</v>
      </c>
      <c r="AK82" s="129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9">
        <f>IF(AND('FedEx-632-MT-报价'!$AK11="是",'FedEx-632-MT-报价'!$AJ11="否"),'FedEx-632-MT-报价'!$AI$4,0)</f>
        <v>0</v>
      </c>
      <c r="AM82" s="129">
        <f t="shared" si="95"/>
        <v>2.65531914893617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12.8657712</v>
      </c>
      <c r="D83" s="72">
        <v>14.8834176</v>
      </c>
      <c r="E83" s="72">
        <v>16.3507968</v>
      </c>
      <c r="F83" s="72">
        <v>19.783416</v>
      </c>
      <c r="G83" s="72">
        <v>23.9628264</v>
      </c>
      <c r="H83" s="72">
        <v>28.1291352</v>
      </c>
      <c r="I83" s="72">
        <v>30.002664</v>
      </c>
      <c r="J83" s="99"/>
      <c r="K83" s="71">
        <v>80</v>
      </c>
      <c r="L83" s="71">
        <v>36.28</v>
      </c>
      <c r="M83" s="72">
        <v>12.8657712</v>
      </c>
      <c r="N83" s="72">
        <v>14.8834176</v>
      </c>
      <c r="O83" s="72">
        <v>16.3507968</v>
      </c>
      <c r="P83" s="72">
        <v>19.783416</v>
      </c>
      <c r="Q83" s="72">
        <v>23.9628264</v>
      </c>
      <c r="R83" s="72">
        <v>28.1291352</v>
      </c>
      <c r="S83" s="72">
        <v>30.002664</v>
      </c>
      <c r="U83" s="54"/>
      <c r="V83" s="81">
        <f>'FedEx-632-MT-报价'!V12</f>
        <v>0</v>
      </c>
      <c r="W83" s="129">
        <f t="shared" si="88"/>
        <v>0.4</v>
      </c>
      <c r="X83" s="129" t="e">
        <f>'FedEx-632-MT-报价'!AO12</f>
        <v>#N/A</v>
      </c>
      <c r="Y83" s="129" t="e">
        <f>(X83+Z83+AA83+AB83+AC83)*'FedEx-632-MT-报价'!W2</f>
        <v>#N/A</v>
      </c>
      <c r="Z83" s="129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9">
        <f>IF(AND('FedEx-632-MT-报价'!AK12="是",'FedEx-632-MT-报价'!AJ12="否"),'FedEx-632-MT-报价'!$AH$4,0)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</v>
      </c>
      <c r="AI83" s="129" t="e">
        <f>'FedEx-632-MT-报价'!AV12</f>
        <v>#N/A</v>
      </c>
      <c r="AJ83" s="129" t="e">
        <f>(AI83+AM83+AL83+AK83+AN83)*'FedEx-632-MT-报价'!W2</f>
        <v>#N/A</v>
      </c>
      <c r="AK83" s="129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9">
        <f>IF(AND('FedEx-632-MT-报价'!$AK12="是",'FedEx-632-MT-报价'!$AJ12="否"),'FedEx-632-MT-报价'!$AI$4,0)</f>
        <v>0</v>
      </c>
      <c r="AM83" s="129">
        <f t="shared" si="95"/>
        <v>2.65531914893617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13.1802096</v>
      </c>
      <c r="D84" s="72">
        <v>15.001332</v>
      </c>
      <c r="E84" s="72">
        <v>16.7438448</v>
      </c>
      <c r="F84" s="72">
        <v>19.914432</v>
      </c>
      <c r="G84" s="72">
        <v>24.2772648</v>
      </c>
      <c r="H84" s="72">
        <v>28.299456</v>
      </c>
      <c r="I84" s="72">
        <v>30.1074768</v>
      </c>
      <c r="J84" s="99"/>
      <c r="K84" s="71">
        <v>81</v>
      </c>
      <c r="L84" s="71">
        <v>36.74</v>
      </c>
      <c r="M84" s="72">
        <v>13.1802096</v>
      </c>
      <c r="N84" s="72">
        <v>15.001332</v>
      </c>
      <c r="O84" s="72">
        <v>16.7438448</v>
      </c>
      <c r="P84" s="72">
        <v>19.914432</v>
      </c>
      <c r="Q84" s="72">
        <v>24.2772648</v>
      </c>
      <c r="R84" s="72">
        <v>28.299456</v>
      </c>
      <c r="S84" s="72">
        <v>30.1074768</v>
      </c>
      <c r="U84" s="54"/>
      <c r="V84" s="81">
        <f>'FedEx-632-MT-报价'!V13</f>
        <v>0</v>
      </c>
      <c r="W84" s="129">
        <f t="shared" si="88"/>
        <v>0.4</v>
      </c>
      <c r="X84" s="129" t="e">
        <f>'FedEx-632-MT-报价'!AO13</f>
        <v>#N/A</v>
      </c>
      <c r="Y84" s="129" t="e">
        <f>(X84+Z84+AA84+AB84+AC84)*'FedEx-632-MT-报价'!W2</f>
        <v>#N/A</v>
      </c>
      <c r="Z84" s="129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9">
        <f>IF(AND('FedEx-632-MT-报价'!AK13="是",'FedEx-632-MT-报价'!AJ13="否"),'FedEx-632-MT-报价'!$AH$4,0)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</v>
      </c>
      <c r="AI84" s="129" t="e">
        <f>'FedEx-632-MT-报价'!AV13</f>
        <v>#N/A</v>
      </c>
      <c r="AJ84" s="129" t="e">
        <f>(AI84+AM84+AL84+AK84+AN84)*'FedEx-632-MT-报价'!W2</f>
        <v>#N/A</v>
      </c>
      <c r="AK84" s="129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9">
        <f>IF(AND('FedEx-632-MT-报价'!$AK13="是",'FedEx-632-MT-报价'!$AJ13="否"),'FedEx-632-MT-报价'!$AI$4,0)</f>
        <v>0</v>
      </c>
      <c r="AM84" s="129">
        <f t="shared" si="95"/>
        <v>2.65531914893617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13.5994608</v>
      </c>
      <c r="D85" s="72">
        <v>15.3681768</v>
      </c>
      <c r="E85" s="72">
        <v>17.5037376</v>
      </c>
      <c r="F85" s="72">
        <v>20.4253944</v>
      </c>
      <c r="G85" s="72">
        <v>24.3296712</v>
      </c>
      <c r="H85" s="72">
        <v>29.0331456</v>
      </c>
      <c r="I85" s="72">
        <v>30.1074768</v>
      </c>
      <c r="J85" s="99"/>
      <c r="K85" s="71">
        <v>82</v>
      </c>
      <c r="L85" s="71">
        <v>37.19</v>
      </c>
      <c r="M85" s="72">
        <v>13.5994608</v>
      </c>
      <c r="N85" s="72">
        <v>15.3681768</v>
      </c>
      <c r="O85" s="72">
        <v>17.5037376</v>
      </c>
      <c r="P85" s="72">
        <v>20.4253944</v>
      </c>
      <c r="Q85" s="72">
        <v>24.3296712</v>
      </c>
      <c r="R85" s="72">
        <v>29.0331456</v>
      </c>
      <c r="S85" s="72">
        <v>30.1074768</v>
      </c>
      <c r="U85" s="54"/>
      <c r="V85" s="81">
        <f>'FedEx-632-MT-报价'!V14</f>
        <v>0</v>
      </c>
      <c r="W85" s="129">
        <f t="shared" si="88"/>
        <v>0.4</v>
      </c>
      <c r="X85" s="129" t="e">
        <f>'FedEx-632-MT-报价'!AO14</f>
        <v>#N/A</v>
      </c>
      <c r="Y85" s="129" t="e">
        <f>(X85+Z85+AA85+AB85+AC85)*'FedEx-632-MT-报价'!W2</f>
        <v>#N/A</v>
      </c>
      <c r="Z85" s="129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9">
        <f>IF(AND('FedEx-632-MT-报价'!AK14="是",'FedEx-632-MT-报价'!AJ14="否"),'FedEx-632-MT-报价'!$AH$4,0)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</v>
      </c>
      <c r="AI85" s="129" t="e">
        <f>'FedEx-632-MT-报价'!AV14</f>
        <v>#N/A</v>
      </c>
      <c r="AJ85" s="129" t="e">
        <f>(AI85+AM85+AL85+AK85+AN85)*'FedEx-632-MT-报价'!W2</f>
        <v>#N/A</v>
      </c>
      <c r="AK85" s="129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9">
        <f>IF(AND('FedEx-632-MT-报价'!$AK14="是",'FedEx-632-MT-报价'!$AJ14="否"),'FedEx-632-MT-报价'!$AI$4,0)</f>
        <v>0</v>
      </c>
      <c r="AM85" s="129">
        <f t="shared" si="95"/>
        <v>2.65531914893617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13.5994608</v>
      </c>
      <c r="D86" s="72">
        <v>15.3681768</v>
      </c>
      <c r="E86" s="72">
        <v>17.5037376</v>
      </c>
      <c r="F86" s="72">
        <v>20.4253944</v>
      </c>
      <c r="G86" s="72">
        <v>24.4082808</v>
      </c>
      <c r="H86" s="72">
        <v>29.0331456</v>
      </c>
      <c r="I86" s="72">
        <v>30.1074768</v>
      </c>
      <c r="J86" s="99"/>
      <c r="K86" s="71">
        <v>83</v>
      </c>
      <c r="L86" s="71">
        <v>37.64</v>
      </c>
      <c r="M86" s="72">
        <v>13.5994608</v>
      </c>
      <c r="N86" s="72">
        <v>15.3681768</v>
      </c>
      <c r="O86" s="72">
        <v>17.5037376</v>
      </c>
      <c r="P86" s="72">
        <v>20.4253944</v>
      </c>
      <c r="Q86" s="72">
        <v>24.4082808</v>
      </c>
      <c r="R86" s="72">
        <v>29.0331456</v>
      </c>
      <c r="S86" s="72">
        <v>30.1074768</v>
      </c>
      <c r="U86" s="54"/>
      <c r="V86" s="81">
        <f>'FedEx-632-MT-报价'!V15</f>
        <v>0</v>
      </c>
      <c r="W86" s="129">
        <f t="shared" si="88"/>
        <v>0.4</v>
      </c>
      <c r="X86" s="129" t="e">
        <f>'FedEx-632-MT-报价'!AO15</f>
        <v>#N/A</v>
      </c>
      <c r="Y86" s="129" t="e">
        <f>(X86+Z86+AA86+AB86+AC86)*'FedEx-632-MT-报价'!W2</f>
        <v>#N/A</v>
      </c>
      <c r="Z86" s="129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9">
        <f>IF(AND('FedEx-632-MT-报价'!AK15="是",'FedEx-632-MT-报价'!AJ15="否"),'FedEx-632-MT-报价'!$AH$4,0)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</v>
      </c>
      <c r="AI86" s="129" t="e">
        <f>'FedEx-632-MT-报价'!AV15</f>
        <v>#N/A</v>
      </c>
      <c r="AJ86" s="129" t="e">
        <f>(AI86+AM86+AL86+AK86+AN86)*'FedEx-632-MT-报价'!W2</f>
        <v>#N/A</v>
      </c>
      <c r="AK86" s="129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9">
        <f>IF(AND('FedEx-632-MT-报价'!$AK15="是",'FedEx-632-MT-报价'!$AJ15="否"),'FedEx-632-MT-报价'!$AI$4,0)</f>
        <v>0</v>
      </c>
      <c r="AM86" s="129">
        <f t="shared" si="95"/>
        <v>2.65531914893617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14.149728</v>
      </c>
      <c r="D87" s="72">
        <v>15.983952</v>
      </c>
      <c r="E87" s="72">
        <v>18.0147</v>
      </c>
      <c r="F87" s="72">
        <v>20.6219184</v>
      </c>
      <c r="G87" s="72">
        <v>25.0109544</v>
      </c>
      <c r="H87" s="72">
        <v>29.3868888</v>
      </c>
      <c r="I87" s="72">
        <v>30.3433056</v>
      </c>
      <c r="J87" s="99"/>
      <c r="K87" s="71">
        <v>84</v>
      </c>
      <c r="L87" s="71">
        <v>38.1</v>
      </c>
      <c r="M87" s="72">
        <v>14.149728</v>
      </c>
      <c r="N87" s="72">
        <v>15.983952</v>
      </c>
      <c r="O87" s="72">
        <v>18.0147</v>
      </c>
      <c r="P87" s="72">
        <v>20.6219184</v>
      </c>
      <c r="Q87" s="72">
        <v>25.0109544</v>
      </c>
      <c r="R87" s="72">
        <v>29.3868888</v>
      </c>
      <c r="S87" s="72">
        <v>30.3433056</v>
      </c>
      <c r="U87" s="54"/>
      <c r="V87" s="81">
        <f>'FedEx-632-MT-报价'!V16</f>
        <v>0</v>
      </c>
      <c r="W87" s="129">
        <f t="shared" si="88"/>
        <v>0.4</v>
      </c>
      <c r="X87" s="129" t="e">
        <f>'FedEx-632-MT-报价'!AO16</f>
        <v>#N/A</v>
      </c>
      <c r="Y87" s="129" t="e">
        <f>(X87+Z87+AA87+AB87+AC87)*'FedEx-632-MT-报价'!W2</f>
        <v>#N/A</v>
      </c>
      <c r="Z87" s="129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9">
        <f>IF(AND('FedEx-632-MT-报价'!AK16="是",'FedEx-632-MT-报价'!AJ16="否"),'FedEx-632-MT-报价'!$AH$4,0)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</v>
      </c>
      <c r="AI87" s="129" t="e">
        <f>'FedEx-632-MT-报价'!AV16</f>
        <v>#N/A</v>
      </c>
      <c r="AJ87" s="129" t="e">
        <f>(AI87+AM87+AL87+AK87+AN87)*'FedEx-632-MT-报价'!W2</f>
        <v>#N/A</v>
      </c>
      <c r="AK87" s="129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9">
        <f>IF(AND('FedEx-632-MT-报价'!$AK16="是",'FedEx-632-MT-报价'!$AJ16="否"),'FedEx-632-MT-报价'!$AI$4,0)</f>
        <v>0</v>
      </c>
      <c r="AM87" s="129">
        <f t="shared" si="95"/>
        <v>2.65531914893617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14.5296744</v>
      </c>
      <c r="D88" s="72">
        <v>15.983952</v>
      </c>
      <c r="E88" s="72">
        <v>18.0278016</v>
      </c>
      <c r="F88" s="72">
        <v>20.9494584</v>
      </c>
      <c r="G88" s="72">
        <v>25.155072</v>
      </c>
      <c r="H88" s="72">
        <v>29.7013272</v>
      </c>
      <c r="I88" s="72">
        <v>30.6708456</v>
      </c>
      <c r="J88" s="99"/>
      <c r="K88" s="71">
        <v>85</v>
      </c>
      <c r="L88" s="71">
        <v>38.55</v>
      </c>
      <c r="M88" s="72">
        <v>14.5296744</v>
      </c>
      <c r="N88" s="72">
        <v>15.983952</v>
      </c>
      <c r="O88" s="72">
        <v>18.0278016</v>
      </c>
      <c r="P88" s="72">
        <v>20.9494584</v>
      </c>
      <c r="Q88" s="72">
        <v>25.155072</v>
      </c>
      <c r="R88" s="72">
        <v>29.7013272</v>
      </c>
      <c r="S88" s="72">
        <v>30.6708456</v>
      </c>
      <c r="U88" s="54"/>
      <c r="V88" s="81">
        <f>'FedEx-632-MT-报价'!V17</f>
        <v>0</v>
      </c>
      <c r="W88" s="129">
        <f t="shared" si="88"/>
        <v>0.4</v>
      </c>
      <c r="X88" s="129" t="e">
        <f>'FedEx-632-MT-报价'!AO17</f>
        <v>#N/A</v>
      </c>
      <c r="Y88" s="129" t="e">
        <f>(X88+Z88+AA88+AB88+AC88)*'FedEx-632-MT-报价'!W2</f>
        <v>#N/A</v>
      </c>
      <c r="Z88" s="129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9">
        <f>IF(AND('FedEx-632-MT-报价'!AK17="是",'FedEx-632-MT-报价'!AJ17="否"),'FedEx-632-MT-报价'!$AH$4,0)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</v>
      </c>
      <c r="AI88" s="129" t="e">
        <f>'FedEx-632-MT-报价'!AV17</f>
        <v>#N/A</v>
      </c>
      <c r="AJ88" s="129" t="e">
        <f>(AI88+AM88+AL88+AK88+AN88)*'FedEx-632-MT-报价'!W2</f>
        <v>#N/A</v>
      </c>
      <c r="AK88" s="129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9">
        <f>IF(AND('FedEx-632-MT-报价'!$AK17="是",'FedEx-632-MT-报价'!$AJ17="否"),'FedEx-632-MT-报价'!$AI$4,0)</f>
        <v>0</v>
      </c>
      <c r="AM88" s="129">
        <f t="shared" si="95"/>
        <v>2.65531914893617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15.0537384</v>
      </c>
      <c r="D89" s="72">
        <v>16.8748608</v>
      </c>
      <c r="E89" s="72">
        <v>18.735288</v>
      </c>
      <c r="F89" s="72">
        <v>21.3425064</v>
      </c>
      <c r="G89" s="72">
        <v>25.6922376</v>
      </c>
      <c r="H89" s="72">
        <v>30.5398296</v>
      </c>
      <c r="I89" s="72">
        <v>31.6141608</v>
      </c>
      <c r="J89" s="99"/>
      <c r="K89" s="71">
        <v>86</v>
      </c>
      <c r="L89" s="71">
        <v>39</v>
      </c>
      <c r="M89" s="72">
        <v>15.0537384</v>
      </c>
      <c r="N89" s="72">
        <v>16.8748608</v>
      </c>
      <c r="O89" s="72">
        <v>18.735288</v>
      </c>
      <c r="P89" s="72">
        <v>21.3425064</v>
      </c>
      <c r="Q89" s="72">
        <v>25.6922376</v>
      </c>
      <c r="R89" s="72">
        <v>30.5398296</v>
      </c>
      <c r="S89" s="72">
        <v>31.6141608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15.3681768</v>
      </c>
      <c r="D90" s="72">
        <v>16.8748608</v>
      </c>
      <c r="E90" s="72">
        <v>18.735288</v>
      </c>
      <c r="F90" s="72">
        <v>21.355608</v>
      </c>
      <c r="G90" s="72">
        <v>26.0328792</v>
      </c>
      <c r="H90" s="72">
        <v>30.5660328</v>
      </c>
      <c r="I90" s="72">
        <v>31.6665672</v>
      </c>
      <c r="J90" s="99"/>
      <c r="K90" s="71">
        <v>87</v>
      </c>
      <c r="L90" s="71">
        <v>39.46</v>
      </c>
      <c r="M90" s="72">
        <v>15.3681768</v>
      </c>
      <c r="N90" s="72">
        <v>16.8748608</v>
      </c>
      <c r="O90" s="72">
        <v>18.735288</v>
      </c>
      <c r="P90" s="72">
        <v>21.355608</v>
      </c>
      <c r="Q90" s="72">
        <v>26.0328792</v>
      </c>
      <c r="R90" s="72">
        <v>30.5660328</v>
      </c>
      <c r="S90" s="72">
        <v>31.6665672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16.0101552</v>
      </c>
      <c r="D91" s="72">
        <v>17.2548072</v>
      </c>
      <c r="E91" s="72">
        <v>19.32486</v>
      </c>
      <c r="F91" s="72">
        <v>22.0368912</v>
      </c>
      <c r="G91" s="72">
        <v>26.1245904</v>
      </c>
      <c r="H91" s="72">
        <v>30.592236</v>
      </c>
      <c r="I91" s="72">
        <v>32.0072088</v>
      </c>
      <c r="J91" s="99"/>
      <c r="K91" s="71">
        <v>88</v>
      </c>
      <c r="L91" s="71">
        <v>39.91</v>
      </c>
      <c r="M91" s="72">
        <v>16.0101552</v>
      </c>
      <c r="N91" s="72">
        <v>17.2548072</v>
      </c>
      <c r="O91" s="72">
        <v>19.32486</v>
      </c>
      <c r="P91" s="72">
        <v>22.0368912</v>
      </c>
      <c r="Q91" s="72">
        <v>26.1245904</v>
      </c>
      <c r="R91" s="72">
        <v>30.592236</v>
      </c>
      <c r="S91" s="72">
        <v>32.0072088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16.7176416</v>
      </c>
      <c r="D92" s="72">
        <v>17.7395664</v>
      </c>
      <c r="E92" s="72">
        <v>19.7048064</v>
      </c>
      <c r="F92" s="72">
        <v>22.1155008</v>
      </c>
      <c r="G92" s="72">
        <v>26.7010608</v>
      </c>
      <c r="H92" s="72">
        <v>30.9066744</v>
      </c>
      <c r="I92" s="72">
        <v>32.6753904</v>
      </c>
      <c r="J92" s="99"/>
      <c r="K92" s="71">
        <v>89</v>
      </c>
      <c r="L92" s="71">
        <v>40.36</v>
      </c>
      <c r="M92" s="72">
        <v>16.7176416</v>
      </c>
      <c r="N92" s="72">
        <v>17.7395664</v>
      </c>
      <c r="O92" s="72">
        <v>19.7048064</v>
      </c>
      <c r="P92" s="72">
        <v>22.1155008</v>
      </c>
      <c r="Q92" s="72">
        <v>26.7010608</v>
      </c>
      <c r="R92" s="72">
        <v>30.9066744</v>
      </c>
      <c r="S92" s="72">
        <v>32.6753904</v>
      </c>
      <c r="U92" s="54"/>
      <c r="V92" s="81" t="str">
        <f>'FedEx-632-MT-报价'!V8</f>
        <v>案例</v>
      </c>
      <c r="W92" s="129">
        <f t="shared" ref="W92:AC92" si="99">W79</f>
        <v>2.4</v>
      </c>
      <c r="X92" s="129">
        <f>'FedEx-632-MT-报价'!AP8</f>
        <v>17.4644328</v>
      </c>
      <c r="Y92" s="129">
        <f>(X92+Z92+AA92+AB92+AC92)*'FedEx-632-MT-报价'!W2</f>
        <v>2.794309248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20.258742048</v>
      </c>
      <c r="AE92" s="131">
        <f t="shared" ref="AE92:AE101" si="101">(X92+Y92+Z92+AA92+AB92+W92+AC92)</f>
        <v>22.658742048</v>
      </c>
      <c r="AF92" s="54"/>
      <c r="AG92" s="81" t="str">
        <f t="shared" ref="AG92:AG101" si="102">V92</f>
        <v>案例</v>
      </c>
      <c r="AH92" s="129">
        <f t="shared" ref="AH92:AH101" si="103">W92</f>
        <v>2.4</v>
      </c>
      <c r="AI92" s="129">
        <f>'FedEx-632-MT-报价'!AW8</f>
        <v>17.4644328</v>
      </c>
      <c r="AJ92" s="129">
        <f>(AI92+AM92+AL92+AK92+AN92)*'FedEx-632-MT-报价'!W2</f>
        <v>3.21916031182979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2.65531914893617</v>
      </c>
      <c r="AN92" s="129">
        <f t="shared" ref="AN92:AN101" si="105">AN40</f>
        <v>0</v>
      </c>
      <c r="AO92" s="130">
        <f t="shared" ref="AO92:AO101" si="106">SUM(AI92:AN92)</f>
        <v>23.338912260766</v>
      </c>
      <c r="AP92" s="131">
        <f t="shared" ref="AP92:AP101" si="107">(AI92+AJ92+AK92+AL92+AM92+AH92+AN92)</f>
        <v>25.738912260766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17.7395664</v>
      </c>
      <c r="D93" s="72">
        <v>18.4994592</v>
      </c>
      <c r="E93" s="72">
        <v>20.5564104</v>
      </c>
      <c r="F93" s="72">
        <v>22.7574792</v>
      </c>
      <c r="G93" s="72">
        <v>27.0810072</v>
      </c>
      <c r="H93" s="72">
        <v>31.6272624</v>
      </c>
      <c r="I93" s="72">
        <v>33.3304704</v>
      </c>
      <c r="J93" s="99"/>
      <c r="K93" s="71">
        <v>90</v>
      </c>
      <c r="L93" s="71">
        <v>40.82</v>
      </c>
      <c r="M93" s="72">
        <v>17.7395664</v>
      </c>
      <c r="N93" s="72">
        <v>18.4994592</v>
      </c>
      <c r="O93" s="72">
        <v>20.5564104</v>
      </c>
      <c r="P93" s="72">
        <v>22.7574792</v>
      </c>
      <c r="Q93" s="72">
        <v>27.0810072</v>
      </c>
      <c r="R93" s="72">
        <v>31.6272624</v>
      </c>
      <c r="S93" s="72">
        <v>33.3304704</v>
      </c>
      <c r="U93" s="54"/>
      <c r="V93" s="81">
        <f>'FedEx-632-MT-报价'!V9</f>
        <v>0</v>
      </c>
      <c r="W93" s="129">
        <f t="shared" ref="W93:AC93" si="108">W80</f>
        <v>0.4</v>
      </c>
      <c r="X93" s="129" t="e">
        <f>'FedEx-632-MT-报价'!AP9</f>
        <v>#N/A</v>
      </c>
      <c r="Y93" s="129" t="e">
        <f>(X93+Z93+AA93+AB93+AC93)*'FedEx-632-MT-报价'!W2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</v>
      </c>
      <c r="AI93" s="129" t="e">
        <f>'FedEx-632-MT-报价'!AW9</f>
        <v>#N/A</v>
      </c>
      <c r="AJ93" s="129" t="e">
        <f>(AI93+AM93+AL93+AK93+AN93)*'FedEx-632-MT-报价'!W2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2.65531914893617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17.7395664</v>
      </c>
      <c r="D94" s="72">
        <v>18.4994592</v>
      </c>
      <c r="E94" s="72">
        <v>20.5564104</v>
      </c>
      <c r="F94" s="72">
        <v>22.7574792</v>
      </c>
      <c r="G94" s="72">
        <v>27.0810072</v>
      </c>
      <c r="H94" s="72">
        <v>31.6272624</v>
      </c>
      <c r="I94" s="72">
        <v>33.3304704</v>
      </c>
      <c r="J94" s="99"/>
      <c r="K94" s="71">
        <v>91</v>
      </c>
      <c r="L94" s="71">
        <v>41.27</v>
      </c>
      <c r="M94" s="72">
        <v>17.7395664</v>
      </c>
      <c r="N94" s="72">
        <v>18.4994592</v>
      </c>
      <c r="O94" s="72">
        <v>20.5564104</v>
      </c>
      <c r="P94" s="72">
        <v>22.7574792</v>
      </c>
      <c r="Q94" s="72">
        <v>27.0810072</v>
      </c>
      <c r="R94" s="72">
        <v>31.6272624</v>
      </c>
      <c r="S94" s="72">
        <v>33.3304704</v>
      </c>
      <c r="U94" s="54"/>
      <c r="V94" s="81">
        <f>'FedEx-632-MT-报价'!V10</f>
        <v>0</v>
      </c>
      <c r="W94" s="129">
        <f t="shared" ref="W94:AC94" si="110">W81</f>
        <v>0.4</v>
      </c>
      <c r="X94" s="129" t="e">
        <f>'FedEx-632-MT-报价'!AP10</f>
        <v>#N/A</v>
      </c>
      <c r="Y94" s="129" t="e">
        <f>(X94+Z94+AA94+AB94+AC94)*'FedEx-632-MT-报价'!W2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</v>
      </c>
      <c r="AI94" s="129" t="e">
        <f>'FedEx-632-MT-报价'!AW10</f>
        <v>#N/A</v>
      </c>
      <c r="AJ94" s="129" t="e">
        <f>(AI94+AM94+AL94+AK94+AN94)*'FedEx-632-MT-报价'!W2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2.65531914893617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18.145716</v>
      </c>
      <c r="D95" s="72">
        <v>18.6828816</v>
      </c>
      <c r="E95" s="72">
        <v>20.6612232</v>
      </c>
      <c r="F95" s="72">
        <v>22.9802064</v>
      </c>
      <c r="G95" s="72">
        <v>27.4085472</v>
      </c>
      <c r="H95" s="72">
        <v>31.640364</v>
      </c>
      <c r="I95" s="72">
        <v>33.4221816</v>
      </c>
      <c r="J95" s="99"/>
      <c r="K95" s="71">
        <v>92</v>
      </c>
      <c r="L95" s="71">
        <v>41.73</v>
      </c>
      <c r="M95" s="72">
        <v>18.145716</v>
      </c>
      <c r="N95" s="72">
        <v>18.6828816</v>
      </c>
      <c r="O95" s="72">
        <v>20.6612232</v>
      </c>
      <c r="P95" s="72">
        <v>22.9802064</v>
      </c>
      <c r="Q95" s="72">
        <v>27.4085472</v>
      </c>
      <c r="R95" s="72">
        <v>31.640364</v>
      </c>
      <c r="S95" s="72">
        <v>33.4221816</v>
      </c>
      <c r="U95" s="54"/>
      <c r="V95" s="81">
        <f>'FedEx-632-MT-报价'!V11</f>
        <v>0</v>
      </c>
      <c r="W95" s="129">
        <f t="shared" ref="W95:AC95" si="112">W82</f>
        <v>0.4</v>
      </c>
      <c r="X95" s="129" t="e">
        <f>'FedEx-632-MT-报价'!AP11</f>
        <v>#N/A</v>
      </c>
      <c r="Y95" s="129" t="e">
        <f>(X95+Z95+AA95+AB95+AC95)*'FedEx-632-MT-报价'!W2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</v>
      </c>
      <c r="AI95" s="129" t="e">
        <f>'FedEx-632-MT-报价'!AW11</f>
        <v>#N/A</v>
      </c>
      <c r="AJ95" s="129" t="e">
        <f>(AI95+AM95+AL95+AK95+AN95)*'FedEx-632-MT-报价'!W2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2.65531914893617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18.3815448</v>
      </c>
      <c r="D96" s="72">
        <v>18.8532024</v>
      </c>
      <c r="E96" s="72">
        <v>21.0542712</v>
      </c>
      <c r="F96" s="72">
        <v>22.9802064</v>
      </c>
      <c r="G96" s="72">
        <v>27.4216488</v>
      </c>
      <c r="H96" s="72">
        <v>31.640364</v>
      </c>
      <c r="I96" s="72">
        <v>33.4352832</v>
      </c>
      <c r="J96" s="99"/>
      <c r="K96" s="71">
        <v>93</v>
      </c>
      <c r="L96" s="71">
        <v>42.18</v>
      </c>
      <c r="M96" s="72">
        <v>18.3815448</v>
      </c>
      <c r="N96" s="72">
        <v>18.8532024</v>
      </c>
      <c r="O96" s="72">
        <v>21.0542712</v>
      </c>
      <c r="P96" s="72">
        <v>22.9802064</v>
      </c>
      <c r="Q96" s="72">
        <v>27.4216488</v>
      </c>
      <c r="R96" s="72">
        <v>31.640364</v>
      </c>
      <c r="S96" s="72">
        <v>33.4352832</v>
      </c>
      <c r="U96" s="54"/>
      <c r="V96" s="81">
        <f>'FedEx-632-MT-报价'!V12</f>
        <v>0</v>
      </c>
      <c r="W96" s="129">
        <f t="shared" ref="W96:AC96" si="114">W83</f>
        <v>0.4</v>
      </c>
      <c r="X96" s="129" t="e">
        <f>'FedEx-632-MT-报价'!AP12</f>
        <v>#N/A</v>
      </c>
      <c r="Y96" s="129" t="e">
        <f>(X96+Z96+AA96+AB96+AC96)*'FedEx-632-MT-报价'!W2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</v>
      </c>
      <c r="AI96" s="129" t="e">
        <f>'FedEx-632-MT-报价'!AW12</f>
        <v>#N/A</v>
      </c>
      <c r="AJ96" s="129" t="e">
        <f>(AI96+AM96+AL96+AK96+AN96)*'FedEx-632-MT-报价'!W2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2.65531914893617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18.473256</v>
      </c>
      <c r="D97" s="72">
        <v>19.3510632</v>
      </c>
      <c r="E97" s="72">
        <v>21.159084</v>
      </c>
      <c r="F97" s="72">
        <v>23.2815432</v>
      </c>
      <c r="G97" s="72">
        <v>27.9981192</v>
      </c>
      <c r="H97" s="72">
        <v>31.640364</v>
      </c>
      <c r="I97" s="72">
        <v>34.0903632</v>
      </c>
      <c r="J97" s="99"/>
      <c r="K97" s="71">
        <v>94</v>
      </c>
      <c r="L97" s="71">
        <v>42.63</v>
      </c>
      <c r="M97" s="72">
        <v>18.473256</v>
      </c>
      <c r="N97" s="72">
        <v>19.3510632</v>
      </c>
      <c r="O97" s="72">
        <v>21.159084</v>
      </c>
      <c r="P97" s="72">
        <v>23.2815432</v>
      </c>
      <c r="Q97" s="72">
        <v>27.9981192</v>
      </c>
      <c r="R97" s="72">
        <v>31.640364</v>
      </c>
      <c r="S97" s="72">
        <v>34.0903632</v>
      </c>
      <c r="U97" s="54"/>
      <c r="V97" s="81">
        <f>'FedEx-632-MT-报价'!V13</f>
        <v>0</v>
      </c>
      <c r="W97" s="129">
        <f t="shared" ref="W97:AC97" si="116">W84</f>
        <v>0.4</v>
      </c>
      <c r="X97" s="129" t="e">
        <f>'FedEx-632-MT-报价'!AP13</f>
        <v>#N/A</v>
      </c>
      <c r="Y97" s="129" t="e">
        <f>(X97+Z97+AA97+AB97+AC97)*'FedEx-632-MT-报价'!W2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</v>
      </c>
      <c r="AI97" s="129" t="e">
        <f>'FedEx-632-MT-报价'!AW13</f>
        <v>#N/A</v>
      </c>
      <c r="AJ97" s="129" t="e">
        <f>(AI97+AM97+AL97+AK97+AN97)*'FedEx-632-MT-报价'!W2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2.65531914893617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18.7221864</v>
      </c>
      <c r="D98" s="72">
        <v>19.5344856</v>
      </c>
      <c r="E98" s="72">
        <v>21.3032016</v>
      </c>
      <c r="F98" s="72">
        <v>23.5959816</v>
      </c>
      <c r="G98" s="72">
        <v>28.0767288</v>
      </c>
      <c r="H98" s="72">
        <v>31.7582784</v>
      </c>
      <c r="I98" s="72">
        <v>34.457208</v>
      </c>
      <c r="J98" s="99"/>
      <c r="K98" s="71">
        <v>95</v>
      </c>
      <c r="L98" s="71">
        <v>43.09</v>
      </c>
      <c r="M98" s="72">
        <v>18.7221864</v>
      </c>
      <c r="N98" s="72">
        <v>19.5344856</v>
      </c>
      <c r="O98" s="72">
        <v>21.3032016</v>
      </c>
      <c r="P98" s="72">
        <v>23.5959816</v>
      </c>
      <c r="Q98" s="72">
        <v>28.0767288</v>
      </c>
      <c r="R98" s="72">
        <v>31.7582784</v>
      </c>
      <c r="S98" s="72">
        <v>34.457208</v>
      </c>
      <c r="U98" s="54"/>
      <c r="V98" s="81">
        <f>'FedEx-632-MT-报价'!V14</f>
        <v>0</v>
      </c>
      <c r="W98" s="129">
        <f t="shared" ref="W98:AC98" si="118">W85</f>
        <v>0.4</v>
      </c>
      <c r="X98" s="129" t="e">
        <f>'FedEx-632-MT-报价'!AP14</f>
        <v>#N/A</v>
      </c>
      <c r="Y98" s="129" t="e">
        <f>(X98+Z98+AA98+AB98+AC98)*'FedEx-632-MT-报价'!W2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</v>
      </c>
      <c r="AI98" s="129" t="e">
        <f>'FedEx-632-MT-报价'!AW14</f>
        <v>#N/A</v>
      </c>
      <c r="AJ98" s="129" t="e">
        <f>(AI98+AM98+AL98+AK98+AN98)*'FedEx-632-MT-报价'!W2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2.65531914893617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19.32486</v>
      </c>
      <c r="D99" s="72">
        <v>19.6524</v>
      </c>
      <c r="E99" s="72">
        <v>22.0892976</v>
      </c>
      <c r="F99" s="72">
        <v>23.8580136</v>
      </c>
      <c r="G99" s="72">
        <v>28.0767288</v>
      </c>
      <c r="H99" s="72">
        <v>31.7582784</v>
      </c>
      <c r="I99" s="72">
        <v>34.7978496</v>
      </c>
      <c r="J99" s="99"/>
      <c r="K99" s="71">
        <v>96</v>
      </c>
      <c r="L99" s="71">
        <v>43.54</v>
      </c>
      <c r="M99" s="72">
        <v>19.32486</v>
      </c>
      <c r="N99" s="72">
        <v>19.6524</v>
      </c>
      <c r="O99" s="72">
        <v>22.0892976</v>
      </c>
      <c r="P99" s="72">
        <v>23.8580136</v>
      </c>
      <c r="Q99" s="72">
        <v>28.0767288</v>
      </c>
      <c r="R99" s="72">
        <v>31.7582784</v>
      </c>
      <c r="S99" s="72">
        <v>34.7978496</v>
      </c>
      <c r="U99" s="54"/>
      <c r="V99" s="81">
        <f>'FedEx-632-MT-报价'!V15</f>
        <v>0</v>
      </c>
      <c r="W99" s="129">
        <f t="shared" ref="W99:AC99" si="120">W86</f>
        <v>0.4</v>
      </c>
      <c r="X99" s="129" t="e">
        <f>'FedEx-632-MT-报价'!AP15</f>
        <v>#N/A</v>
      </c>
      <c r="Y99" s="129" t="e">
        <f>(X99+Z99+AA99+AB99+AC99)*'FedEx-632-MT-报价'!W2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</v>
      </c>
      <c r="AI99" s="129" t="e">
        <f>'FedEx-632-MT-报价'!AW15</f>
        <v>#N/A</v>
      </c>
      <c r="AJ99" s="129" t="e">
        <f>(AI99+AM99+AL99+AK99+AN99)*'FedEx-632-MT-报价'!W2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2.65531914893617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19.9537368</v>
      </c>
      <c r="D100" s="72">
        <v>20.4253944</v>
      </c>
      <c r="E100" s="72">
        <v>22.403736</v>
      </c>
      <c r="F100" s="72">
        <v>24.23796</v>
      </c>
      <c r="G100" s="72">
        <v>28.6794024</v>
      </c>
      <c r="H100" s="72">
        <v>32.2168344</v>
      </c>
      <c r="I100" s="72">
        <v>35.4922344</v>
      </c>
      <c r="J100" s="99"/>
      <c r="K100" s="71">
        <v>97</v>
      </c>
      <c r="L100" s="71">
        <v>43.99</v>
      </c>
      <c r="M100" s="72">
        <v>19.9537368</v>
      </c>
      <c r="N100" s="72">
        <v>20.4253944</v>
      </c>
      <c r="O100" s="72">
        <v>22.403736</v>
      </c>
      <c r="P100" s="72">
        <v>24.23796</v>
      </c>
      <c r="Q100" s="72">
        <v>28.6794024</v>
      </c>
      <c r="R100" s="72">
        <v>32.2168344</v>
      </c>
      <c r="S100" s="72">
        <v>35.4922344</v>
      </c>
      <c r="U100" s="54"/>
      <c r="V100" s="81">
        <f>'FedEx-632-MT-报价'!V16</f>
        <v>0</v>
      </c>
      <c r="W100" s="129">
        <f t="shared" ref="W100:AC100" si="122">W87</f>
        <v>0.4</v>
      </c>
      <c r="X100" s="129" t="e">
        <f>'FedEx-632-MT-报价'!AP16</f>
        <v>#N/A</v>
      </c>
      <c r="Y100" s="129" t="e">
        <f>(X100+Z100+AA100+AB100+AC100)*'FedEx-632-MT-报价'!W2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</v>
      </c>
      <c r="AI100" s="129" t="e">
        <f>'FedEx-632-MT-报价'!AW16</f>
        <v>#N/A</v>
      </c>
      <c r="AJ100" s="129" t="e">
        <f>(AI100+AM100+AL100+AK100+AN100)*'FedEx-632-MT-报价'!W2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2.65531914893617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20.2157688</v>
      </c>
      <c r="D101" s="72">
        <v>20.5564104</v>
      </c>
      <c r="E101" s="72">
        <v>22.403736</v>
      </c>
      <c r="F101" s="72">
        <v>24.5261952</v>
      </c>
      <c r="G101" s="72">
        <v>29.0069424</v>
      </c>
      <c r="H101" s="72">
        <v>32.2168344</v>
      </c>
      <c r="I101" s="72">
        <v>35.4922344</v>
      </c>
      <c r="J101" s="99"/>
      <c r="K101" s="71">
        <v>98</v>
      </c>
      <c r="L101" s="71">
        <v>44.45</v>
      </c>
      <c r="M101" s="72">
        <v>20.2157688</v>
      </c>
      <c r="N101" s="72">
        <v>20.5564104</v>
      </c>
      <c r="O101" s="72">
        <v>22.403736</v>
      </c>
      <c r="P101" s="72">
        <v>24.5261952</v>
      </c>
      <c r="Q101" s="72">
        <v>29.0069424</v>
      </c>
      <c r="R101" s="72">
        <v>32.2168344</v>
      </c>
      <c r="S101" s="72">
        <v>35.4922344</v>
      </c>
      <c r="U101" s="54"/>
      <c r="V101" s="81">
        <f>'FedEx-632-MT-报价'!V17</f>
        <v>0</v>
      </c>
      <c r="W101" s="129">
        <f t="shared" ref="W101:AC101" si="124">W88</f>
        <v>0.4</v>
      </c>
      <c r="X101" s="129" t="e">
        <f>'FedEx-632-MT-报价'!AP17</f>
        <v>#N/A</v>
      </c>
      <c r="Y101" s="129" t="e">
        <f>(X101+Z101+AA101+AB101+AC101)*'FedEx-632-MT-报价'!W2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</v>
      </c>
      <c r="AI101" s="129" t="e">
        <f>'FedEx-632-MT-报价'!AW17</f>
        <v>#N/A</v>
      </c>
      <c r="AJ101" s="129" t="e">
        <f>(AI101+AM101+AL101+AK101+AN101)*'FedEx-632-MT-报价'!W2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2.65531914893617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20.504004</v>
      </c>
      <c r="D102" s="72">
        <v>20.6874264</v>
      </c>
      <c r="E102" s="72">
        <v>22.8229872</v>
      </c>
      <c r="F102" s="72">
        <v>24.8406336</v>
      </c>
      <c r="G102" s="72">
        <v>29.0724504</v>
      </c>
      <c r="H102" s="72">
        <v>32.5443744</v>
      </c>
      <c r="I102" s="72">
        <v>35.8459776</v>
      </c>
      <c r="J102" s="99"/>
      <c r="K102" s="71">
        <v>99</v>
      </c>
      <c r="L102" s="71">
        <v>44.9</v>
      </c>
      <c r="M102" s="72">
        <v>20.504004</v>
      </c>
      <c r="N102" s="72">
        <v>20.6874264</v>
      </c>
      <c r="O102" s="72">
        <v>22.8229872</v>
      </c>
      <c r="P102" s="72">
        <v>24.8406336</v>
      </c>
      <c r="Q102" s="72">
        <v>29.0724504</v>
      </c>
      <c r="R102" s="72">
        <v>32.5443744</v>
      </c>
      <c r="S102" s="72">
        <v>35.8459776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20.8446456</v>
      </c>
      <c r="D103" s="72">
        <v>21.028068</v>
      </c>
      <c r="E103" s="72">
        <v>23.0457144</v>
      </c>
      <c r="F103" s="72">
        <v>24.9716496</v>
      </c>
      <c r="G103" s="72">
        <v>29.3868888</v>
      </c>
      <c r="H103" s="72">
        <v>32.557476</v>
      </c>
      <c r="I103" s="72">
        <v>35.8721808</v>
      </c>
      <c r="J103" s="99"/>
      <c r="K103" s="71">
        <v>100</v>
      </c>
      <c r="L103" s="71">
        <v>45.35</v>
      </c>
      <c r="M103" s="72">
        <v>20.8446456</v>
      </c>
      <c r="N103" s="72">
        <v>21.028068</v>
      </c>
      <c r="O103" s="72">
        <v>23.0457144</v>
      </c>
      <c r="P103" s="72">
        <v>24.9716496</v>
      </c>
      <c r="Q103" s="72">
        <v>29.3868888</v>
      </c>
      <c r="R103" s="72">
        <v>32.557476</v>
      </c>
      <c r="S103" s="72">
        <v>35.8721808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20.9887632</v>
      </c>
      <c r="D104" s="72">
        <v>21.2376936</v>
      </c>
      <c r="E104" s="72">
        <v>23.0457144</v>
      </c>
      <c r="F104" s="72">
        <v>25.2074784</v>
      </c>
      <c r="G104" s="72">
        <v>29.675124</v>
      </c>
      <c r="H104" s="72">
        <v>32.8719144</v>
      </c>
      <c r="I104" s="72">
        <v>36.1997208</v>
      </c>
      <c r="J104" s="99"/>
      <c r="K104" s="71">
        <v>101</v>
      </c>
      <c r="L104" s="71">
        <v>45.81</v>
      </c>
      <c r="M104" s="72">
        <v>20.9887632</v>
      </c>
      <c r="N104" s="72">
        <v>21.2376936</v>
      </c>
      <c r="O104" s="72">
        <v>23.0457144</v>
      </c>
      <c r="P104" s="72">
        <v>25.2074784</v>
      </c>
      <c r="Q104" s="72">
        <v>29.675124</v>
      </c>
      <c r="R104" s="72">
        <v>32.8719144</v>
      </c>
      <c r="S104" s="72">
        <v>36.1997208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21.1852872</v>
      </c>
      <c r="D105" s="72">
        <v>21.2376936</v>
      </c>
      <c r="E105" s="72">
        <v>23.2684416</v>
      </c>
      <c r="F105" s="72">
        <v>25.2074784</v>
      </c>
      <c r="G105" s="72">
        <v>29.675124</v>
      </c>
      <c r="H105" s="72">
        <v>32.8719144</v>
      </c>
      <c r="I105" s="72">
        <v>36.2128224</v>
      </c>
      <c r="J105" s="99"/>
      <c r="K105" s="71">
        <v>102</v>
      </c>
      <c r="L105" s="71">
        <v>46.26</v>
      </c>
      <c r="M105" s="72">
        <v>21.1852872</v>
      </c>
      <c r="N105" s="72">
        <v>21.2376936</v>
      </c>
      <c r="O105" s="72">
        <v>23.2684416</v>
      </c>
      <c r="P105" s="72">
        <v>25.2074784</v>
      </c>
      <c r="Q105" s="72">
        <v>29.675124</v>
      </c>
      <c r="R105" s="72">
        <v>32.8719144</v>
      </c>
      <c r="S105" s="72">
        <v>36.2128224</v>
      </c>
      <c r="U105" s="54"/>
      <c r="V105" s="81" t="str">
        <f>'FedEx-632-MT-报价'!V8</f>
        <v>案例</v>
      </c>
      <c r="W105" s="129">
        <f t="shared" ref="W105:W114" si="126">W92</f>
        <v>2.4</v>
      </c>
      <c r="X105" s="129">
        <f>'FedEx-632-MT-报价'!AQ8</f>
        <v>20.7529344</v>
      </c>
      <c r="Y105" s="129">
        <f>(X105+Z105+AA105+AB105+AC105)*'FedEx-632-MT-报价'!W2</f>
        <v>3.320469504</v>
      </c>
      <c r="Z105" s="129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9">
        <f>IF(AND('FedEx-632-MT-报价'!AK8="是",'FedEx-632-MT-报价'!AJ8="否"),'FedEx-632-MT-报价'!$AH$5,0)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24.073403904</v>
      </c>
      <c r="AE105" s="131">
        <f t="shared" ref="AE105:AE114" si="130">(X105+Y105+Z105+AA105+AB105+W105+AC105)</f>
        <v>26.473403904</v>
      </c>
      <c r="AF105" s="54"/>
      <c r="AG105" s="81" t="str">
        <f t="shared" ref="AG105:AG114" si="131">V105</f>
        <v>案例</v>
      </c>
      <c r="AH105" s="129">
        <f t="shared" ref="AH105:AH114" si="132">W105</f>
        <v>2.4</v>
      </c>
      <c r="AI105" s="129">
        <f>'FedEx-632-MT-报价'!AX8</f>
        <v>20.7529344</v>
      </c>
      <c r="AJ105" s="129">
        <f>(AI105+AM105+AL105+AK105+AN105)*'FedEx-632-MT-报价'!W2</f>
        <v>3.74532056782979</v>
      </c>
      <c r="AK105" s="129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9">
        <f>IF(AND('FedEx-632-MT-报价'!$AK8="是",'FedEx-632-MT-报价'!$AJ8="否"),'FedEx-632-MT-报价'!$AI$5,0)</f>
        <v>0</v>
      </c>
      <c r="AM105" s="129">
        <f t="shared" ref="AM105:AM114" si="133">AM92</f>
        <v>2.65531914893617</v>
      </c>
      <c r="AN105" s="129">
        <f t="shared" ref="AN105:AN114" si="134">AN40</f>
        <v>0</v>
      </c>
      <c r="AO105" s="130">
        <f t="shared" ref="AO105:AO114" si="135">SUM(AI105:AN105)</f>
        <v>27.153574116766</v>
      </c>
      <c r="AP105" s="131">
        <f t="shared" ref="AP105:AP114" si="136">(AI105+AJ105+AK105+AL105+AM105+AH105+AN105)</f>
        <v>29.553574116766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21.4604208</v>
      </c>
      <c r="D106" s="72">
        <v>21.7617576</v>
      </c>
      <c r="E106" s="72">
        <v>23.7400992</v>
      </c>
      <c r="F106" s="72">
        <v>25.351596</v>
      </c>
      <c r="G106" s="72">
        <v>29.7537336</v>
      </c>
      <c r="H106" s="72">
        <v>32.8719144</v>
      </c>
      <c r="I106" s="72">
        <v>36.2128224</v>
      </c>
      <c r="J106" s="99"/>
      <c r="K106" s="71">
        <v>103</v>
      </c>
      <c r="L106" s="71">
        <v>46.72</v>
      </c>
      <c r="M106" s="72">
        <v>21.4604208</v>
      </c>
      <c r="N106" s="72">
        <v>21.7617576</v>
      </c>
      <c r="O106" s="72">
        <v>23.7400992</v>
      </c>
      <c r="P106" s="72">
        <v>25.351596</v>
      </c>
      <c r="Q106" s="72">
        <v>29.7537336</v>
      </c>
      <c r="R106" s="72">
        <v>32.8719144</v>
      </c>
      <c r="S106" s="72">
        <v>36.2128224</v>
      </c>
      <c r="U106" s="54"/>
      <c r="V106" s="81">
        <f>'FedEx-632-MT-报价'!V9</f>
        <v>0</v>
      </c>
      <c r="W106" s="129">
        <f t="shared" si="126"/>
        <v>0.4</v>
      </c>
      <c r="X106" s="129" t="e">
        <f>'FedEx-632-MT-报价'!AQ9</f>
        <v>#N/A</v>
      </c>
      <c r="Y106" s="129" t="e">
        <f>(X106+Z106+AA106+AB106+AC106)*'FedEx-632-MT-报价'!W2</f>
        <v>#N/A</v>
      </c>
      <c r="Z106" s="129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9">
        <f>IF(AND('FedEx-632-MT-报价'!AK9="是",'FedEx-632-MT-报价'!AJ9="否"),'FedEx-632-MT-报价'!$AH$5,0)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</v>
      </c>
      <c r="AI106" s="129" t="e">
        <f>'FedEx-632-MT-报价'!AX9</f>
        <v>#N/A</v>
      </c>
      <c r="AJ106" s="129" t="e">
        <f>(AI106+AM106+AL106+AK106+AN106)*'FedEx-632-MT-报价'!W2</f>
        <v>#N/A</v>
      </c>
      <c r="AK106" s="129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9">
        <f>IF(AND('FedEx-632-MT-报价'!$AK9="是",'FedEx-632-MT-报价'!$AJ9="否"),'FedEx-632-MT-报价'!$AI$5,0)</f>
        <v>0</v>
      </c>
      <c r="AM106" s="129">
        <f t="shared" si="133"/>
        <v>2.65531914893617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21.4735224</v>
      </c>
      <c r="D107" s="72">
        <v>21.7748592</v>
      </c>
      <c r="E107" s="72">
        <v>23.8056072</v>
      </c>
      <c r="F107" s="72">
        <v>25.3909008</v>
      </c>
      <c r="G107" s="72">
        <v>29.7537336</v>
      </c>
      <c r="H107" s="72">
        <v>32.885016</v>
      </c>
      <c r="I107" s="72">
        <v>36.2128224</v>
      </c>
      <c r="J107" s="99"/>
      <c r="K107" s="71">
        <v>104</v>
      </c>
      <c r="L107" s="71">
        <v>47.17</v>
      </c>
      <c r="M107" s="72">
        <v>21.4735224</v>
      </c>
      <c r="N107" s="72">
        <v>21.7748592</v>
      </c>
      <c r="O107" s="72">
        <v>23.8056072</v>
      </c>
      <c r="P107" s="72">
        <v>25.3909008</v>
      </c>
      <c r="Q107" s="72">
        <v>29.7537336</v>
      </c>
      <c r="R107" s="72">
        <v>32.885016</v>
      </c>
      <c r="S107" s="72">
        <v>36.2128224</v>
      </c>
      <c r="U107" s="54"/>
      <c r="V107" s="81">
        <f>'FedEx-632-MT-报价'!V10</f>
        <v>0</v>
      </c>
      <c r="W107" s="129">
        <f t="shared" si="126"/>
        <v>0.4</v>
      </c>
      <c r="X107" s="129" t="e">
        <f>'FedEx-632-MT-报价'!AQ10</f>
        <v>#N/A</v>
      </c>
      <c r="Y107" s="129" t="e">
        <f>(X107+Z107+AA107+AB107+AC107)*'FedEx-632-MT-报价'!W2</f>
        <v>#N/A</v>
      </c>
      <c r="Z107" s="129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9">
        <f>IF(AND('FedEx-632-MT-报价'!AK10="是",'FedEx-632-MT-报价'!AJ10="否"),'FedEx-632-MT-报价'!$AH$5,0)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</v>
      </c>
      <c r="AI107" s="129" t="e">
        <f>'FedEx-632-MT-报价'!AX10</f>
        <v>#N/A</v>
      </c>
      <c r="AJ107" s="129" t="e">
        <f>(AI107+AM107+AL107+AK107+AN107)*'FedEx-632-MT-报价'!W2</f>
        <v>#N/A</v>
      </c>
      <c r="AK107" s="129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9">
        <f>IF(AND('FedEx-632-MT-报价'!$AK10="是",'FedEx-632-MT-报价'!$AJ10="否"),'FedEx-632-MT-报价'!$AI$5,0)</f>
        <v>0</v>
      </c>
      <c r="AM107" s="129">
        <f t="shared" si="133"/>
        <v>2.65531914893617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22.2334152</v>
      </c>
      <c r="D108" s="72">
        <v>22.4168376</v>
      </c>
      <c r="E108" s="72">
        <v>24.303468</v>
      </c>
      <c r="F108" s="72">
        <v>26.1507936</v>
      </c>
      <c r="G108" s="72">
        <v>30.4874232</v>
      </c>
      <c r="H108" s="72">
        <v>33.6449088</v>
      </c>
      <c r="I108" s="72">
        <v>37.1037312</v>
      </c>
      <c r="J108" s="99"/>
      <c r="K108" s="71">
        <v>105</v>
      </c>
      <c r="L108" s="71">
        <v>47.62</v>
      </c>
      <c r="M108" s="72">
        <v>22.2334152</v>
      </c>
      <c r="N108" s="72">
        <v>22.4168376</v>
      </c>
      <c r="O108" s="72">
        <v>24.303468</v>
      </c>
      <c r="P108" s="72">
        <v>26.1507936</v>
      </c>
      <c r="Q108" s="72">
        <v>30.4874232</v>
      </c>
      <c r="R108" s="72">
        <v>33.6449088</v>
      </c>
      <c r="S108" s="72">
        <v>37.1037312</v>
      </c>
      <c r="U108" s="54"/>
      <c r="V108" s="81">
        <f>'FedEx-632-MT-报价'!V11</f>
        <v>0</v>
      </c>
      <c r="W108" s="129">
        <f t="shared" si="126"/>
        <v>0.4</v>
      </c>
      <c r="X108" s="129" t="e">
        <f>'FedEx-632-MT-报价'!AQ11</f>
        <v>#N/A</v>
      </c>
      <c r="Y108" s="129" t="e">
        <f>(X108+Z108+AA108+AB108+AC108)*'FedEx-632-MT-报价'!W2</f>
        <v>#N/A</v>
      </c>
      <c r="Z108" s="129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9">
        <f>IF(AND('FedEx-632-MT-报价'!AK11="是",'FedEx-632-MT-报价'!AJ11="否"),'FedEx-632-MT-报价'!$AH$5,0)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</v>
      </c>
      <c r="AI108" s="129" t="e">
        <f>'FedEx-632-MT-报价'!AX11</f>
        <v>#N/A</v>
      </c>
      <c r="AJ108" s="129" t="e">
        <f>(AI108+AM108+AL108+AK108+AN108)*'FedEx-632-MT-报价'!W2</f>
        <v>#N/A</v>
      </c>
      <c r="AK108" s="129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9">
        <f>IF(AND('FedEx-632-MT-报价'!$AK11="是",'FedEx-632-MT-报价'!$AJ11="否"),'FedEx-632-MT-报价'!$AI$5,0)</f>
        <v>0</v>
      </c>
      <c r="AM108" s="129">
        <f t="shared" si="133"/>
        <v>2.65531914893617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22.3906344</v>
      </c>
      <c r="D109" s="72">
        <v>22.4168376</v>
      </c>
      <c r="E109" s="72">
        <v>24.303468</v>
      </c>
      <c r="F109" s="72">
        <v>26.1638952</v>
      </c>
      <c r="G109" s="72">
        <v>30.4874232</v>
      </c>
      <c r="H109" s="72">
        <v>33.6449088</v>
      </c>
      <c r="I109" s="72">
        <v>37.1037312</v>
      </c>
      <c r="J109" s="99"/>
      <c r="K109" s="71">
        <v>106</v>
      </c>
      <c r="L109" s="71">
        <v>48.08</v>
      </c>
      <c r="M109" s="72">
        <v>22.3906344</v>
      </c>
      <c r="N109" s="72">
        <v>22.4168376</v>
      </c>
      <c r="O109" s="72">
        <v>24.303468</v>
      </c>
      <c r="P109" s="72">
        <v>26.1638952</v>
      </c>
      <c r="Q109" s="72">
        <v>30.4874232</v>
      </c>
      <c r="R109" s="72">
        <v>33.6449088</v>
      </c>
      <c r="S109" s="72">
        <v>37.1037312</v>
      </c>
      <c r="U109" s="54"/>
      <c r="V109" s="81">
        <f>'FedEx-632-MT-报价'!V12</f>
        <v>0</v>
      </c>
      <c r="W109" s="129">
        <f t="shared" si="126"/>
        <v>0.4</v>
      </c>
      <c r="X109" s="129" t="e">
        <f>'FedEx-632-MT-报价'!AQ12</f>
        <v>#N/A</v>
      </c>
      <c r="Y109" s="129" t="e">
        <f>(X109+Z109+AA109+AB109+AC109)*'FedEx-632-MT-报价'!W2</f>
        <v>#N/A</v>
      </c>
      <c r="Z109" s="129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9">
        <f>IF(AND('FedEx-632-MT-报价'!AK12="是",'FedEx-632-MT-报价'!AJ12="否"),'FedEx-632-MT-报价'!$AH$5,0)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</v>
      </c>
      <c r="AI109" s="129" t="e">
        <f>'FedEx-632-MT-报价'!AX12</f>
        <v>#N/A</v>
      </c>
      <c r="AJ109" s="129" t="e">
        <f>(AI109+AM109+AL109+AK109+AN109)*'FedEx-632-MT-报价'!W2</f>
        <v>#N/A</v>
      </c>
      <c r="AK109" s="129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9">
        <f>IF(AND('FedEx-632-MT-报价'!$AK12="是",'FedEx-632-MT-报价'!$AJ12="否"),'FedEx-632-MT-报价'!$AI$5,0)</f>
        <v>0</v>
      </c>
      <c r="AM109" s="129">
        <f t="shared" si="133"/>
        <v>2.65531914893617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22.5085488</v>
      </c>
      <c r="D110" s="72">
        <v>22.731276</v>
      </c>
      <c r="E110" s="72">
        <v>24.631008</v>
      </c>
      <c r="F110" s="72">
        <v>26.4390288</v>
      </c>
      <c r="G110" s="72">
        <v>30.5005248</v>
      </c>
      <c r="H110" s="72">
        <v>33.8938392</v>
      </c>
      <c r="I110" s="72">
        <v>37.3919664</v>
      </c>
      <c r="J110" s="99"/>
      <c r="K110" s="71">
        <v>107</v>
      </c>
      <c r="L110" s="71">
        <v>48.53</v>
      </c>
      <c r="M110" s="72">
        <v>22.5085488</v>
      </c>
      <c r="N110" s="72">
        <v>22.731276</v>
      </c>
      <c r="O110" s="72">
        <v>24.631008</v>
      </c>
      <c r="P110" s="72">
        <v>26.4390288</v>
      </c>
      <c r="Q110" s="72">
        <v>30.5005248</v>
      </c>
      <c r="R110" s="72">
        <v>33.8938392</v>
      </c>
      <c r="S110" s="72">
        <v>37.3919664</v>
      </c>
      <c r="U110" s="54"/>
      <c r="V110" s="81">
        <f>'FedEx-632-MT-报价'!V13</f>
        <v>0</v>
      </c>
      <c r="W110" s="129">
        <f t="shared" si="126"/>
        <v>0.4</v>
      </c>
      <c r="X110" s="129" t="e">
        <f>'FedEx-632-MT-报价'!AQ13</f>
        <v>#N/A</v>
      </c>
      <c r="Y110" s="129" t="e">
        <f>(X110+Z110+AA110+AB110+AC110)*'FedEx-632-MT-报价'!W2</f>
        <v>#N/A</v>
      </c>
      <c r="Z110" s="129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9">
        <f>IF(AND('FedEx-632-MT-报价'!AK13="是",'FedEx-632-MT-报价'!AJ13="否"),'FedEx-632-MT-报价'!$AH$5,0)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</v>
      </c>
      <c r="AI110" s="129" t="e">
        <f>'FedEx-632-MT-报价'!AX13</f>
        <v>#N/A</v>
      </c>
      <c r="AJ110" s="129" t="e">
        <f>(AI110+AM110+AL110+AK110+AN110)*'FedEx-632-MT-报价'!W2</f>
        <v>#N/A</v>
      </c>
      <c r="AK110" s="129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9">
        <f>IF(AND('FedEx-632-MT-报价'!$AK13="是",'FedEx-632-MT-报价'!$AJ13="否"),'FedEx-632-MT-报价'!$AI$5,0)</f>
        <v>0</v>
      </c>
      <c r="AM110" s="129">
        <f t="shared" si="133"/>
        <v>2.65531914893617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22.8229872</v>
      </c>
      <c r="D111" s="72">
        <v>22.9802064</v>
      </c>
      <c r="E111" s="72">
        <v>24.8668368</v>
      </c>
      <c r="F111" s="72">
        <v>26.4390288</v>
      </c>
      <c r="G111" s="72">
        <v>30.7625568</v>
      </c>
      <c r="H111" s="72">
        <v>33.8938392</v>
      </c>
      <c r="I111" s="72">
        <v>37.405068</v>
      </c>
      <c r="J111" s="99"/>
      <c r="K111" s="71">
        <v>108</v>
      </c>
      <c r="L111" s="71">
        <v>48.98</v>
      </c>
      <c r="M111" s="72">
        <v>22.8229872</v>
      </c>
      <c r="N111" s="72">
        <v>22.9802064</v>
      </c>
      <c r="O111" s="72">
        <v>24.8668368</v>
      </c>
      <c r="P111" s="72">
        <v>26.4390288</v>
      </c>
      <c r="Q111" s="72">
        <v>30.7625568</v>
      </c>
      <c r="R111" s="72">
        <v>33.8938392</v>
      </c>
      <c r="S111" s="72">
        <v>37.405068</v>
      </c>
      <c r="U111" s="54"/>
      <c r="V111" s="81">
        <f>'FedEx-632-MT-报价'!V14</f>
        <v>0</v>
      </c>
      <c r="W111" s="129">
        <f t="shared" si="126"/>
        <v>0.4</v>
      </c>
      <c r="X111" s="129" t="e">
        <f>'FedEx-632-MT-报价'!AQ14</f>
        <v>#N/A</v>
      </c>
      <c r="Y111" s="129" t="e">
        <f>(X111+Z111+AA111+AB111+AC111)*'FedEx-632-MT-报价'!W2</f>
        <v>#N/A</v>
      </c>
      <c r="Z111" s="129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9">
        <f>IF(AND('FedEx-632-MT-报价'!AK14="是",'FedEx-632-MT-报价'!AJ14="否"),'FedEx-632-MT-报价'!$AH$5,0)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</v>
      </c>
      <c r="AI111" s="129" t="e">
        <f>'FedEx-632-MT-报价'!AX14</f>
        <v>#N/A</v>
      </c>
      <c r="AJ111" s="129" t="e">
        <f>(AI111+AM111+AL111+AK111+AN111)*'FedEx-632-MT-报价'!W2</f>
        <v>#N/A</v>
      </c>
      <c r="AK111" s="129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9">
        <f>IF(AND('FedEx-632-MT-报价'!$AK14="是",'FedEx-632-MT-报价'!$AJ14="否"),'FedEx-632-MT-报价'!$AI$5,0)</f>
        <v>0</v>
      </c>
      <c r="AM111" s="129">
        <f t="shared" si="133"/>
        <v>2.65531914893617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23.517372</v>
      </c>
      <c r="D112" s="72">
        <v>23.5304736</v>
      </c>
      <c r="E112" s="72">
        <v>25.1812752</v>
      </c>
      <c r="F112" s="72">
        <v>26.9630928</v>
      </c>
      <c r="G112" s="72">
        <v>31.0376904</v>
      </c>
      <c r="H112" s="72">
        <v>34.5096144</v>
      </c>
      <c r="I112" s="72">
        <v>38.0863512</v>
      </c>
      <c r="J112" s="99"/>
      <c r="K112" s="71">
        <v>109</v>
      </c>
      <c r="L112" s="71">
        <v>49.44</v>
      </c>
      <c r="M112" s="72">
        <v>23.517372</v>
      </c>
      <c r="N112" s="72">
        <v>23.5304736</v>
      </c>
      <c r="O112" s="72">
        <v>25.1812752</v>
      </c>
      <c r="P112" s="72">
        <v>26.9630928</v>
      </c>
      <c r="Q112" s="72">
        <v>31.0376904</v>
      </c>
      <c r="R112" s="72">
        <v>34.5096144</v>
      </c>
      <c r="S112" s="72">
        <v>38.0863512</v>
      </c>
      <c r="U112" s="54"/>
      <c r="V112" s="81">
        <f>'FedEx-632-MT-报价'!V15</f>
        <v>0</v>
      </c>
      <c r="W112" s="129">
        <f t="shared" si="126"/>
        <v>0.4</v>
      </c>
      <c r="X112" s="129" t="e">
        <f>'FedEx-632-MT-报价'!AQ15</f>
        <v>#N/A</v>
      </c>
      <c r="Y112" s="129" t="e">
        <f>(X112+Z112+AA112+AB112+AC112)*'FedEx-632-MT-报价'!W2</f>
        <v>#N/A</v>
      </c>
      <c r="Z112" s="129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9">
        <f>IF(AND('FedEx-632-MT-报价'!AK15="是",'FedEx-632-MT-报价'!AJ15="否"),'FedEx-632-MT-报价'!$AH$5,0)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</v>
      </c>
      <c r="AI112" s="129" t="e">
        <f>'FedEx-632-MT-报价'!AX15</f>
        <v>#N/A</v>
      </c>
      <c r="AJ112" s="129" t="e">
        <f>(AI112+AM112+AL112+AK112+AN112)*'FedEx-632-MT-报价'!W2</f>
        <v>#N/A</v>
      </c>
      <c r="AK112" s="129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9">
        <f>IF(AND('FedEx-632-MT-报价'!$AK15="是",'FedEx-632-MT-报价'!$AJ15="否"),'FedEx-632-MT-报价'!$AI$5,0)</f>
        <v>0</v>
      </c>
      <c r="AM112" s="129">
        <f t="shared" si="133"/>
        <v>2.65531914893617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23.9235216</v>
      </c>
      <c r="D113" s="72">
        <v>24.0938424</v>
      </c>
      <c r="E113" s="72">
        <v>25.7184408</v>
      </c>
      <c r="F113" s="72">
        <v>27.4740552</v>
      </c>
      <c r="G113" s="72">
        <v>31.8892944</v>
      </c>
      <c r="H113" s="72">
        <v>35.1515928</v>
      </c>
      <c r="I113" s="72">
        <v>38.7938376</v>
      </c>
      <c r="J113" s="99"/>
      <c r="K113" s="71">
        <v>110</v>
      </c>
      <c r="L113" s="71">
        <v>49.89</v>
      </c>
      <c r="M113" s="72">
        <v>23.9235216</v>
      </c>
      <c r="N113" s="72">
        <v>24.0938424</v>
      </c>
      <c r="O113" s="72">
        <v>25.7184408</v>
      </c>
      <c r="P113" s="72">
        <v>27.4740552</v>
      </c>
      <c r="Q113" s="72">
        <v>31.8892944</v>
      </c>
      <c r="R113" s="72">
        <v>35.1515928</v>
      </c>
      <c r="S113" s="72">
        <v>38.7938376</v>
      </c>
      <c r="U113" s="54"/>
      <c r="V113" s="81">
        <f>'FedEx-632-MT-报价'!V16</f>
        <v>0</v>
      </c>
      <c r="W113" s="129">
        <f t="shared" si="126"/>
        <v>0.4</v>
      </c>
      <c r="X113" s="129" t="e">
        <f>'FedEx-632-MT-报价'!AQ16</f>
        <v>#N/A</v>
      </c>
      <c r="Y113" s="129" t="e">
        <f>(X113+Z113+AA113+AB113+AC113)*'FedEx-632-MT-报价'!W2</f>
        <v>#N/A</v>
      </c>
      <c r="Z113" s="129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9">
        <f>IF(AND('FedEx-632-MT-报价'!AK16="是",'FedEx-632-MT-报价'!AJ16="否"),'FedEx-632-MT-报价'!$AH$5,0)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</v>
      </c>
      <c r="AI113" s="129" t="e">
        <f>'FedEx-632-MT-报价'!AX16</f>
        <v>#N/A</v>
      </c>
      <c r="AJ113" s="129" t="e">
        <f>(AI113+AM113+AL113+AK113+AN113)*'FedEx-632-MT-报价'!W2</f>
        <v>#N/A</v>
      </c>
      <c r="AK113" s="129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9">
        <f>IF(AND('FedEx-632-MT-报价'!$AK16="是",'FedEx-632-MT-报价'!$AJ16="否"),'FedEx-632-MT-报价'!$AI$5,0)</f>
        <v>0</v>
      </c>
      <c r="AM113" s="129">
        <f t="shared" si="133"/>
        <v>2.65531914893617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23.9235216</v>
      </c>
      <c r="D114" s="72">
        <v>24.1200456</v>
      </c>
      <c r="E114" s="72">
        <v>26.2818096</v>
      </c>
      <c r="F114" s="72">
        <v>27.7360872</v>
      </c>
      <c r="G114" s="72">
        <v>31.902396</v>
      </c>
      <c r="H114" s="72">
        <v>35.4005232</v>
      </c>
      <c r="I114" s="72">
        <v>39.2523936</v>
      </c>
      <c r="J114" s="99"/>
      <c r="K114" s="71">
        <v>111</v>
      </c>
      <c r="L114" s="71">
        <v>50.34</v>
      </c>
      <c r="M114" s="72">
        <v>23.9235216</v>
      </c>
      <c r="N114" s="72">
        <v>24.1200456</v>
      </c>
      <c r="O114" s="72">
        <v>26.2818096</v>
      </c>
      <c r="P114" s="72">
        <v>27.7360872</v>
      </c>
      <c r="Q114" s="72">
        <v>31.902396</v>
      </c>
      <c r="R114" s="72">
        <v>35.4005232</v>
      </c>
      <c r="S114" s="72">
        <v>39.2523936</v>
      </c>
      <c r="U114" s="54"/>
      <c r="V114" s="81">
        <f>'FedEx-632-MT-报价'!V17</f>
        <v>0</v>
      </c>
      <c r="W114" s="129">
        <f t="shared" si="126"/>
        <v>0.4</v>
      </c>
      <c r="X114" s="129" t="e">
        <f>'FedEx-632-MT-报价'!AQ17</f>
        <v>#N/A</v>
      </c>
      <c r="Y114" s="129" t="e">
        <f>(X114+Z114+AA114+AB114+AC114)*'FedEx-632-MT-报价'!W2</f>
        <v>#N/A</v>
      </c>
      <c r="Z114" s="129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9">
        <f>IF(AND('FedEx-632-MT-报价'!AK17="是",'FedEx-632-MT-报价'!AJ17="否"),'FedEx-632-MT-报价'!$AH$5,0)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</v>
      </c>
      <c r="AI114" s="129" t="e">
        <f>'FedEx-632-MT-报价'!AX17</f>
        <v>#N/A</v>
      </c>
      <c r="AJ114" s="129" t="e">
        <f>(AI114+AM114+AL114+AK114+AN114)*'FedEx-632-MT-报价'!W2</f>
        <v>#N/A</v>
      </c>
      <c r="AK114" s="129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9">
        <f>IF(AND('FedEx-632-MT-报价'!$AK17="是",'FedEx-632-MT-报价'!$AJ17="否"),'FedEx-632-MT-报价'!$AI$5,0)</f>
        <v>0</v>
      </c>
      <c r="AM114" s="129">
        <f t="shared" si="133"/>
        <v>2.65531914893617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24.2117568</v>
      </c>
      <c r="D115" s="72">
        <v>24.6179064</v>
      </c>
      <c r="E115" s="72">
        <v>26.2818096</v>
      </c>
      <c r="F115" s="72">
        <v>27.7491888</v>
      </c>
      <c r="G115" s="72">
        <v>32.1513264</v>
      </c>
      <c r="H115" s="72">
        <v>35.4136248</v>
      </c>
      <c r="I115" s="72">
        <v>39.2523936</v>
      </c>
      <c r="J115" s="99"/>
      <c r="K115" s="71">
        <v>112</v>
      </c>
      <c r="L115" s="71">
        <v>50.8</v>
      </c>
      <c r="M115" s="72">
        <v>24.2117568</v>
      </c>
      <c r="N115" s="72">
        <v>24.6179064</v>
      </c>
      <c r="O115" s="72">
        <v>26.2818096</v>
      </c>
      <c r="P115" s="72">
        <v>27.7491888</v>
      </c>
      <c r="Q115" s="72">
        <v>32.1513264</v>
      </c>
      <c r="R115" s="72">
        <v>35.4136248</v>
      </c>
      <c r="S115" s="72">
        <v>39.2523936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24.2117568</v>
      </c>
      <c r="D116" s="72">
        <v>24.631008</v>
      </c>
      <c r="E116" s="72">
        <v>26.5700448</v>
      </c>
      <c r="F116" s="72">
        <v>27.9981192</v>
      </c>
      <c r="G116" s="72">
        <v>32.1513264</v>
      </c>
      <c r="H116" s="72">
        <v>35.4136248</v>
      </c>
      <c r="I116" s="72">
        <v>39.5930352</v>
      </c>
      <c r="J116" s="99"/>
      <c r="K116" s="71">
        <v>113</v>
      </c>
      <c r="L116" s="71">
        <v>51.25</v>
      </c>
      <c r="M116" s="72">
        <v>24.2117568</v>
      </c>
      <c r="N116" s="72">
        <v>24.631008</v>
      </c>
      <c r="O116" s="72">
        <v>26.5700448</v>
      </c>
      <c r="P116" s="72">
        <v>27.9981192</v>
      </c>
      <c r="Q116" s="72">
        <v>32.1513264</v>
      </c>
      <c r="R116" s="72">
        <v>35.4136248</v>
      </c>
      <c r="S116" s="72">
        <v>39.5930352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24.4606872</v>
      </c>
      <c r="D117" s="72">
        <v>25.155072</v>
      </c>
      <c r="E117" s="72">
        <v>27.120312</v>
      </c>
      <c r="F117" s="72">
        <v>28.5483864</v>
      </c>
      <c r="G117" s="72">
        <v>33.0029304</v>
      </c>
      <c r="H117" s="72">
        <v>36.291432</v>
      </c>
      <c r="I117" s="72">
        <v>40.221912</v>
      </c>
      <c r="J117" s="99"/>
      <c r="K117" s="71">
        <v>114</v>
      </c>
      <c r="L117" s="71">
        <v>51.7</v>
      </c>
      <c r="M117" s="72">
        <v>24.4606872</v>
      </c>
      <c r="N117" s="72">
        <v>25.155072</v>
      </c>
      <c r="O117" s="72">
        <v>27.120312</v>
      </c>
      <c r="P117" s="72">
        <v>28.5483864</v>
      </c>
      <c r="Q117" s="72">
        <v>33.0029304</v>
      </c>
      <c r="R117" s="72">
        <v>36.291432</v>
      </c>
      <c r="S117" s="72">
        <v>40.221912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25.2074784</v>
      </c>
      <c r="D118" s="72">
        <v>25.5350184</v>
      </c>
      <c r="E118" s="72">
        <v>27.1334136</v>
      </c>
      <c r="F118" s="72">
        <v>28.889028</v>
      </c>
      <c r="G118" s="72">
        <v>33.016032</v>
      </c>
      <c r="H118" s="72">
        <v>36.6451752</v>
      </c>
      <c r="I118" s="72">
        <v>40.2350136</v>
      </c>
      <c r="J118" s="99"/>
      <c r="K118" s="71">
        <v>115</v>
      </c>
      <c r="L118" s="71">
        <v>52.16</v>
      </c>
      <c r="M118" s="72">
        <v>25.2074784</v>
      </c>
      <c r="N118" s="72">
        <v>25.5350184</v>
      </c>
      <c r="O118" s="72">
        <v>27.1334136</v>
      </c>
      <c r="P118" s="72">
        <v>28.889028</v>
      </c>
      <c r="Q118" s="72">
        <v>33.016032</v>
      </c>
      <c r="R118" s="72">
        <v>36.6451752</v>
      </c>
      <c r="S118" s="72">
        <v>40.2350136</v>
      </c>
      <c r="U118" s="54"/>
      <c r="V118" s="81" t="str">
        <f>'FedEx-632-MT-报价'!V8</f>
        <v>案例</v>
      </c>
      <c r="W118" s="129">
        <f t="shared" ref="W118:AC118" si="137">W105</f>
        <v>2.4</v>
      </c>
      <c r="X118" s="129">
        <f>'FedEx-632-MT-报价'!AR8</f>
        <v>23.124324</v>
      </c>
      <c r="Y118" s="129">
        <f>(X118+Z118+AA118+AB118+AC118)*'FedEx-632-MT-报价'!W2</f>
        <v>3.69989184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26.82421584</v>
      </c>
      <c r="AE118" s="131">
        <f t="shared" ref="AE118:AE127" si="139">(X118+Y118+Z118+AA118+AB118+W118+AC118)</f>
        <v>29.22421584</v>
      </c>
      <c r="AF118" s="54"/>
      <c r="AG118" s="81" t="str">
        <f t="shared" ref="AG118:AG127" si="140">V118</f>
        <v>案例</v>
      </c>
      <c r="AH118" s="129">
        <f t="shared" ref="AH118:AH127" si="141">W118</f>
        <v>2.4</v>
      </c>
      <c r="AI118" s="129">
        <f>'FedEx-632-MT-报价'!AY8</f>
        <v>23.124324</v>
      </c>
      <c r="AJ118" s="129">
        <f>(AI118+AM118+AL118+AK118+AN118)*'FedEx-632-MT-报价'!W2</f>
        <v>4.12474290382979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2.65531914893617</v>
      </c>
      <c r="AN118" s="129">
        <f t="shared" ref="AN118:AN127" si="143">AN40</f>
        <v>0</v>
      </c>
      <c r="AO118" s="130">
        <f t="shared" ref="AO118:AO127" si="144">SUM(AI118:AN118)</f>
        <v>29.904386052766</v>
      </c>
      <c r="AP118" s="131">
        <f t="shared" ref="AP118:AP127" si="145">(AI118+AJ118+AK118+AL118+AM118+AH118+AN118)</f>
        <v>32.304386052766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25.2074784</v>
      </c>
      <c r="D119" s="72">
        <v>25.5350184</v>
      </c>
      <c r="E119" s="72">
        <v>27.4609536</v>
      </c>
      <c r="F119" s="72">
        <v>28.9021296</v>
      </c>
      <c r="G119" s="72">
        <v>33.5007912</v>
      </c>
      <c r="H119" s="72">
        <v>37.1037312</v>
      </c>
      <c r="I119" s="72">
        <v>40.8638904</v>
      </c>
      <c r="J119" s="99"/>
      <c r="K119" s="71">
        <v>116</v>
      </c>
      <c r="L119" s="71">
        <v>52.61</v>
      </c>
      <c r="M119" s="72">
        <v>25.2074784</v>
      </c>
      <c r="N119" s="72">
        <v>25.5350184</v>
      </c>
      <c r="O119" s="72">
        <v>27.4609536</v>
      </c>
      <c r="P119" s="72">
        <v>28.9021296</v>
      </c>
      <c r="Q119" s="72">
        <v>33.5007912</v>
      </c>
      <c r="R119" s="72">
        <v>37.1037312</v>
      </c>
      <c r="S119" s="72">
        <v>40.8638904</v>
      </c>
      <c r="U119" s="54"/>
      <c r="V119" s="81">
        <f>'FedEx-632-MT-报价'!V9</f>
        <v>0</v>
      </c>
      <c r="W119" s="129">
        <f t="shared" ref="W119:AC119" si="146">W106</f>
        <v>0.4</v>
      </c>
      <c r="X119" s="129" t="e">
        <f>'FedEx-632-MT-报价'!AR9</f>
        <v>#N/A</v>
      </c>
      <c r="Y119" s="129" t="e">
        <f>(X119+Z119+AA119+AB119+AC119)*'FedEx-632-MT-报价'!W2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</v>
      </c>
      <c r="AI119" s="129" t="e">
        <f>'FedEx-632-MT-报价'!AY9</f>
        <v>#N/A</v>
      </c>
      <c r="AJ119" s="129" t="e">
        <f>(AI119+AM119+AL119+AK119+AN119)*'FedEx-632-MT-报价'!W2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2.65531914893617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25.2336816</v>
      </c>
      <c r="D120" s="72">
        <v>25.7839488</v>
      </c>
      <c r="E120" s="72">
        <v>27.7229856</v>
      </c>
      <c r="F120" s="72">
        <v>29.282076</v>
      </c>
      <c r="G120" s="72">
        <v>33.5007912</v>
      </c>
      <c r="H120" s="72">
        <v>37.1037312</v>
      </c>
      <c r="I120" s="72">
        <v>41.1259224</v>
      </c>
      <c r="J120" s="99"/>
      <c r="K120" s="71">
        <v>117</v>
      </c>
      <c r="L120" s="71">
        <v>53.07</v>
      </c>
      <c r="M120" s="72">
        <v>25.2336816</v>
      </c>
      <c r="N120" s="72">
        <v>25.7839488</v>
      </c>
      <c r="O120" s="72">
        <v>27.7229856</v>
      </c>
      <c r="P120" s="72">
        <v>29.282076</v>
      </c>
      <c r="Q120" s="72">
        <v>33.5007912</v>
      </c>
      <c r="R120" s="72">
        <v>37.1037312</v>
      </c>
      <c r="S120" s="72">
        <v>41.1259224</v>
      </c>
      <c r="U120" s="54"/>
      <c r="V120" s="81">
        <f>'FedEx-632-MT-报价'!V10</f>
        <v>0</v>
      </c>
      <c r="W120" s="129">
        <f t="shared" ref="W120:AC120" si="148">W107</f>
        <v>0.4</v>
      </c>
      <c r="X120" s="129" t="e">
        <f>'FedEx-632-MT-报价'!AR10</f>
        <v>#N/A</v>
      </c>
      <c r="Y120" s="129" t="e">
        <f>(X120+Z120+AA120+AB120+AC120)*'FedEx-632-MT-报价'!W2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</v>
      </c>
      <c r="AI120" s="129" t="e">
        <f>'FedEx-632-MT-报价'!AY10</f>
        <v>#N/A</v>
      </c>
      <c r="AJ120" s="129" t="e">
        <f>(AI120+AM120+AL120+AK120+AN120)*'FedEx-632-MT-报价'!W2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2.65531914893617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25.5088152</v>
      </c>
      <c r="D121" s="72">
        <v>26.0852856</v>
      </c>
      <c r="E121" s="72">
        <v>27.7622904</v>
      </c>
      <c r="F121" s="72">
        <v>29.3737872</v>
      </c>
      <c r="G121" s="72">
        <v>33.73662</v>
      </c>
      <c r="H121" s="72">
        <v>37.1037312</v>
      </c>
      <c r="I121" s="72">
        <v>41.8334088</v>
      </c>
      <c r="J121" s="99"/>
      <c r="K121" s="71">
        <v>118</v>
      </c>
      <c r="L121" s="71">
        <v>53.52</v>
      </c>
      <c r="M121" s="72">
        <v>25.5088152</v>
      </c>
      <c r="N121" s="72">
        <v>26.0852856</v>
      </c>
      <c r="O121" s="72">
        <v>27.7622904</v>
      </c>
      <c r="P121" s="72">
        <v>29.3737872</v>
      </c>
      <c r="Q121" s="72">
        <v>33.73662</v>
      </c>
      <c r="R121" s="72">
        <v>37.1037312</v>
      </c>
      <c r="S121" s="72">
        <v>41.8334088</v>
      </c>
      <c r="U121" s="54"/>
      <c r="V121" s="81">
        <f>'FedEx-632-MT-报价'!V11</f>
        <v>0</v>
      </c>
      <c r="W121" s="129">
        <f t="shared" ref="W121:AC121" si="150">W108</f>
        <v>0.4</v>
      </c>
      <c r="X121" s="129" t="e">
        <f>'FedEx-632-MT-报价'!AR11</f>
        <v>#N/A</v>
      </c>
      <c r="Y121" s="129" t="e">
        <f>(X121+Z121+AA121+AB121+AC121)*'FedEx-632-MT-报价'!W2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</v>
      </c>
      <c r="AI121" s="129" t="e">
        <f>'FedEx-632-MT-报价'!AY11</f>
        <v>#N/A</v>
      </c>
      <c r="AJ121" s="129" t="e">
        <f>(AI121+AM121+AL121+AK121+AN121)*'FedEx-632-MT-报价'!W2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2.65531914893617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26.268708</v>
      </c>
      <c r="D122" s="72">
        <v>26.6224512</v>
      </c>
      <c r="E122" s="72">
        <v>28.5745896</v>
      </c>
      <c r="F122" s="72">
        <v>29.8192416</v>
      </c>
      <c r="G122" s="72">
        <v>33.7497216</v>
      </c>
      <c r="H122" s="72">
        <v>37.3919664</v>
      </c>
      <c r="I122" s="72">
        <v>41.8334088</v>
      </c>
      <c r="J122" s="99"/>
      <c r="K122" s="71">
        <v>119</v>
      </c>
      <c r="L122" s="71">
        <v>53.97</v>
      </c>
      <c r="M122" s="72">
        <v>26.268708</v>
      </c>
      <c r="N122" s="72">
        <v>26.6224512</v>
      </c>
      <c r="O122" s="72">
        <v>28.5745896</v>
      </c>
      <c r="P122" s="72">
        <v>29.8192416</v>
      </c>
      <c r="Q122" s="72">
        <v>33.7497216</v>
      </c>
      <c r="R122" s="72">
        <v>37.3919664</v>
      </c>
      <c r="S122" s="72">
        <v>41.8334088</v>
      </c>
      <c r="U122" s="54"/>
      <c r="V122" s="81">
        <f>'FedEx-632-MT-报价'!V12</f>
        <v>0</v>
      </c>
      <c r="W122" s="129">
        <f t="shared" ref="W122:AC122" si="152">W109</f>
        <v>0.4</v>
      </c>
      <c r="X122" s="129" t="e">
        <f>'FedEx-632-MT-报价'!AR12</f>
        <v>#N/A</v>
      </c>
      <c r="Y122" s="129" t="e">
        <f>(X122+Z122+AA122+AB122+AC122)*'FedEx-632-MT-报价'!W2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</v>
      </c>
      <c r="AI122" s="129" t="e">
        <f>'FedEx-632-MT-报价'!AY12</f>
        <v>#N/A</v>
      </c>
      <c r="AJ122" s="129" t="e">
        <f>(AI122+AM122+AL122+AK122+AN122)*'FedEx-632-MT-报价'!W2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2.65531914893617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26.9761944</v>
      </c>
      <c r="D123" s="72">
        <v>27.0023976</v>
      </c>
      <c r="E123" s="72">
        <v>28.626996</v>
      </c>
      <c r="F123" s="72">
        <v>30.0157656</v>
      </c>
      <c r="G123" s="72">
        <v>34.3392936</v>
      </c>
      <c r="H123" s="72">
        <v>37.8898272</v>
      </c>
      <c r="I123" s="72">
        <v>41.8334088</v>
      </c>
      <c r="J123" s="99"/>
      <c r="K123" s="71">
        <v>120</v>
      </c>
      <c r="L123" s="71">
        <v>54.43</v>
      </c>
      <c r="M123" s="72">
        <v>26.9761944</v>
      </c>
      <c r="N123" s="72">
        <v>27.0023976</v>
      </c>
      <c r="O123" s="72">
        <v>28.626996</v>
      </c>
      <c r="P123" s="72">
        <v>30.0157656</v>
      </c>
      <c r="Q123" s="72">
        <v>34.3392936</v>
      </c>
      <c r="R123" s="72">
        <v>37.8898272</v>
      </c>
      <c r="S123" s="72">
        <v>41.8334088</v>
      </c>
      <c r="U123" s="54"/>
      <c r="V123" s="81">
        <f>'FedEx-632-MT-报价'!V13</f>
        <v>0</v>
      </c>
      <c r="W123" s="129">
        <f t="shared" ref="W123:AC123" si="154">W110</f>
        <v>0.4</v>
      </c>
      <c r="X123" s="129" t="e">
        <f>'FedEx-632-MT-报价'!AR13</f>
        <v>#N/A</v>
      </c>
      <c r="Y123" s="129" t="e">
        <f>(X123+Z123+AA123+AB123+AC123)*'FedEx-632-MT-报价'!W2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</v>
      </c>
      <c r="AI123" s="129" t="e">
        <f>'FedEx-632-MT-报价'!AY13</f>
        <v>#N/A</v>
      </c>
      <c r="AJ123" s="129" t="e">
        <f>(AI123+AM123+AL123+AK123+AN123)*'FedEx-632-MT-报价'!W2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2.65531914893617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26.989296</v>
      </c>
      <c r="D124" s="72">
        <v>27.0023976</v>
      </c>
      <c r="E124" s="72">
        <v>28.626996</v>
      </c>
      <c r="F124" s="72">
        <v>30.0288672</v>
      </c>
      <c r="G124" s="72">
        <v>34.5489192</v>
      </c>
      <c r="H124" s="72">
        <v>37.8898272</v>
      </c>
      <c r="I124" s="72">
        <v>41.8465104</v>
      </c>
      <c r="J124" s="99"/>
      <c r="K124" s="71">
        <v>121</v>
      </c>
      <c r="L124" s="71">
        <v>54.88</v>
      </c>
      <c r="M124" s="72">
        <v>26.989296</v>
      </c>
      <c r="N124" s="72">
        <v>27.0023976</v>
      </c>
      <c r="O124" s="72">
        <v>28.626996</v>
      </c>
      <c r="P124" s="72">
        <v>30.0288672</v>
      </c>
      <c r="Q124" s="72">
        <v>34.5489192</v>
      </c>
      <c r="R124" s="72">
        <v>37.8898272</v>
      </c>
      <c r="S124" s="72">
        <v>41.8465104</v>
      </c>
      <c r="U124" s="54"/>
      <c r="V124" s="81">
        <f>'FedEx-632-MT-报价'!V14</f>
        <v>0</v>
      </c>
      <c r="W124" s="129">
        <f t="shared" ref="W124:AC124" si="156">W111</f>
        <v>0.4</v>
      </c>
      <c r="X124" s="129" t="e">
        <f>'FedEx-632-MT-报价'!AR14</f>
        <v>#N/A</v>
      </c>
      <c r="Y124" s="129" t="e">
        <f>(X124+Z124+AA124+AB124+AC124)*'FedEx-632-MT-报价'!W2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</v>
      </c>
      <c r="AI124" s="129" t="e">
        <f>'FedEx-632-MT-报价'!AY14</f>
        <v>#N/A</v>
      </c>
      <c r="AJ124" s="129" t="e">
        <f>(AI124+AM124+AL124+AK124+AN124)*'FedEx-632-MT-报价'!W2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2.65531914893617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26.989296</v>
      </c>
      <c r="D125" s="72">
        <v>27.5264616</v>
      </c>
      <c r="E125" s="72">
        <v>28.9021296</v>
      </c>
      <c r="F125" s="72">
        <v>30.2908992</v>
      </c>
      <c r="G125" s="72">
        <v>34.8240528</v>
      </c>
      <c r="H125" s="72">
        <v>38.4925008</v>
      </c>
      <c r="I125" s="72">
        <v>42.5802</v>
      </c>
      <c r="J125" s="99"/>
      <c r="K125" s="71">
        <v>122</v>
      </c>
      <c r="L125" s="71">
        <v>55.33</v>
      </c>
      <c r="M125" s="72">
        <v>26.989296</v>
      </c>
      <c r="N125" s="72">
        <v>27.5264616</v>
      </c>
      <c r="O125" s="72">
        <v>28.9021296</v>
      </c>
      <c r="P125" s="72">
        <v>30.2908992</v>
      </c>
      <c r="Q125" s="72">
        <v>34.8240528</v>
      </c>
      <c r="R125" s="72">
        <v>38.4925008</v>
      </c>
      <c r="S125" s="72">
        <v>42.5802</v>
      </c>
      <c r="U125" s="54"/>
      <c r="V125" s="81">
        <f>'FedEx-632-MT-报价'!V15</f>
        <v>0</v>
      </c>
      <c r="W125" s="129">
        <f t="shared" ref="W125:AC125" si="158">W112</f>
        <v>0.4</v>
      </c>
      <c r="X125" s="129" t="e">
        <f>'FedEx-632-MT-报价'!AR15</f>
        <v>#N/A</v>
      </c>
      <c r="Y125" s="129" t="e">
        <f>(X125+Z125+AA125+AB125+AC125)*'FedEx-632-MT-报价'!W2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</v>
      </c>
      <c r="AI125" s="129" t="e">
        <f>'FedEx-632-MT-报价'!AY15</f>
        <v>#N/A</v>
      </c>
      <c r="AJ125" s="129" t="e">
        <f>(AI125+AM125+AL125+AK125+AN125)*'FedEx-632-MT-报价'!W2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2.65531914893617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27.2251248</v>
      </c>
      <c r="D126" s="72">
        <v>27.5526648</v>
      </c>
      <c r="E126" s="72">
        <v>29.7668352</v>
      </c>
      <c r="F126" s="72">
        <v>31.1163</v>
      </c>
      <c r="G126" s="72">
        <v>35.0991864</v>
      </c>
      <c r="H126" s="72">
        <v>39.1999872</v>
      </c>
      <c r="I126" s="72">
        <v>43.1566704</v>
      </c>
      <c r="J126" s="99"/>
      <c r="K126" s="71">
        <v>123</v>
      </c>
      <c r="L126" s="71">
        <v>55.79</v>
      </c>
      <c r="M126" s="72">
        <v>27.2251248</v>
      </c>
      <c r="N126" s="72">
        <v>27.5526648</v>
      </c>
      <c r="O126" s="72">
        <v>29.7668352</v>
      </c>
      <c r="P126" s="72">
        <v>31.1163</v>
      </c>
      <c r="Q126" s="72">
        <v>35.0991864</v>
      </c>
      <c r="R126" s="72">
        <v>39.1999872</v>
      </c>
      <c r="S126" s="72">
        <v>43.1566704</v>
      </c>
      <c r="U126" s="54"/>
      <c r="V126" s="81">
        <f>'FedEx-632-MT-报价'!V16</f>
        <v>0</v>
      </c>
      <c r="W126" s="129">
        <f t="shared" ref="W126:AC126" si="160">W113</f>
        <v>0.4</v>
      </c>
      <c r="X126" s="129" t="e">
        <f>'FedEx-632-MT-报价'!AR16</f>
        <v>#N/A</v>
      </c>
      <c r="Y126" s="129" t="e">
        <f>(X126+Z126+AA126+AB126+AC126)*'FedEx-632-MT-报价'!W2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</v>
      </c>
      <c r="AI126" s="129" t="e">
        <f>'FedEx-632-MT-报价'!AY16</f>
        <v>#N/A</v>
      </c>
      <c r="AJ126" s="129" t="e">
        <f>(AI126+AM126+AL126+AK126+AN126)*'FedEx-632-MT-报价'!W2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2.65531914893617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27.2382264</v>
      </c>
      <c r="D127" s="72">
        <v>27.8277984</v>
      </c>
      <c r="E127" s="72">
        <v>30.0812736</v>
      </c>
      <c r="F127" s="72">
        <v>31.1163</v>
      </c>
      <c r="G127" s="72">
        <v>35.3219136</v>
      </c>
      <c r="H127" s="72">
        <v>39.1999872</v>
      </c>
      <c r="I127" s="72">
        <v>43.1566704</v>
      </c>
      <c r="J127" s="99"/>
      <c r="K127" s="71">
        <v>124</v>
      </c>
      <c r="L127" s="71">
        <v>56.24</v>
      </c>
      <c r="M127" s="72">
        <v>27.2382264</v>
      </c>
      <c r="N127" s="72">
        <v>27.8277984</v>
      </c>
      <c r="O127" s="72">
        <v>30.0812736</v>
      </c>
      <c r="P127" s="72">
        <v>31.1163</v>
      </c>
      <c r="Q127" s="72">
        <v>35.3219136</v>
      </c>
      <c r="R127" s="72">
        <v>39.1999872</v>
      </c>
      <c r="S127" s="72">
        <v>43.1566704</v>
      </c>
      <c r="U127" s="54"/>
      <c r="V127" s="81">
        <f>'FedEx-632-MT-报价'!V17</f>
        <v>0</v>
      </c>
      <c r="W127" s="129">
        <f t="shared" ref="W127:AC127" si="162">W114</f>
        <v>0.4</v>
      </c>
      <c r="X127" s="129" t="e">
        <f>'FedEx-632-MT-报价'!AR17</f>
        <v>#N/A</v>
      </c>
      <c r="Y127" s="129" t="e">
        <f>(X127+Z127+AA127+AB127+AC127)*'FedEx-632-MT-报价'!W2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</v>
      </c>
      <c r="AI127" s="129" t="e">
        <f>'FedEx-632-MT-报价'!AY17</f>
        <v>#N/A</v>
      </c>
      <c r="AJ127" s="129" t="e">
        <f>(AI127+AM127+AL127+AK127+AN127)*'FedEx-632-MT-报价'!W2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2.65531914893617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27.4871568</v>
      </c>
      <c r="D128" s="72">
        <v>27.8277984</v>
      </c>
      <c r="E128" s="72">
        <v>30.0812736</v>
      </c>
      <c r="F128" s="72">
        <v>31.1294016</v>
      </c>
      <c r="G128" s="72">
        <v>35.3350152</v>
      </c>
      <c r="H128" s="72">
        <v>39.1999872</v>
      </c>
      <c r="I128" s="72">
        <v>43.1566704</v>
      </c>
      <c r="J128" s="99"/>
      <c r="K128" s="71">
        <v>125</v>
      </c>
      <c r="L128" s="71">
        <v>56.69</v>
      </c>
      <c r="M128" s="72">
        <v>27.4871568</v>
      </c>
      <c r="N128" s="72">
        <v>27.8277984</v>
      </c>
      <c r="O128" s="72">
        <v>30.0812736</v>
      </c>
      <c r="P128" s="72">
        <v>31.1294016</v>
      </c>
      <c r="Q128" s="72">
        <v>35.3350152</v>
      </c>
      <c r="R128" s="72">
        <v>39.1999872</v>
      </c>
      <c r="S128" s="72">
        <v>43.1566704</v>
      </c>
    </row>
    <row r="129" s="51" customFormat="1" ht="15" spans="1:19">
      <c r="A129" s="71">
        <v>126</v>
      </c>
      <c r="B129" s="71">
        <v>57.15</v>
      </c>
      <c r="C129" s="72">
        <v>28.037424</v>
      </c>
      <c r="D129" s="72">
        <v>28.102932</v>
      </c>
      <c r="E129" s="72">
        <v>30.395712</v>
      </c>
      <c r="F129" s="72">
        <v>31.1294016</v>
      </c>
      <c r="G129" s="72">
        <v>35.5446408</v>
      </c>
      <c r="H129" s="72">
        <v>39.1999872</v>
      </c>
      <c r="I129" s="72">
        <v>44.6895576</v>
      </c>
      <c r="J129" s="99"/>
      <c r="K129" s="71">
        <v>126</v>
      </c>
      <c r="L129" s="71">
        <v>57.15</v>
      </c>
      <c r="M129" s="72">
        <v>28.037424</v>
      </c>
      <c r="N129" s="72">
        <v>28.102932</v>
      </c>
      <c r="O129" s="72">
        <v>30.395712</v>
      </c>
      <c r="P129" s="72">
        <v>31.1294016</v>
      </c>
      <c r="Q129" s="72">
        <v>35.5446408</v>
      </c>
      <c r="R129" s="72">
        <v>39.1999872</v>
      </c>
      <c r="S129" s="72">
        <v>44.6895576</v>
      </c>
    </row>
    <row r="130" s="51" customFormat="1" ht="15" spans="1:19">
      <c r="A130" s="71">
        <v>127</v>
      </c>
      <c r="B130" s="71">
        <v>57.6</v>
      </c>
      <c r="C130" s="72">
        <v>28.0505256</v>
      </c>
      <c r="D130" s="72">
        <v>28.5876912</v>
      </c>
      <c r="E130" s="72">
        <v>30.985284</v>
      </c>
      <c r="F130" s="72">
        <v>31.836888</v>
      </c>
      <c r="G130" s="72">
        <v>36.3438384</v>
      </c>
      <c r="H130" s="72">
        <v>39.9074736</v>
      </c>
      <c r="I130" s="72">
        <v>44.6895576</v>
      </c>
      <c r="J130" s="99"/>
      <c r="K130" s="71">
        <v>127</v>
      </c>
      <c r="L130" s="71">
        <v>57.6</v>
      </c>
      <c r="M130" s="72">
        <v>28.0505256</v>
      </c>
      <c r="N130" s="72">
        <v>28.5876912</v>
      </c>
      <c r="O130" s="72">
        <v>30.985284</v>
      </c>
      <c r="P130" s="72">
        <v>31.836888</v>
      </c>
      <c r="Q130" s="72">
        <v>36.3438384</v>
      </c>
      <c r="R130" s="72">
        <v>39.9074736</v>
      </c>
      <c r="S130" s="72">
        <v>44.6895576</v>
      </c>
    </row>
    <row r="131" s="51" customFormat="1" ht="15" spans="1:19">
      <c r="A131" s="71">
        <v>128</v>
      </c>
      <c r="B131" s="71">
        <v>58.05</v>
      </c>
      <c r="C131" s="72">
        <v>28.3125576</v>
      </c>
      <c r="D131" s="72">
        <v>28.5876912</v>
      </c>
      <c r="E131" s="72">
        <v>30.985284</v>
      </c>
      <c r="F131" s="72">
        <v>31.836888</v>
      </c>
      <c r="G131" s="72">
        <v>36.35694</v>
      </c>
      <c r="H131" s="72">
        <v>39.9205752</v>
      </c>
      <c r="I131" s="72">
        <v>44.9253864</v>
      </c>
      <c r="J131" s="99"/>
      <c r="K131" s="71">
        <v>128</v>
      </c>
      <c r="L131" s="71">
        <v>58.05</v>
      </c>
      <c r="M131" s="72">
        <v>28.3125576</v>
      </c>
      <c r="N131" s="72">
        <v>28.5876912</v>
      </c>
      <c r="O131" s="72">
        <v>30.985284</v>
      </c>
      <c r="P131" s="72">
        <v>31.836888</v>
      </c>
      <c r="Q131" s="72">
        <v>36.35694</v>
      </c>
      <c r="R131" s="72">
        <v>39.9205752</v>
      </c>
      <c r="S131" s="72">
        <v>44.9253864</v>
      </c>
    </row>
    <row r="132" s="51" customFormat="1" ht="15" spans="1:19">
      <c r="A132" s="71">
        <v>129</v>
      </c>
      <c r="B132" s="71">
        <v>58.51</v>
      </c>
      <c r="C132" s="72">
        <v>28.8497232</v>
      </c>
      <c r="D132" s="72">
        <v>28.954536</v>
      </c>
      <c r="E132" s="72">
        <v>30.9983856</v>
      </c>
      <c r="F132" s="72">
        <v>32.0596152</v>
      </c>
      <c r="G132" s="72">
        <v>36.35694</v>
      </c>
      <c r="H132" s="72">
        <v>39.9205752</v>
      </c>
      <c r="I132" s="72">
        <v>45.3577392</v>
      </c>
      <c r="J132" s="99"/>
      <c r="K132" s="71">
        <v>129</v>
      </c>
      <c r="L132" s="71">
        <v>58.51</v>
      </c>
      <c r="M132" s="72">
        <v>28.8497232</v>
      </c>
      <c r="N132" s="72">
        <v>28.954536</v>
      </c>
      <c r="O132" s="72">
        <v>30.9983856</v>
      </c>
      <c r="P132" s="72">
        <v>32.0596152</v>
      </c>
      <c r="Q132" s="72">
        <v>36.35694</v>
      </c>
      <c r="R132" s="72">
        <v>39.9205752</v>
      </c>
      <c r="S132" s="72">
        <v>45.3577392</v>
      </c>
    </row>
    <row r="133" s="51" customFormat="1" ht="15" spans="1:19">
      <c r="A133" s="71">
        <v>130</v>
      </c>
      <c r="B133" s="71">
        <v>58.96</v>
      </c>
      <c r="C133" s="72">
        <v>28.954536</v>
      </c>
      <c r="D133" s="72">
        <v>28.9676376</v>
      </c>
      <c r="E133" s="72">
        <v>31.2735192</v>
      </c>
      <c r="F133" s="72">
        <v>32.0596152</v>
      </c>
      <c r="G133" s="72">
        <v>36.618972</v>
      </c>
      <c r="H133" s="72">
        <v>40.4446392</v>
      </c>
      <c r="I133" s="72">
        <v>46.3927656</v>
      </c>
      <c r="J133" s="99"/>
      <c r="K133" s="71">
        <v>130</v>
      </c>
      <c r="L133" s="71">
        <v>58.96</v>
      </c>
      <c r="M133" s="72">
        <v>28.954536</v>
      </c>
      <c r="N133" s="72">
        <v>28.9676376</v>
      </c>
      <c r="O133" s="72">
        <v>31.2735192</v>
      </c>
      <c r="P133" s="72">
        <v>32.0596152</v>
      </c>
      <c r="Q133" s="72">
        <v>36.618972</v>
      </c>
      <c r="R133" s="72">
        <v>40.4446392</v>
      </c>
      <c r="S133" s="72">
        <v>46.3927656</v>
      </c>
    </row>
    <row r="134" s="51" customFormat="1" ht="15" spans="1:19">
      <c r="A134" s="71">
        <v>131</v>
      </c>
      <c r="B134" s="71">
        <v>59.42</v>
      </c>
      <c r="C134" s="72">
        <v>29.1117552</v>
      </c>
      <c r="D134" s="72">
        <v>29.413092</v>
      </c>
      <c r="E134" s="72">
        <v>31.8761928</v>
      </c>
      <c r="F134" s="72">
        <v>32.5836792</v>
      </c>
      <c r="G134" s="72">
        <v>37.1561376</v>
      </c>
      <c r="H134" s="72">
        <v>40.8245856</v>
      </c>
      <c r="I134" s="72">
        <v>46.6154928</v>
      </c>
      <c r="J134" s="99"/>
      <c r="K134" s="71">
        <v>131</v>
      </c>
      <c r="L134" s="71">
        <v>59.42</v>
      </c>
      <c r="M134" s="72">
        <v>29.1117552</v>
      </c>
      <c r="N134" s="72">
        <v>29.413092</v>
      </c>
      <c r="O134" s="72">
        <v>31.8761928</v>
      </c>
      <c r="P134" s="72">
        <v>32.5836792</v>
      </c>
      <c r="Q134" s="72">
        <v>37.1561376</v>
      </c>
      <c r="R134" s="72">
        <v>40.8245856</v>
      </c>
      <c r="S134" s="72">
        <v>46.6154928</v>
      </c>
    </row>
    <row r="135" s="51" customFormat="1" ht="15" spans="1:19">
      <c r="A135" s="71">
        <v>132</v>
      </c>
      <c r="B135" s="71">
        <v>59.87</v>
      </c>
      <c r="C135" s="72">
        <v>29.4261936</v>
      </c>
      <c r="D135" s="72">
        <v>29.4261936</v>
      </c>
      <c r="E135" s="72">
        <v>31.8761928</v>
      </c>
      <c r="F135" s="72">
        <v>32.8064064</v>
      </c>
      <c r="G135" s="72">
        <v>37.1561376</v>
      </c>
      <c r="H135" s="72">
        <v>40.8245856</v>
      </c>
      <c r="I135" s="72">
        <v>46.6154928</v>
      </c>
      <c r="J135" s="99"/>
      <c r="K135" s="71">
        <v>132</v>
      </c>
      <c r="L135" s="71">
        <v>59.87</v>
      </c>
      <c r="M135" s="72">
        <v>29.4261936</v>
      </c>
      <c r="N135" s="72">
        <v>29.4261936</v>
      </c>
      <c r="O135" s="72">
        <v>31.8761928</v>
      </c>
      <c r="P135" s="72">
        <v>32.8064064</v>
      </c>
      <c r="Q135" s="72">
        <v>37.1561376</v>
      </c>
      <c r="R135" s="72">
        <v>40.8245856</v>
      </c>
      <c r="S135" s="72">
        <v>46.6154928</v>
      </c>
    </row>
    <row r="136" s="51" customFormat="1" ht="15" spans="1:19">
      <c r="A136" s="71">
        <v>133</v>
      </c>
      <c r="B136" s="71">
        <v>60.32</v>
      </c>
      <c r="C136" s="72">
        <v>29.675124</v>
      </c>
      <c r="D136" s="72">
        <v>29.7537336</v>
      </c>
      <c r="E136" s="72">
        <v>31.8761928</v>
      </c>
      <c r="F136" s="72">
        <v>32.8064064</v>
      </c>
      <c r="G136" s="72">
        <v>37.3526616</v>
      </c>
      <c r="H136" s="72">
        <v>40.8245856</v>
      </c>
      <c r="I136" s="72">
        <v>46.6154928</v>
      </c>
      <c r="J136" s="99"/>
      <c r="K136" s="71">
        <v>133</v>
      </c>
      <c r="L136" s="71">
        <v>60.32</v>
      </c>
      <c r="M136" s="72">
        <v>29.675124</v>
      </c>
      <c r="N136" s="72">
        <v>29.7537336</v>
      </c>
      <c r="O136" s="72">
        <v>31.8761928</v>
      </c>
      <c r="P136" s="72">
        <v>32.8064064</v>
      </c>
      <c r="Q136" s="72">
        <v>37.3526616</v>
      </c>
      <c r="R136" s="72">
        <v>40.8245856</v>
      </c>
      <c r="S136" s="72">
        <v>46.6154928</v>
      </c>
    </row>
    <row r="137" s="51" customFormat="1" ht="15" spans="1:19">
      <c r="A137" s="71">
        <v>134</v>
      </c>
      <c r="B137" s="71">
        <v>60.78</v>
      </c>
      <c r="C137" s="72">
        <v>30.2253912</v>
      </c>
      <c r="D137" s="72">
        <v>30.264696</v>
      </c>
      <c r="E137" s="72">
        <v>32.5050696</v>
      </c>
      <c r="F137" s="72">
        <v>33.3959784</v>
      </c>
      <c r="G137" s="72">
        <v>37.99464</v>
      </c>
      <c r="H137" s="72">
        <v>41.4927672</v>
      </c>
      <c r="I137" s="72">
        <v>46.6285944</v>
      </c>
      <c r="J137" s="99"/>
      <c r="K137" s="71">
        <v>134</v>
      </c>
      <c r="L137" s="71">
        <v>60.78</v>
      </c>
      <c r="M137" s="72">
        <v>30.2253912</v>
      </c>
      <c r="N137" s="72">
        <v>30.264696</v>
      </c>
      <c r="O137" s="72">
        <v>32.5050696</v>
      </c>
      <c r="P137" s="72">
        <v>33.3959784</v>
      </c>
      <c r="Q137" s="72">
        <v>37.99464</v>
      </c>
      <c r="R137" s="72">
        <v>41.4927672</v>
      </c>
      <c r="S137" s="72">
        <v>46.6285944</v>
      </c>
    </row>
    <row r="138" s="51" customFormat="1" ht="15" spans="1:19">
      <c r="A138" s="71">
        <v>135</v>
      </c>
      <c r="B138" s="71">
        <v>61.23</v>
      </c>
      <c r="C138" s="72">
        <v>30.46122</v>
      </c>
      <c r="D138" s="72">
        <v>30.8673696</v>
      </c>
      <c r="E138" s="72">
        <v>33.0946416</v>
      </c>
      <c r="F138" s="72">
        <v>33.9855504</v>
      </c>
      <c r="G138" s="72">
        <v>38.4662976</v>
      </c>
      <c r="H138" s="72">
        <v>41.7154944</v>
      </c>
      <c r="I138" s="72">
        <v>46.8513216</v>
      </c>
      <c r="J138" s="99"/>
      <c r="K138" s="71">
        <v>135</v>
      </c>
      <c r="L138" s="71">
        <v>61.23</v>
      </c>
      <c r="M138" s="72">
        <v>30.46122</v>
      </c>
      <c r="N138" s="72">
        <v>30.8673696</v>
      </c>
      <c r="O138" s="72">
        <v>33.0946416</v>
      </c>
      <c r="P138" s="72">
        <v>33.9855504</v>
      </c>
      <c r="Q138" s="72">
        <v>38.4662976</v>
      </c>
      <c r="R138" s="72">
        <v>41.7154944</v>
      </c>
      <c r="S138" s="72">
        <v>46.8513216</v>
      </c>
    </row>
    <row r="139" s="51" customFormat="1" ht="15" spans="1:19">
      <c r="A139" s="71">
        <v>136</v>
      </c>
      <c r="B139" s="71">
        <v>61.68</v>
      </c>
      <c r="C139" s="72">
        <v>30.6839472</v>
      </c>
      <c r="D139" s="72">
        <v>30.8673696</v>
      </c>
      <c r="E139" s="72">
        <v>33.3173688</v>
      </c>
      <c r="F139" s="72">
        <v>34.2868872</v>
      </c>
      <c r="G139" s="72">
        <v>38.4662976</v>
      </c>
      <c r="H139" s="72">
        <v>42.3705744</v>
      </c>
      <c r="I139" s="72">
        <v>47.16576</v>
      </c>
      <c r="J139" s="99"/>
      <c r="K139" s="71">
        <v>136</v>
      </c>
      <c r="L139" s="71">
        <v>61.68</v>
      </c>
      <c r="M139" s="72">
        <v>30.6839472</v>
      </c>
      <c r="N139" s="72">
        <v>30.8673696</v>
      </c>
      <c r="O139" s="72">
        <v>33.3173688</v>
      </c>
      <c r="P139" s="72">
        <v>34.2868872</v>
      </c>
      <c r="Q139" s="72">
        <v>38.4662976</v>
      </c>
      <c r="R139" s="72">
        <v>42.3705744</v>
      </c>
      <c r="S139" s="72">
        <v>47.16576</v>
      </c>
    </row>
    <row r="140" s="51" customFormat="1" ht="15" spans="1:19">
      <c r="A140" s="71">
        <v>137</v>
      </c>
      <c r="B140" s="71">
        <v>62.14</v>
      </c>
      <c r="C140" s="72">
        <v>30.6839472</v>
      </c>
      <c r="D140" s="72">
        <v>30.9328776</v>
      </c>
      <c r="E140" s="72">
        <v>34.2082776</v>
      </c>
      <c r="F140" s="72">
        <v>34.5358176</v>
      </c>
      <c r="G140" s="72">
        <v>38.4662976</v>
      </c>
      <c r="H140" s="72">
        <v>42.3705744</v>
      </c>
      <c r="I140" s="72">
        <v>47.1788616</v>
      </c>
      <c r="J140" s="99"/>
      <c r="K140" s="71">
        <v>137</v>
      </c>
      <c r="L140" s="71">
        <v>62.14</v>
      </c>
      <c r="M140" s="72">
        <v>30.6839472</v>
      </c>
      <c r="N140" s="72">
        <v>30.9328776</v>
      </c>
      <c r="O140" s="72">
        <v>34.2082776</v>
      </c>
      <c r="P140" s="72">
        <v>34.5358176</v>
      </c>
      <c r="Q140" s="72">
        <v>38.4662976</v>
      </c>
      <c r="R140" s="72">
        <v>42.3705744</v>
      </c>
      <c r="S140" s="72">
        <v>47.1788616</v>
      </c>
    </row>
    <row r="141" s="51" customFormat="1" ht="15" spans="1:19">
      <c r="A141" s="71">
        <v>138</v>
      </c>
      <c r="B141" s="71">
        <v>62.59</v>
      </c>
      <c r="C141" s="72">
        <v>31.2604176</v>
      </c>
      <c r="D141" s="72">
        <v>31.7320752</v>
      </c>
      <c r="E141" s="72">
        <v>34.3654968</v>
      </c>
      <c r="F141" s="72">
        <v>34.8240528</v>
      </c>
      <c r="G141" s="72">
        <v>39.2654952</v>
      </c>
      <c r="H141" s="72">
        <v>42.7243176</v>
      </c>
      <c r="I141" s="72">
        <v>48.4628184</v>
      </c>
      <c r="J141" s="99"/>
      <c r="K141" s="71">
        <v>138</v>
      </c>
      <c r="L141" s="71">
        <v>62.59</v>
      </c>
      <c r="M141" s="72">
        <v>31.2604176</v>
      </c>
      <c r="N141" s="72">
        <v>31.7320752</v>
      </c>
      <c r="O141" s="72">
        <v>34.3654968</v>
      </c>
      <c r="P141" s="72">
        <v>34.8240528</v>
      </c>
      <c r="Q141" s="72">
        <v>39.2654952</v>
      </c>
      <c r="R141" s="72">
        <v>42.7243176</v>
      </c>
      <c r="S141" s="72">
        <v>48.4628184</v>
      </c>
    </row>
    <row r="142" s="51" customFormat="1" ht="15" spans="1:19">
      <c r="A142" s="71">
        <v>139</v>
      </c>
      <c r="B142" s="71">
        <v>63.04</v>
      </c>
      <c r="C142" s="72">
        <v>31.836888</v>
      </c>
      <c r="D142" s="72">
        <v>31.836888</v>
      </c>
      <c r="E142" s="72">
        <v>34.3785984</v>
      </c>
      <c r="F142" s="72">
        <v>34.8240528</v>
      </c>
      <c r="G142" s="72">
        <v>39.2654952</v>
      </c>
      <c r="H142" s="72">
        <v>43.5235152</v>
      </c>
      <c r="I142" s="72">
        <v>48.47592</v>
      </c>
      <c r="J142" s="99"/>
      <c r="K142" s="71">
        <v>139</v>
      </c>
      <c r="L142" s="71">
        <v>63.04</v>
      </c>
      <c r="M142" s="72">
        <v>31.836888</v>
      </c>
      <c r="N142" s="72">
        <v>31.836888</v>
      </c>
      <c r="O142" s="72">
        <v>34.3785984</v>
      </c>
      <c r="P142" s="72">
        <v>34.8240528</v>
      </c>
      <c r="Q142" s="72">
        <v>39.2654952</v>
      </c>
      <c r="R142" s="72">
        <v>43.5235152</v>
      </c>
      <c r="S142" s="72">
        <v>48.47592</v>
      </c>
    </row>
    <row r="143" s="51" customFormat="1" ht="15" spans="1:19">
      <c r="A143" s="71">
        <v>140</v>
      </c>
      <c r="B143" s="71">
        <v>63.5</v>
      </c>
      <c r="C143" s="72">
        <v>32.09892</v>
      </c>
      <c r="D143" s="72">
        <v>32.3478504</v>
      </c>
      <c r="E143" s="72">
        <v>34.71924</v>
      </c>
      <c r="F143" s="72">
        <v>35.37432</v>
      </c>
      <c r="G143" s="72">
        <v>39.6847464</v>
      </c>
      <c r="H143" s="72">
        <v>43.5235152</v>
      </c>
      <c r="I143" s="72">
        <v>48.4890216</v>
      </c>
      <c r="J143" s="99"/>
      <c r="K143" s="71">
        <v>140</v>
      </c>
      <c r="L143" s="71">
        <v>63.5</v>
      </c>
      <c r="M143" s="72">
        <v>32.09892</v>
      </c>
      <c r="N143" s="72">
        <v>32.3478504</v>
      </c>
      <c r="O143" s="72">
        <v>34.71924</v>
      </c>
      <c r="P143" s="72">
        <v>35.37432</v>
      </c>
      <c r="Q143" s="72">
        <v>39.6847464</v>
      </c>
      <c r="R143" s="72">
        <v>43.5235152</v>
      </c>
      <c r="S143" s="72">
        <v>48.4890216</v>
      </c>
    </row>
    <row r="144" s="51" customFormat="1" ht="15" spans="1:19">
      <c r="A144" s="71">
        <v>141</v>
      </c>
      <c r="B144" s="71">
        <v>63.95</v>
      </c>
      <c r="C144" s="72">
        <v>32.1120216</v>
      </c>
      <c r="D144" s="72">
        <v>32.360952</v>
      </c>
      <c r="E144" s="72">
        <v>35.0205768</v>
      </c>
      <c r="F144" s="72">
        <v>35.37432</v>
      </c>
      <c r="G144" s="72">
        <v>39.6847464</v>
      </c>
      <c r="H144" s="72">
        <v>43.5235152</v>
      </c>
      <c r="I144" s="72">
        <v>48.9475776</v>
      </c>
      <c r="J144" s="99"/>
      <c r="K144" s="71">
        <v>141</v>
      </c>
      <c r="L144" s="71">
        <v>63.95</v>
      </c>
      <c r="M144" s="72">
        <v>32.1120216</v>
      </c>
      <c r="N144" s="72">
        <v>32.360952</v>
      </c>
      <c r="O144" s="72">
        <v>35.0205768</v>
      </c>
      <c r="P144" s="72">
        <v>35.37432</v>
      </c>
      <c r="Q144" s="72">
        <v>39.6847464</v>
      </c>
      <c r="R144" s="72">
        <v>43.5235152</v>
      </c>
      <c r="S144" s="72">
        <v>48.9475776</v>
      </c>
    </row>
    <row r="145" s="51" customFormat="1" ht="15" spans="1:19">
      <c r="A145" s="71">
        <v>142</v>
      </c>
      <c r="B145" s="71">
        <v>64.41</v>
      </c>
      <c r="C145" s="72">
        <v>32.5181712</v>
      </c>
      <c r="D145" s="72">
        <v>32.5181712</v>
      </c>
      <c r="E145" s="72">
        <v>35.3350152</v>
      </c>
      <c r="F145" s="72">
        <v>35.9376888</v>
      </c>
      <c r="G145" s="72">
        <v>40.28742</v>
      </c>
      <c r="H145" s="72">
        <v>43.7200392</v>
      </c>
      <c r="I145" s="72">
        <v>48.9475776</v>
      </c>
      <c r="J145" s="99"/>
      <c r="K145" s="71">
        <v>142</v>
      </c>
      <c r="L145" s="71">
        <v>64.41</v>
      </c>
      <c r="M145" s="72">
        <v>32.5181712</v>
      </c>
      <c r="N145" s="72">
        <v>32.5181712</v>
      </c>
      <c r="O145" s="72">
        <v>35.3350152</v>
      </c>
      <c r="P145" s="72">
        <v>35.9376888</v>
      </c>
      <c r="Q145" s="72">
        <v>40.28742</v>
      </c>
      <c r="R145" s="72">
        <v>43.7200392</v>
      </c>
      <c r="S145" s="72">
        <v>48.9475776</v>
      </c>
    </row>
    <row r="146" s="51" customFormat="1" ht="15" spans="1:19">
      <c r="A146" s="71">
        <v>143</v>
      </c>
      <c r="B146" s="71">
        <v>64.86</v>
      </c>
      <c r="C146" s="72">
        <v>32.5181712</v>
      </c>
      <c r="D146" s="72">
        <v>32.5181712</v>
      </c>
      <c r="E146" s="72">
        <v>35.3350152</v>
      </c>
      <c r="F146" s="72">
        <v>35.9376888</v>
      </c>
      <c r="G146" s="72">
        <v>40.28742</v>
      </c>
      <c r="H146" s="72">
        <v>43.7331408</v>
      </c>
      <c r="I146" s="72">
        <v>48.9475776</v>
      </c>
      <c r="J146" s="99"/>
      <c r="K146" s="71">
        <v>143</v>
      </c>
      <c r="L146" s="71">
        <v>64.86</v>
      </c>
      <c r="M146" s="72">
        <v>32.5181712</v>
      </c>
      <c r="N146" s="72">
        <v>32.5181712</v>
      </c>
      <c r="O146" s="72">
        <v>35.3350152</v>
      </c>
      <c r="P146" s="72">
        <v>35.9376888</v>
      </c>
      <c r="Q146" s="72">
        <v>40.28742</v>
      </c>
      <c r="R146" s="72">
        <v>43.7331408</v>
      </c>
      <c r="S146" s="72">
        <v>48.9475776</v>
      </c>
    </row>
    <row r="147" s="51" customFormat="1" ht="15" spans="1:19">
      <c r="A147" s="71">
        <v>144</v>
      </c>
      <c r="B147" s="71">
        <v>65.31</v>
      </c>
      <c r="C147" s="72">
        <v>33.4352832</v>
      </c>
      <c r="D147" s="72">
        <v>33.8938392</v>
      </c>
      <c r="E147" s="72">
        <v>36.3700416</v>
      </c>
      <c r="F147" s="72">
        <v>37.0644264</v>
      </c>
      <c r="G147" s="72">
        <v>41.3617512</v>
      </c>
      <c r="H147" s="72">
        <v>45.2791296</v>
      </c>
      <c r="I147" s="72">
        <v>50.6507856</v>
      </c>
      <c r="J147" s="99"/>
      <c r="K147" s="71">
        <v>144</v>
      </c>
      <c r="L147" s="71">
        <v>65.31</v>
      </c>
      <c r="M147" s="72">
        <v>33.4352832</v>
      </c>
      <c r="N147" s="72">
        <v>33.8938392</v>
      </c>
      <c r="O147" s="72">
        <v>36.3700416</v>
      </c>
      <c r="P147" s="72">
        <v>37.0644264</v>
      </c>
      <c r="Q147" s="72">
        <v>41.3617512</v>
      </c>
      <c r="R147" s="72">
        <v>45.2791296</v>
      </c>
      <c r="S147" s="72">
        <v>50.6507856</v>
      </c>
    </row>
    <row r="148" s="51" customFormat="1" ht="15" spans="1:19">
      <c r="A148" s="71">
        <v>145</v>
      </c>
      <c r="B148" s="71">
        <v>65.77</v>
      </c>
      <c r="C148" s="72">
        <v>33.4352832</v>
      </c>
      <c r="D148" s="72">
        <v>34.2344808</v>
      </c>
      <c r="E148" s="72">
        <v>36.3700416</v>
      </c>
      <c r="F148" s="72">
        <v>37.077528</v>
      </c>
      <c r="G148" s="72">
        <v>41.9775264</v>
      </c>
      <c r="H148" s="72">
        <v>45.3839424</v>
      </c>
      <c r="I148" s="72">
        <v>50.6638872</v>
      </c>
      <c r="J148" s="99"/>
      <c r="K148" s="71">
        <v>145</v>
      </c>
      <c r="L148" s="71">
        <v>65.77</v>
      </c>
      <c r="M148" s="72">
        <v>33.4352832</v>
      </c>
      <c r="N148" s="72">
        <v>34.2344808</v>
      </c>
      <c r="O148" s="72">
        <v>36.3700416</v>
      </c>
      <c r="P148" s="72">
        <v>37.077528</v>
      </c>
      <c r="Q148" s="72">
        <v>41.9775264</v>
      </c>
      <c r="R148" s="72">
        <v>45.3839424</v>
      </c>
      <c r="S148" s="72">
        <v>50.6638872</v>
      </c>
    </row>
    <row r="149" s="51" customFormat="1" ht="15" spans="1:19">
      <c r="A149" s="71">
        <v>146</v>
      </c>
      <c r="B149" s="71">
        <v>66.22</v>
      </c>
      <c r="C149" s="72">
        <v>33.4483848</v>
      </c>
      <c r="D149" s="72">
        <v>34.2344808</v>
      </c>
      <c r="E149" s="72">
        <v>36.3700416</v>
      </c>
      <c r="F149" s="72">
        <v>37.077528</v>
      </c>
      <c r="G149" s="72">
        <v>41.9775264</v>
      </c>
      <c r="H149" s="72">
        <v>45.3839424</v>
      </c>
      <c r="I149" s="72">
        <v>50.6638872</v>
      </c>
      <c r="J149" s="99"/>
      <c r="K149" s="71">
        <v>146</v>
      </c>
      <c r="L149" s="71">
        <v>66.22</v>
      </c>
      <c r="M149" s="72">
        <v>33.4483848</v>
      </c>
      <c r="N149" s="72">
        <v>34.2344808</v>
      </c>
      <c r="O149" s="72">
        <v>36.3700416</v>
      </c>
      <c r="P149" s="72">
        <v>37.077528</v>
      </c>
      <c r="Q149" s="72">
        <v>41.9775264</v>
      </c>
      <c r="R149" s="72">
        <v>45.3839424</v>
      </c>
      <c r="S149" s="72">
        <v>50.6638872</v>
      </c>
    </row>
    <row r="150" s="51" customFormat="1" ht="15" spans="1:19">
      <c r="A150" s="71">
        <v>147</v>
      </c>
      <c r="B150" s="71">
        <v>66.67</v>
      </c>
      <c r="C150" s="72">
        <v>33.8545344</v>
      </c>
      <c r="D150" s="72">
        <v>34.5751224</v>
      </c>
      <c r="E150" s="72">
        <v>37.01202</v>
      </c>
      <c r="F150" s="72">
        <v>37.4443728</v>
      </c>
      <c r="G150" s="72">
        <v>42.2788632</v>
      </c>
      <c r="H150" s="72">
        <v>45.3839424</v>
      </c>
      <c r="I150" s="72">
        <v>51.1355448</v>
      </c>
      <c r="J150" s="99"/>
      <c r="K150" s="71">
        <v>147</v>
      </c>
      <c r="L150" s="71">
        <v>66.67</v>
      </c>
      <c r="M150" s="72">
        <v>33.8545344</v>
      </c>
      <c r="N150" s="72">
        <v>34.5751224</v>
      </c>
      <c r="O150" s="72">
        <v>37.01202</v>
      </c>
      <c r="P150" s="72">
        <v>37.4443728</v>
      </c>
      <c r="Q150" s="72">
        <v>42.2788632</v>
      </c>
      <c r="R150" s="72">
        <v>45.3839424</v>
      </c>
      <c r="S150" s="72">
        <v>51.1355448</v>
      </c>
    </row>
    <row r="151" s="51" customFormat="1" ht="15" spans="1:19">
      <c r="A151" s="71">
        <v>148</v>
      </c>
      <c r="B151" s="71">
        <v>67.13</v>
      </c>
      <c r="C151" s="72">
        <v>33.8545344</v>
      </c>
      <c r="D151" s="72">
        <v>34.7716464</v>
      </c>
      <c r="E151" s="72">
        <v>37.0644264</v>
      </c>
      <c r="F151" s="72">
        <v>37.4443728</v>
      </c>
      <c r="G151" s="72">
        <v>42.2788632</v>
      </c>
      <c r="H151" s="72">
        <v>45.397044</v>
      </c>
      <c r="I151" s="72">
        <v>51.1355448</v>
      </c>
      <c r="J151" s="99"/>
      <c r="K151" s="71">
        <v>148</v>
      </c>
      <c r="L151" s="71">
        <v>67.13</v>
      </c>
      <c r="M151" s="72">
        <v>33.8545344</v>
      </c>
      <c r="N151" s="72">
        <v>34.7716464</v>
      </c>
      <c r="O151" s="72">
        <v>37.0644264</v>
      </c>
      <c r="P151" s="72">
        <v>37.4443728</v>
      </c>
      <c r="Q151" s="72">
        <v>42.2788632</v>
      </c>
      <c r="R151" s="72">
        <v>45.397044</v>
      </c>
      <c r="S151" s="72">
        <v>51.1355448</v>
      </c>
    </row>
    <row r="152" s="51" customFormat="1" ht="15" spans="1:19">
      <c r="A152" s="71">
        <v>149</v>
      </c>
      <c r="B152" s="71">
        <v>67.58</v>
      </c>
      <c r="C152" s="72">
        <v>33.8545344</v>
      </c>
      <c r="D152" s="72">
        <v>34.7716464</v>
      </c>
      <c r="E152" s="72">
        <v>37.5622872</v>
      </c>
      <c r="F152" s="72">
        <v>38.0339448</v>
      </c>
      <c r="G152" s="72">
        <v>42.4229808</v>
      </c>
      <c r="H152" s="72">
        <v>45.8162952</v>
      </c>
      <c r="I152" s="72">
        <v>51.620304</v>
      </c>
      <c r="J152" s="99"/>
      <c r="K152" s="71">
        <v>149</v>
      </c>
      <c r="L152" s="71">
        <v>67.58</v>
      </c>
      <c r="M152" s="72">
        <v>33.8545344</v>
      </c>
      <c r="N152" s="72">
        <v>34.7716464</v>
      </c>
      <c r="O152" s="72">
        <v>37.5622872</v>
      </c>
      <c r="P152" s="72">
        <v>38.0339448</v>
      </c>
      <c r="Q152" s="72">
        <v>42.4229808</v>
      </c>
      <c r="R152" s="72">
        <v>45.8162952</v>
      </c>
      <c r="S152" s="72">
        <v>51.620304</v>
      </c>
    </row>
    <row r="153" s="51" customFormat="1" ht="15" spans="1:19">
      <c r="A153" s="71">
        <v>150</v>
      </c>
      <c r="B153" s="71">
        <v>68.03</v>
      </c>
      <c r="C153" s="72">
        <v>33.8545344</v>
      </c>
      <c r="D153" s="72">
        <v>34.784748</v>
      </c>
      <c r="E153" s="72">
        <v>37.5753888</v>
      </c>
      <c r="F153" s="72">
        <v>38.584212</v>
      </c>
      <c r="G153" s="72">
        <v>42.4229808</v>
      </c>
      <c r="H153" s="72">
        <v>45.8293968</v>
      </c>
      <c r="I153" s="72">
        <v>51.620304</v>
      </c>
      <c r="J153" s="99"/>
      <c r="K153" s="71">
        <v>150</v>
      </c>
      <c r="L153" s="71">
        <v>68.03</v>
      </c>
      <c r="M153" s="72">
        <v>33.8545344</v>
      </c>
      <c r="N153" s="72">
        <v>34.784748</v>
      </c>
      <c r="O153" s="72">
        <v>37.5753888</v>
      </c>
      <c r="P153" s="72">
        <v>38.584212</v>
      </c>
      <c r="Q153" s="72">
        <v>42.4229808</v>
      </c>
      <c r="R153" s="72">
        <v>45.8293968</v>
      </c>
      <c r="S153" s="72">
        <v>51.620304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4" t="s">
        <v>3391</v>
      </c>
      <c r="F156" s="195"/>
      <c r="G156" s="195"/>
      <c r="H156" s="195"/>
      <c r="I156" s="196"/>
      <c r="J156" s="53"/>
      <c r="K156" s="142" t="s">
        <v>3476</v>
      </c>
      <c r="L156" s="143"/>
      <c r="M156" s="143"/>
      <c r="N156" s="143"/>
      <c r="O156" s="194" t="s">
        <v>3391</v>
      </c>
      <c r="P156" s="195"/>
      <c r="Q156" s="195"/>
      <c r="R156" s="195"/>
      <c r="S156" s="19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5.36170212765957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5.36170212765957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5.93617021276596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5.93617021276596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6.8936170212766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6.8936170212766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7.27659574468085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7.27659574468085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8.33617021276596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8.33617021276596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9.10212765957447</v>
      </c>
      <c r="J162" s="197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9.10212765957447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10.0978723404256</v>
      </c>
      <c r="J163" s="197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10.0978723404256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10.531914893617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10.531914893617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45.9574468085106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45.9574468085106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49.7872340425532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49.7872340425532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56.9744680851064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56.9744680851064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58.404255319149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58.404255319149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7.97872340425532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7.97872340425532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9.25531914893621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9.25531914893621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9.89361702127661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9.89361702127661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10.0595744680851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10.0595744680851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77">
        <v>6.95744680851064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77">
        <v>6.95744680851064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77">
        <v>69.2553191489361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77">
        <v>69.2553191489361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3484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3484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65">
        <v>1132.97872340426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65">
        <v>1132.97872340426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>
        <v>4.116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>
        <v>4.116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>
        <v>5.532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>
        <v>5.532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2.65531914893617</v>
      </c>
      <c r="H180" s="181"/>
      <c r="I180" s="182"/>
      <c r="J180" s="53"/>
      <c r="K180" s="174" t="s">
        <v>3489</v>
      </c>
      <c r="L180" s="175"/>
      <c r="M180" s="175"/>
      <c r="N180" s="175"/>
      <c r="O180" s="175"/>
      <c r="P180" s="176"/>
      <c r="Q180" s="180">
        <v>2.65531914893617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3.56170212765957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3.56170212765957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2.41276595744681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2.41276595744681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4.77446808510639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4.77446808510639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3.01276595744681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3.01276595744681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>
        <v>8.91063829787235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>
        <v>8.91063829787235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>
        <v>8.91063829787235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>
        <v>8.91063829787235</v>
      </c>
      <c r="R186" s="181"/>
      <c r="S186" s="182"/>
    </row>
    <row r="187" s="51" customFormat="1" spans="1:19">
      <c r="A187" s="169" t="s">
        <v>3496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3496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77">
        <v>5.26595744680852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77">
        <v>5.26595744680852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77">
        <v>6.95744680851064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77">
        <v>6.95744680851064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77">
        <v>5.26595744680852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77">
        <v>5.26595744680852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77">
        <v>57.4468085106383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77">
        <v>57.4468085106383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77">
        <v>69.2553191489361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77">
        <v>69.2553191489361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>
        <v>57.4468085106383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>
        <v>57.4468085106383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77">
        <v>312.766153846154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77">
        <v>312.766153846154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77">
        <v>347.870769230769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77">
        <v>347.870769230769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>
        <v>312.766153846154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>
        <v>312.766153846154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>
        <v>1.032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>
        <v>1.032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77" t="s">
        <v>3506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77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82">
        <v>0.255319148936171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82">
        <v>0.255319148936171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82">
        <v>0.421276595744681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82">
        <v>0.421276595744681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82">
        <v>0.255319148936171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2">
        <v>0.255319148936171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72" t="s">
        <v>3509</v>
      </c>
      <c r="H202" s="173"/>
      <c r="I202" s="182">
        <v>21.4430769230769</v>
      </c>
      <c r="J202" s="53"/>
      <c r="K202" s="174" t="s">
        <v>3508</v>
      </c>
      <c r="L202" s="175"/>
      <c r="M202" s="175"/>
      <c r="N202" s="175"/>
      <c r="O202" s="175"/>
      <c r="P202" s="176"/>
      <c r="Q202" s="172" t="s">
        <v>3509</v>
      </c>
      <c r="R202" s="173"/>
      <c r="S202" s="182">
        <v>21.4430769230769</v>
      </c>
    </row>
    <row r="203" s="51" customFormat="1" spans="1:19">
      <c r="A203" s="169" t="s">
        <v>3510</v>
      </c>
      <c r="B203" s="170"/>
      <c r="C203" s="170"/>
      <c r="D203" s="170"/>
      <c r="E203" s="170"/>
      <c r="F203" s="170"/>
      <c r="G203" s="170"/>
      <c r="H203" s="170"/>
      <c r="I203" s="171"/>
      <c r="J203" s="53"/>
      <c r="K203" s="169" t="s">
        <v>3510</v>
      </c>
      <c r="L203" s="170"/>
      <c r="M203" s="170"/>
      <c r="N203" s="170"/>
      <c r="O203" s="170"/>
      <c r="P203" s="170"/>
      <c r="Q203" s="170"/>
      <c r="R203" s="170"/>
      <c r="S203" s="171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8"/>
  <sheetViews>
    <sheetView zoomScale="75" zoomScaleNormal="75" workbookViewId="0">
      <selection activeCell="J14" sqref="J14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3512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3513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3514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3514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0.15</v>
      </c>
      <c r="X2" s="62" t="s">
        <v>3420</v>
      </c>
      <c r="Y2" s="63">
        <f>S174</f>
        <v>0</v>
      </c>
      <c r="Z2" s="64" t="s">
        <v>3421</v>
      </c>
      <c r="AA2" s="65">
        <f>S175</f>
        <v>0</v>
      </c>
      <c r="AB2" s="66"/>
      <c r="AC2" s="60" t="s">
        <v>3422</v>
      </c>
      <c r="AD2" s="65">
        <f>S157</f>
        <v>5.4</v>
      </c>
      <c r="AE2" s="65">
        <f>I157</f>
        <v>5.4</v>
      </c>
      <c r="AF2" s="66"/>
      <c r="AG2" s="60" t="s">
        <v>3422</v>
      </c>
      <c r="AH2" s="65">
        <f>S161</f>
        <v>5.76</v>
      </c>
      <c r="AI2" s="65">
        <f>I161</f>
        <v>5.76</v>
      </c>
      <c r="AJ2" s="66"/>
      <c r="AK2" s="60" t="s">
        <v>3422</v>
      </c>
      <c r="AL2" s="65">
        <f>S165</f>
        <v>24</v>
      </c>
      <c r="AM2" s="65">
        <f>I165</f>
        <v>24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 t="str">
        <f>Q178</f>
        <v>#NA</v>
      </c>
      <c r="X3" s="62"/>
      <c r="Y3" s="65"/>
      <c r="Z3" s="64"/>
      <c r="AA3" s="65"/>
      <c r="AB3" s="66"/>
      <c r="AC3" s="70" t="s">
        <v>3424</v>
      </c>
      <c r="AD3" s="65">
        <f>S158</f>
        <v>5.76</v>
      </c>
      <c r="AE3" s="65">
        <f>I158</f>
        <v>5.76</v>
      </c>
      <c r="AF3" s="66"/>
      <c r="AG3" s="70" t="s">
        <v>3424</v>
      </c>
      <c r="AH3" s="65">
        <f>S162</f>
        <v>6</v>
      </c>
      <c r="AI3" s="65">
        <f>I162</f>
        <v>6</v>
      </c>
      <c r="AJ3" s="66"/>
      <c r="AK3" s="70" t="s">
        <v>3424</v>
      </c>
      <c r="AL3" s="65">
        <f>S166</f>
        <v>25.2</v>
      </c>
      <c r="AM3" s="65">
        <f>I166</f>
        <v>25.2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8.36129032258064</v>
      </c>
      <c r="D4" s="72">
        <v>8.4516129032258</v>
      </c>
      <c r="E4" s="72">
        <v>8.4516129032258</v>
      </c>
      <c r="F4" s="72">
        <v>8.4516129032258</v>
      </c>
      <c r="G4" s="72">
        <v>8.4516129032258</v>
      </c>
      <c r="H4" s="72">
        <v>8.4516129032258</v>
      </c>
      <c r="I4" s="73">
        <v>8.4516129032258</v>
      </c>
      <c r="J4" s="13" t="s">
        <v>2</v>
      </c>
      <c r="K4" s="74">
        <v>1</v>
      </c>
      <c r="L4" s="75">
        <v>0.45</v>
      </c>
      <c r="M4" s="72">
        <v>8.36129032258064</v>
      </c>
      <c r="N4" s="72">
        <v>8.4516129032258</v>
      </c>
      <c r="O4" s="72">
        <v>8.4516129032258</v>
      </c>
      <c r="P4" s="72">
        <v>8.4516129032258</v>
      </c>
      <c r="Q4" s="72">
        <v>8.4516129032258</v>
      </c>
      <c r="R4" s="72">
        <v>8.4516129032258</v>
      </c>
      <c r="S4" s="73">
        <v>8.4516129032258</v>
      </c>
      <c r="U4" s="54"/>
      <c r="V4" s="60" t="s">
        <v>3425</v>
      </c>
      <c r="W4" s="65">
        <v>0</v>
      </c>
      <c r="X4" s="76" t="s">
        <v>3426</v>
      </c>
      <c r="Y4" s="63">
        <f>I174</f>
        <v>0</v>
      </c>
      <c r="Z4" s="77" t="s">
        <v>3427</v>
      </c>
      <c r="AA4" s="65">
        <f>I175</f>
        <v>0</v>
      </c>
      <c r="AB4" s="66"/>
      <c r="AC4" s="70" t="s">
        <v>3428</v>
      </c>
      <c r="AD4" s="65">
        <f>S159</f>
        <v>6</v>
      </c>
      <c r="AE4" s="65">
        <f>I159</f>
        <v>6</v>
      </c>
      <c r="AF4" s="66"/>
      <c r="AG4" s="70" t="s">
        <v>3428</v>
      </c>
      <c r="AH4" s="65">
        <f>S163</f>
        <v>6.6</v>
      </c>
      <c r="AI4" s="65">
        <f>I163</f>
        <v>6.6</v>
      </c>
      <c r="AJ4" s="66"/>
      <c r="AK4" s="70" t="s">
        <v>3428</v>
      </c>
      <c r="AL4" s="65">
        <f>S167</f>
        <v>26.4</v>
      </c>
      <c r="AM4" s="65">
        <f>I167</f>
        <v>26.4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8.36129032258064</v>
      </c>
      <c r="D5" s="72">
        <v>8.4516129032258</v>
      </c>
      <c r="E5" s="72">
        <v>8.4516129032258</v>
      </c>
      <c r="F5" s="72">
        <v>8.4516129032258</v>
      </c>
      <c r="G5" s="72">
        <v>8.4516129032258</v>
      </c>
      <c r="H5" s="72">
        <v>8.4516129032258</v>
      </c>
      <c r="I5" s="72">
        <v>8.4516129032258</v>
      </c>
      <c r="J5" s="13" t="s">
        <v>3</v>
      </c>
      <c r="K5" s="78">
        <v>2</v>
      </c>
      <c r="L5" s="71">
        <v>0.9</v>
      </c>
      <c r="M5" s="72">
        <v>8.36129032258064</v>
      </c>
      <c r="N5" s="72">
        <v>8.4516129032258</v>
      </c>
      <c r="O5" s="72">
        <v>8.4516129032258</v>
      </c>
      <c r="P5" s="72">
        <v>8.4516129032258</v>
      </c>
      <c r="Q5" s="72">
        <v>8.4516129032258</v>
      </c>
      <c r="R5" s="72">
        <v>8.4516129032258</v>
      </c>
      <c r="S5" s="72">
        <v>8.4516129032258</v>
      </c>
      <c r="U5" s="54"/>
      <c r="V5" s="60" t="s">
        <v>3429</v>
      </c>
      <c r="W5" s="65">
        <f>G180</f>
        <v>2.92903225806451</v>
      </c>
      <c r="X5" s="76"/>
      <c r="Y5" s="65"/>
      <c r="Z5" s="77"/>
      <c r="AA5" s="65"/>
      <c r="AB5" s="79"/>
      <c r="AC5" s="70" t="s">
        <v>3430</v>
      </c>
      <c r="AD5" s="65">
        <f>S160</f>
        <v>6.3</v>
      </c>
      <c r="AE5" s="65">
        <f>I160</f>
        <v>6.3</v>
      </c>
      <c r="AF5" s="79"/>
      <c r="AG5" s="70" t="s">
        <v>3430</v>
      </c>
      <c r="AH5" s="65">
        <f>S164</f>
        <v>6.9</v>
      </c>
      <c r="AI5" s="65">
        <f>I164</f>
        <v>6.9</v>
      </c>
      <c r="AJ5" s="79"/>
      <c r="AK5" s="70" t="s">
        <v>3430</v>
      </c>
      <c r="AL5" s="65">
        <f>S168</f>
        <v>27.6</v>
      </c>
      <c r="AM5" s="65">
        <f>I168</f>
        <v>27.6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8.36129032258064</v>
      </c>
      <c r="D6" s="72">
        <v>8.4516129032258</v>
      </c>
      <c r="E6" s="72">
        <v>8.4516129032258</v>
      </c>
      <c r="F6" s="72">
        <v>8.4516129032258</v>
      </c>
      <c r="G6" s="72">
        <v>8.4516129032258</v>
      </c>
      <c r="H6" s="72">
        <v>8.4516129032258</v>
      </c>
      <c r="I6" s="72">
        <v>8.4516129032258</v>
      </c>
      <c r="J6" s="13" t="s">
        <v>4</v>
      </c>
      <c r="K6" s="71">
        <v>3</v>
      </c>
      <c r="L6" s="71">
        <v>1.36</v>
      </c>
      <c r="M6" s="72">
        <v>8.36129032258064</v>
      </c>
      <c r="N6" s="72">
        <v>8.4516129032258</v>
      </c>
      <c r="O6" s="72">
        <v>8.4516129032258</v>
      </c>
      <c r="P6" s="72">
        <v>8.4516129032258</v>
      </c>
      <c r="Q6" s="72">
        <v>8.4516129032258</v>
      </c>
      <c r="R6" s="72">
        <v>8.4516129032258</v>
      </c>
      <c r="S6" s="72">
        <v>8.4516129032258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8.36129032258064</v>
      </c>
      <c r="D7" s="72">
        <v>8.4516129032258</v>
      </c>
      <c r="E7" s="72">
        <v>8.4516129032258</v>
      </c>
      <c r="F7" s="72">
        <v>8.4516129032258</v>
      </c>
      <c r="G7" s="72">
        <v>8.4516129032258</v>
      </c>
      <c r="H7" s="72">
        <v>8.4516129032258</v>
      </c>
      <c r="I7" s="72">
        <v>8.4516129032258</v>
      </c>
      <c r="J7" s="13" t="s">
        <v>5</v>
      </c>
      <c r="K7" s="71">
        <v>4</v>
      </c>
      <c r="L7" s="71">
        <v>1.81</v>
      </c>
      <c r="M7" s="72">
        <v>8.36129032258064</v>
      </c>
      <c r="N7" s="72">
        <v>8.4516129032258</v>
      </c>
      <c r="O7" s="72">
        <v>8.4516129032258</v>
      </c>
      <c r="P7" s="72">
        <v>8.4516129032258</v>
      </c>
      <c r="Q7" s="72">
        <v>8.4516129032258</v>
      </c>
      <c r="R7" s="72">
        <v>8.4516129032258</v>
      </c>
      <c r="S7" s="72">
        <v>8.4516129032258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8.36129032258064</v>
      </c>
      <c r="D8" s="72">
        <v>8.4516129032258</v>
      </c>
      <c r="E8" s="72">
        <v>8.4516129032258</v>
      </c>
      <c r="F8" s="72">
        <v>8.4516129032258</v>
      </c>
      <c r="G8" s="72">
        <v>8.4516129032258</v>
      </c>
      <c r="H8" s="72">
        <v>8.4516129032258</v>
      </c>
      <c r="I8" s="72">
        <v>8.4516129032258</v>
      </c>
      <c r="J8" s="13" t="s">
        <v>6</v>
      </c>
      <c r="K8" s="71">
        <v>5</v>
      </c>
      <c r="L8" s="71">
        <v>2.26</v>
      </c>
      <c r="M8" s="72">
        <v>8.36129032258064</v>
      </c>
      <c r="N8" s="72">
        <v>8.4516129032258</v>
      </c>
      <c r="O8" s="72">
        <v>8.4516129032258</v>
      </c>
      <c r="P8" s="72">
        <v>8.4516129032258</v>
      </c>
      <c r="Q8" s="72">
        <v>8.4516129032258</v>
      </c>
      <c r="R8" s="72">
        <v>8.4516129032258</v>
      </c>
      <c r="S8" s="72">
        <v>8.4516129032258</v>
      </c>
      <c r="U8" s="89"/>
      <c r="V8" s="92" t="s">
        <v>3515</v>
      </c>
      <c r="W8" s="92">
        <v>125</v>
      </c>
      <c r="X8" s="92">
        <v>30</v>
      </c>
      <c r="Y8" s="92">
        <v>20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9.375</v>
      </c>
      <c r="AC8" s="95">
        <f t="shared" ref="AC8:AC17" si="2">AB8*2.2</f>
        <v>20.625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是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225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8.36129032258064</v>
      </c>
      <c r="AM8" s="96">
        <f t="shared" ref="AM8:AM17" si="11">VLOOKUP(ROUNDUP($AD8,0),K:S,4,TRUE)</f>
        <v>8.4516129032258</v>
      </c>
      <c r="AN8" s="96">
        <f t="shared" ref="AN8:AN17" si="12">VLOOKUP(ROUNDUP($AD8,0),K:S,5,TRUE)</f>
        <v>10.541935483871</v>
      </c>
      <c r="AO8" s="96">
        <f t="shared" ref="AO8:AO17" si="13">VLOOKUP(ROUNDUP($AD8,0),K:S,6,TRUE)</f>
        <v>12.7483870967742</v>
      </c>
      <c r="AP8" s="96">
        <f t="shared" ref="AP8:AP17" si="14">VLOOKUP(ROUNDUP($AD8,0),K:S,7,TRUE)</f>
        <v>16.9548387096774</v>
      </c>
      <c r="AQ8" s="96">
        <f t="shared" ref="AQ8:AQ17" si="15">VLOOKUP(ROUNDUP($AD8,0),K:S,8,TRUE)</f>
        <v>20.1419354838709</v>
      </c>
      <c r="AR8" s="96">
        <f t="shared" ref="AR8:AR17" si="16">VLOOKUP(ROUNDUP($AD8,0),K:S,9,TRUE)</f>
        <v>22.4387096774194</v>
      </c>
      <c r="AS8" s="97">
        <f t="shared" ref="AS8:AS17" si="17">VLOOKUP(ROUNDUP($AD8,0),A:I,3,TRUE)</f>
        <v>8.36129032258064</v>
      </c>
      <c r="AT8" s="97">
        <f t="shared" ref="AT8:AT17" si="18">VLOOKUP(ROUNDUP($AD8,0),A:I,4,TRUE)</f>
        <v>8.4516129032258</v>
      </c>
      <c r="AU8" s="97">
        <f t="shared" ref="AU8:AU17" si="19">VLOOKUP(ROUNDUP($AD8,0),A:I,5,TRUE)</f>
        <v>10.541935483871</v>
      </c>
      <c r="AV8" s="97">
        <f t="shared" ref="AV8:AV17" si="20">VLOOKUP(ROUNDUP($AD8,0),A:I,6,TRUE)</f>
        <v>12.7483870967742</v>
      </c>
      <c r="AW8" s="97">
        <f t="shared" ref="AW8:AW17" si="21">VLOOKUP(ROUNDUP($AD8,0),A:I,7,TRUE)</f>
        <v>16.9548387096774</v>
      </c>
      <c r="AX8" s="97">
        <f t="shared" ref="AX8:AX17" si="22">VLOOKUP(ROUNDUP($AD8,0),A:I,8,TRUE)</f>
        <v>20.1419354838709</v>
      </c>
      <c r="AY8" s="97">
        <f t="shared" ref="AY8:AY17" si="23">VLOOKUP(ROUNDUP($AD8,0),A:I,9,TRUE)</f>
        <v>22.4387096774194</v>
      </c>
    </row>
    <row r="9" s="51" customFormat="1" ht="16.2" spans="1:51">
      <c r="A9" s="71">
        <v>6</v>
      </c>
      <c r="B9" s="71">
        <v>2.72</v>
      </c>
      <c r="C9" s="72">
        <v>8.36129032258064</v>
      </c>
      <c r="D9" s="72">
        <v>8.4516129032258</v>
      </c>
      <c r="E9" s="72">
        <v>8.4516129032258</v>
      </c>
      <c r="F9" s="72">
        <v>8.4516129032258</v>
      </c>
      <c r="G9" s="72">
        <v>8.4516129032258</v>
      </c>
      <c r="H9" s="72">
        <v>8.4516129032258</v>
      </c>
      <c r="I9" s="72">
        <v>8.4516129032258</v>
      </c>
      <c r="J9" s="13" t="s">
        <v>7</v>
      </c>
      <c r="K9" s="71">
        <v>6</v>
      </c>
      <c r="L9" s="71">
        <v>2.72</v>
      </c>
      <c r="M9" s="72">
        <v>8.36129032258064</v>
      </c>
      <c r="N9" s="72">
        <v>8.4516129032258</v>
      </c>
      <c r="O9" s="72">
        <v>8.4516129032258</v>
      </c>
      <c r="P9" s="72">
        <v>8.4516129032258</v>
      </c>
      <c r="Q9" s="72">
        <v>8.4516129032258</v>
      </c>
      <c r="R9" s="72">
        <v>8.4516129032258</v>
      </c>
      <c r="S9" s="72">
        <v>8.4516129032258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8.36129032258064</v>
      </c>
      <c r="D10" s="72">
        <v>8.4516129032258</v>
      </c>
      <c r="E10" s="72">
        <v>8.4516129032258</v>
      </c>
      <c r="F10" s="72">
        <v>8.4516129032258</v>
      </c>
      <c r="G10" s="72">
        <v>8.4516129032258</v>
      </c>
      <c r="H10" s="72">
        <v>8.4516129032258</v>
      </c>
      <c r="I10" s="72">
        <v>8.4516129032258</v>
      </c>
      <c r="J10" s="13" t="s">
        <v>8</v>
      </c>
      <c r="K10" s="71">
        <v>7</v>
      </c>
      <c r="L10" s="71">
        <v>3.17</v>
      </c>
      <c r="M10" s="72">
        <v>8.36129032258064</v>
      </c>
      <c r="N10" s="72">
        <v>8.4516129032258</v>
      </c>
      <c r="O10" s="72">
        <v>8.4516129032258</v>
      </c>
      <c r="P10" s="72">
        <v>8.4516129032258</v>
      </c>
      <c r="Q10" s="72">
        <v>8.4516129032258</v>
      </c>
      <c r="R10" s="72">
        <v>8.4516129032258</v>
      </c>
      <c r="S10" s="72">
        <v>8.4516129032258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8.36129032258064</v>
      </c>
      <c r="D11" s="72">
        <v>8.4516129032258</v>
      </c>
      <c r="E11" s="72">
        <v>8.4516129032258</v>
      </c>
      <c r="F11" s="72">
        <v>8.4516129032258</v>
      </c>
      <c r="G11" s="72">
        <v>8.4516129032258</v>
      </c>
      <c r="H11" s="72">
        <v>8.4516129032258</v>
      </c>
      <c r="I11" s="72">
        <v>8.4516129032258</v>
      </c>
      <c r="J11" s="13" t="s">
        <v>9</v>
      </c>
      <c r="K11" s="71">
        <v>8</v>
      </c>
      <c r="L11" s="71">
        <v>3.62</v>
      </c>
      <c r="M11" s="72">
        <v>8.36129032258064</v>
      </c>
      <c r="N11" s="72">
        <v>8.4516129032258</v>
      </c>
      <c r="O11" s="72">
        <v>8.4516129032258</v>
      </c>
      <c r="P11" s="72">
        <v>8.4516129032258</v>
      </c>
      <c r="Q11" s="72">
        <v>8.4516129032258</v>
      </c>
      <c r="R11" s="72">
        <v>8.4516129032258</v>
      </c>
      <c r="S11" s="72">
        <v>8.4516129032258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8.36129032258064</v>
      </c>
      <c r="D12" s="72">
        <v>8.4516129032258</v>
      </c>
      <c r="E12" s="72">
        <v>8.4516129032258</v>
      </c>
      <c r="F12" s="72">
        <v>8.4516129032258</v>
      </c>
      <c r="G12" s="72">
        <v>8.4516129032258</v>
      </c>
      <c r="H12" s="72">
        <v>8.4516129032258</v>
      </c>
      <c r="I12" s="72">
        <v>8.4516129032258</v>
      </c>
      <c r="J12" s="13" t="s">
        <v>13</v>
      </c>
      <c r="K12" s="71">
        <v>9</v>
      </c>
      <c r="L12" s="71">
        <v>4.08</v>
      </c>
      <c r="M12" s="72">
        <v>8.36129032258064</v>
      </c>
      <c r="N12" s="72">
        <v>8.4516129032258</v>
      </c>
      <c r="O12" s="72">
        <v>8.4516129032258</v>
      </c>
      <c r="P12" s="72">
        <v>8.4516129032258</v>
      </c>
      <c r="Q12" s="72">
        <v>8.4516129032258</v>
      </c>
      <c r="R12" s="72">
        <v>8.4516129032258</v>
      </c>
      <c r="S12" s="72">
        <v>8.4516129032258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8.36129032258064</v>
      </c>
      <c r="D13" s="72">
        <v>8.4516129032258</v>
      </c>
      <c r="E13" s="72">
        <v>8.4516129032258</v>
      </c>
      <c r="F13" s="72">
        <v>8.4516129032258</v>
      </c>
      <c r="G13" s="72">
        <v>8.4516129032258</v>
      </c>
      <c r="H13" s="72">
        <v>8.4516129032258</v>
      </c>
      <c r="I13" s="72">
        <v>8.4516129032258</v>
      </c>
      <c r="J13" s="41" t="s">
        <v>12</v>
      </c>
      <c r="K13" s="71">
        <v>10</v>
      </c>
      <c r="L13" s="71">
        <v>4.53</v>
      </c>
      <c r="M13" s="72">
        <v>8.36129032258064</v>
      </c>
      <c r="N13" s="72">
        <v>8.4516129032258</v>
      </c>
      <c r="O13" s="72">
        <v>8.4516129032258</v>
      </c>
      <c r="P13" s="72">
        <v>8.4516129032258</v>
      </c>
      <c r="Q13" s="72">
        <v>8.4516129032258</v>
      </c>
      <c r="R13" s="72">
        <v>8.4516129032258</v>
      </c>
      <c r="S13" s="72">
        <v>8.4516129032258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8.36129032258064</v>
      </c>
      <c r="D14" s="72">
        <v>8.4516129032258</v>
      </c>
      <c r="E14" s="72">
        <v>8.4516129032258</v>
      </c>
      <c r="F14" s="72">
        <v>8.4516129032258</v>
      </c>
      <c r="G14" s="72">
        <v>8.4516129032258</v>
      </c>
      <c r="H14" s="72">
        <v>8.69677419354839</v>
      </c>
      <c r="I14" s="72">
        <v>8.78709677419355</v>
      </c>
      <c r="J14" s="44" t="s">
        <v>11</v>
      </c>
      <c r="K14" s="71">
        <v>11</v>
      </c>
      <c r="L14" s="71">
        <v>4.98</v>
      </c>
      <c r="M14" s="72">
        <v>8.36129032258064</v>
      </c>
      <c r="N14" s="72">
        <v>8.4516129032258</v>
      </c>
      <c r="O14" s="72">
        <v>8.4516129032258</v>
      </c>
      <c r="P14" s="72">
        <v>8.4516129032258</v>
      </c>
      <c r="Q14" s="72">
        <v>8.4516129032258</v>
      </c>
      <c r="R14" s="72">
        <v>8.69677419354839</v>
      </c>
      <c r="S14" s="72">
        <v>8.78709677419355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8.36129032258064</v>
      </c>
      <c r="D15" s="72">
        <v>8.4516129032258</v>
      </c>
      <c r="E15" s="72">
        <v>8.4516129032258</v>
      </c>
      <c r="F15" s="72">
        <v>8.4516129032258</v>
      </c>
      <c r="G15" s="72">
        <v>8.67096774193548</v>
      </c>
      <c r="H15" s="72">
        <v>8.69677419354839</v>
      </c>
      <c r="I15" s="72">
        <v>8.78709677419355</v>
      </c>
      <c r="J15" s="13" t="s">
        <v>10</v>
      </c>
      <c r="K15" s="71">
        <v>12</v>
      </c>
      <c r="L15" s="71">
        <v>5.44</v>
      </c>
      <c r="M15" s="72">
        <v>8.36129032258064</v>
      </c>
      <c r="N15" s="72">
        <v>8.4516129032258</v>
      </c>
      <c r="O15" s="72">
        <v>8.4516129032258</v>
      </c>
      <c r="P15" s="72">
        <v>8.4516129032258</v>
      </c>
      <c r="Q15" s="72">
        <v>8.67096774193548</v>
      </c>
      <c r="R15" s="72">
        <v>8.69677419354839</v>
      </c>
      <c r="S15" s="72">
        <v>8.78709677419355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8.36129032258064</v>
      </c>
      <c r="D16" s="72">
        <v>8.4516129032258</v>
      </c>
      <c r="E16" s="72">
        <v>8.4516129032258</v>
      </c>
      <c r="F16" s="72">
        <v>8.4516129032258</v>
      </c>
      <c r="G16" s="72">
        <v>8.67096774193548</v>
      </c>
      <c r="H16" s="72">
        <v>8.69677419354839</v>
      </c>
      <c r="I16" s="72">
        <v>8.96774193548387</v>
      </c>
      <c r="J16" s="99"/>
      <c r="K16" s="71">
        <v>13</v>
      </c>
      <c r="L16" s="71">
        <v>5.89</v>
      </c>
      <c r="M16" s="72">
        <v>8.36129032258064</v>
      </c>
      <c r="N16" s="72">
        <v>8.4516129032258</v>
      </c>
      <c r="O16" s="72">
        <v>8.4516129032258</v>
      </c>
      <c r="P16" s="72">
        <v>8.4516129032258</v>
      </c>
      <c r="Q16" s="72">
        <v>8.67096774193548</v>
      </c>
      <c r="R16" s="72">
        <v>8.69677419354839</v>
      </c>
      <c r="S16" s="72">
        <v>8.96774193548387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8.36129032258064</v>
      </c>
      <c r="D17" s="72">
        <v>8.4516129032258</v>
      </c>
      <c r="E17" s="72">
        <v>8.4516129032258</v>
      </c>
      <c r="F17" s="72">
        <v>8.4516129032258</v>
      </c>
      <c r="G17" s="72">
        <v>8.67096774193548</v>
      </c>
      <c r="H17" s="72">
        <v>9.00645161290322</v>
      </c>
      <c r="I17" s="72">
        <v>9.08387096774194</v>
      </c>
      <c r="J17" s="99"/>
      <c r="K17" s="71">
        <v>14</v>
      </c>
      <c r="L17" s="71">
        <v>6.35</v>
      </c>
      <c r="M17" s="72">
        <v>8.36129032258064</v>
      </c>
      <c r="N17" s="72">
        <v>8.4516129032258</v>
      </c>
      <c r="O17" s="72">
        <v>8.4516129032258</v>
      </c>
      <c r="P17" s="72">
        <v>8.4516129032258</v>
      </c>
      <c r="Q17" s="72">
        <v>8.67096774193548</v>
      </c>
      <c r="R17" s="72">
        <v>9.00645161290322</v>
      </c>
      <c r="S17" s="72">
        <v>9.08387096774194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8.36129032258064</v>
      </c>
      <c r="D18" s="72">
        <v>8.4516129032258</v>
      </c>
      <c r="E18" s="72">
        <v>8.4516129032258</v>
      </c>
      <c r="F18" s="72">
        <v>8.4516129032258</v>
      </c>
      <c r="G18" s="72">
        <v>8.67096774193548</v>
      </c>
      <c r="H18" s="72">
        <v>9.00645161290322</v>
      </c>
      <c r="I18" s="72">
        <v>9.48387096774193</v>
      </c>
      <c r="J18" s="99"/>
      <c r="K18" s="71">
        <v>15</v>
      </c>
      <c r="L18" s="71">
        <v>6.8</v>
      </c>
      <c r="M18" s="72">
        <v>8.36129032258064</v>
      </c>
      <c r="N18" s="72">
        <v>8.4516129032258</v>
      </c>
      <c r="O18" s="72">
        <v>8.4516129032258</v>
      </c>
      <c r="P18" s="72">
        <v>8.4516129032258</v>
      </c>
      <c r="Q18" s="72">
        <v>8.67096774193548</v>
      </c>
      <c r="R18" s="72">
        <v>9.00645161290322</v>
      </c>
      <c r="S18" s="72">
        <v>9.48387096774193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8.36129032258064</v>
      </c>
      <c r="D19" s="72">
        <v>8.4516129032258</v>
      </c>
      <c r="E19" s="72">
        <v>8.4516129032258</v>
      </c>
      <c r="F19" s="72">
        <v>8.4516129032258</v>
      </c>
      <c r="G19" s="72">
        <v>8.67096774193548</v>
      </c>
      <c r="H19" s="72">
        <v>9.03225806451613</v>
      </c>
      <c r="I19" s="72">
        <v>9.93548387096774</v>
      </c>
      <c r="J19" s="99"/>
      <c r="K19" s="71">
        <v>16</v>
      </c>
      <c r="L19" s="71">
        <v>7.25</v>
      </c>
      <c r="M19" s="72">
        <v>8.36129032258064</v>
      </c>
      <c r="N19" s="72">
        <v>8.4516129032258</v>
      </c>
      <c r="O19" s="72">
        <v>8.4516129032258</v>
      </c>
      <c r="P19" s="72">
        <v>8.4516129032258</v>
      </c>
      <c r="Q19" s="72">
        <v>8.67096774193548</v>
      </c>
      <c r="R19" s="72">
        <v>9.03225806451613</v>
      </c>
      <c r="S19" s="72">
        <v>9.93548387096774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8.36129032258064</v>
      </c>
      <c r="D20" s="72">
        <v>8.4516129032258</v>
      </c>
      <c r="E20" s="72">
        <v>8.4516129032258</v>
      </c>
      <c r="F20" s="72">
        <v>8.4516129032258</v>
      </c>
      <c r="G20" s="72">
        <v>8.67096774193548</v>
      </c>
      <c r="H20" s="72">
        <v>9.49677419354839</v>
      </c>
      <c r="I20" s="72">
        <v>9.93548387096774</v>
      </c>
      <c r="J20" s="99"/>
      <c r="K20" s="71">
        <v>17</v>
      </c>
      <c r="L20" s="71">
        <v>7.71</v>
      </c>
      <c r="M20" s="72">
        <v>8.36129032258064</v>
      </c>
      <c r="N20" s="72">
        <v>8.4516129032258</v>
      </c>
      <c r="O20" s="72">
        <v>8.4516129032258</v>
      </c>
      <c r="P20" s="72">
        <v>8.4516129032258</v>
      </c>
      <c r="Q20" s="72">
        <v>8.67096774193548</v>
      </c>
      <c r="R20" s="72">
        <v>9.49677419354839</v>
      </c>
      <c r="S20" s="72">
        <v>9.93548387096774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8.36129032258064</v>
      </c>
      <c r="D21" s="72">
        <v>8.4516129032258</v>
      </c>
      <c r="E21" s="72">
        <v>8.4516129032258</v>
      </c>
      <c r="F21" s="72">
        <v>8.4516129032258</v>
      </c>
      <c r="G21" s="72">
        <v>8.67096774193548</v>
      </c>
      <c r="H21" s="72">
        <v>9.78064516129032</v>
      </c>
      <c r="I21" s="72">
        <v>10.7096774193548</v>
      </c>
      <c r="J21" s="99"/>
      <c r="K21" s="71">
        <v>18</v>
      </c>
      <c r="L21" s="71">
        <v>8.16</v>
      </c>
      <c r="M21" s="72">
        <v>8.36129032258064</v>
      </c>
      <c r="N21" s="72">
        <v>8.4516129032258</v>
      </c>
      <c r="O21" s="72">
        <v>8.4516129032258</v>
      </c>
      <c r="P21" s="72">
        <v>8.4516129032258</v>
      </c>
      <c r="Q21" s="72">
        <v>8.67096774193548</v>
      </c>
      <c r="R21" s="72">
        <v>9.78064516129032</v>
      </c>
      <c r="S21" s="72">
        <v>10.7096774193548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8.36129032258064</v>
      </c>
      <c r="D22" s="72">
        <v>8.4516129032258</v>
      </c>
      <c r="E22" s="72">
        <v>8.4516129032258</v>
      </c>
      <c r="F22" s="72">
        <v>8.4516129032258</v>
      </c>
      <c r="G22" s="72">
        <v>8.90322580645162</v>
      </c>
      <c r="H22" s="72">
        <v>10.0903225806452</v>
      </c>
      <c r="I22" s="72">
        <v>11.2387096774194</v>
      </c>
      <c r="J22" s="99"/>
      <c r="K22" s="71">
        <v>19</v>
      </c>
      <c r="L22" s="71">
        <v>8.61</v>
      </c>
      <c r="M22" s="72">
        <v>8.36129032258064</v>
      </c>
      <c r="N22" s="72">
        <v>8.4516129032258</v>
      </c>
      <c r="O22" s="72">
        <v>8.4516129032258</v>
      </c>
      <c r="P22" s="72">
        <v>8.4516129032258</v>
      </c>
      <c r="Q22" s="72">
        <v>8.90322580645162</v>
      </c>
      <c r="R22" s="72">
        <v>10.0903225806452</v>
      </c>
      <c r="S22" s="72">
        <v>11.2387096774194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8.36129032258064</v>
      </c>
      <c r="D23" s="72">
        <v>8.4516129032258</v>
      </c>
      <c r="E23" s="72">
        <v>8.4516129032258</v>
      </c>
      <c r="F23" s="72">
        <v>8.4516129032258</v>
      </c>
      <c r="G23" s="72">
        <v>9.00645161290322</v>
      </c>
      <c r="H23" s="72">
        <v>10.4516129032258</v>
      </c>
      <c r="I23" s="72">
        <v>11.6387096774193</v>
      </c>
      <c r="J23" s="99"/>
      <c r="K23" s="71">
        <v>20</v>
      </c>
      <c r="L23" s="71">
        <v>9.07</v>
      </c>
      <c r="M23" s="72">
        <v>8.36129032258064</v>
      </c>
      <c r="N23" s="72">
        <v>8.4516129032258</v>
      </c>
      <c r="O23" s="72">
        <v>8.4516129032258</v>
      </c>
      <c r="P23" s="72">
        <v>8.4516129032258</v>
      </c>
      <c r="Q23" s="72">
        <v>9.00645161290322</v>
      </c>
      <c r="R23" s="72">
        <v>10.4516129032258</v>
      </c>
      <c r="S23" s="72">
        <v>11.6387096774193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8.36129032258064</v>
      </c>
      <c r="D24" s="72">
        <v>8.4516129032258</v>
      </c>
      <c r="E24" s="72">
        <v>8.51612903225807</v>
      </c>
      <c r="F24" s="72">
        <v>8.58064516129032</v>
      </c>
      <c r="G24" s="72">
        <v>9.09677419354838</v>
      </c>
      <c r="H24" s="72">
        <v>11.0451612903226</v>
      </c>
      <c r="I24" s="72">
        <v>12.3354838709677</v>
      </c>
      <c r="J24" s="99"/>
      <c r="K24" s="71">
        <v>21</v>
      </c>
      <c r="L24" s="71">
        <v>9.52</v>
      </c>
      <c r="M24" s="72">
        <v>8.36129032258064</v>
      </c>
      <c r="N24" s="72">
        <v>8.4516129032258</v>
      </c>
      <c r="O24" s="72">
        <v>8.51612903225807</v>
      </c>
      <c r="P24" s="72">
        <v>8.58064516129032</v>
      </c>
      <c r="Q24" s="72">
        <v>9.09677419354838</v>
      </c>
      <c r="R24" s="72">
        <v>11.0451612903226</v>
      </c>
      <c r="S24" s="72">
        <v>12.3354838709677</v>
      </c>
      <c r="U24" s="54"/>
      <c r="V24" s="82" t="str">
        <f>'GOFO大件-GRO-报价'!V8</f>
        <v>超最长边产品</v>
      </c>
      <c r="W24" s="116">
        <f t="shared" ref="W24:W33" si="24">AD40</f>
        <v>15.8254838709677</v>
      </c>
      <c r="X24" s="116">
        <f t="shared" ref="X24:X33" si="25">AD53</f>
        <v>16.3433548387097</v>
      </c>
      <c r="Y24" s="116">
        <f t="shared" ref="Y24:Y33" si="26">AD66</f>
        <v>18.7472258064517</v>
      </c>
      <c r="Z24" s="116">
        <f t="shared" ref="Z24:Z33" si="27">AD79</f>
        <v>21.5606451612903</v>
      </c>
      <c r="AA24" s="116">
        <f t="shared" ref="AA24:AA33" si="28">AD92</f>
        <v>26.398064516129</v>
      </c>
      <c r="AB24" s="116">
        <f t="shared" ref="AB24:AB33" si="29">AD105</f>
        <v>30.4082258064515</v>
      </c>
      <c r="AC24" s="116">
        <f t="shared" ref="AC24:AC33" si="30">AD118</f>
        <v>33.0495161290323</v>
      </c>
      <c r="AD24" s="117">
        <f t="shared" ref="AD24:AD33" si="31">AVERAGE(W24:AC24)</f>
        <v>23.1903594470046</v>
      </c>
      <c r="AE24" s="118">
        <f t="shared" ref="AE24:AE33" si="32">W40</f>
        <v>2.4</v>
      </c>
      <c r="AF24" s="114"/>
      <c r="AG24" s="82" t="str">
        <f>'GOFO大件-GRO-报价'!V8</f>
        <v>超最长边产品</v>
      </c>
      <c r="AH24" s="116">
        <f t="shared" ref="AH24:AH33" si="33">AO40</f>
        <v>19.1938709677419</v>
      </c>
      <c r="AI24" s="116">
        <f t="shared" ref="AI24:AI33" si="34">AO53</f>
        <v>19.7117419354839</v>
      </c>
      <c r="AJ24" s="116">
        <f t="shared" ref="AJ24:AJ33" si="35">AO66</f>
        <v>22.1156129032258</v>
      </c>
      <c r="AK24" s="116">
        <f t="shared" ref="AK24:AK33" si="36">AO79</f>
        <v>24.9290322580645</v>
      </c>
      <c r="AL24" s="116">
        <f t="shared" ref="AL24:AL33" si="37">AO92</f>
        <v>29.7664516129032</v>
      </c>
      <c r="AM24" s="116">
        <f t="shared" ref="AM24:AM33" si="38">AO105</f>
        <v>33.7766129032257</v>
      </c>
      <c r="AN24" s="116">
        <f t="shared" ref="AN24:AN33" si="39">AO118</f>
        <v>36.4179032258065</v>
      </c>
      <c r="AO24" s="117">
        <f t="shared" ref="AO24:AO33" si="40">AVERAGE(AH24:AN24)</f>
        <v>26.5587465437788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8.36129032258064</v>
      </c>
      <c r="D25" s="72">
        <v>8.4516129032258</v>
      </c>
      <c r="E25" s="72">
        <v>8.51612903225807</v>
      </c>
      <c r="F25" s="72">
        <v>8.58064516129032</v>
      </c>
      <c r="G25" s="72">
        <v>9.45806451612903</v>
      </c>
      <c r="H25" s="72">
        <v>11.458064516129</v>
      </c>
      <c r="I25" s="72">
        <v>12.8774193548387</v>
      </c>
      <c r="J25" s="99"/>
      <c r="K25" s="71">
        <v>22</v>
      </c>
      <c r="L25" s="71">
        <v>9.97</v>
      </c>
      <c r="M25" s="72">
        <v>8.36129032258064</v>
      </c>
      <c r="N25" s="72">
        <v>8.4516129032258</v>
      </c>
      <c r="O25" s="72">
        <v>8.51612903225807</v>
      </c>
      <c r="P25" s="72">
        <v>8.58064516129032</v>
      </c>
      <c r="Q25" s="72">
        <v>9.45806451612903</v>
      </c>
      <c r="R25" s="72">
        <v>11.458064516129</v>
      </c>
      <c r="S25" s="72">
        <v>12.8774193548387</v>
      </c>
      <c r="U25" s="54"/>
      <c r="V25" s="82">
        <f>'GOFO大件-GRO-报价'!V9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'GOFO大件-GRO-报价'!V9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8.36129032258064</v>
      </c>
      <c r="D26" s="72">
        <v>8.4516129032258</v>
      </c>
      <c r="E26" s="72">
        <v>8.51612903225807</v>
      </c>
      <c r="F26" s="72">
        <v>8.58064516129032</v>
      </c>
      <c r="G26" s="72">
        <v>9.80645161290323</v>
      </c>
      <c r="H26" s="72">
        <v>11.7290322580645</v>
      </c>
      <c r="I26" s="72">
        <v>13.3935483870967</v>
      </c>
      <c r="J26" s="99"/>
      <c r="K26" s="71">
        <v>23</v>
      </c>
      <c r="L26" s="71">
        <v>10.43</v>
      </c>
      <c r="M26" s="72">
        <v>8.36129032258064</v>
      </c>
      <c r="N26" s="72">
        <v>8.4516129032258</v>
      </c>
      <c r="O26" s="72">
        <v>8.51612903225807</v>
      </c>
      <c r="P26" s="72">
        <v>8.58064516129032</v>
      </c>
      <c r="Q26" s="72">
        <v>9.80645161290323</v>
      </c>
      <c r="R26" s="72">
        <v>11.7290322580645</v>
      </c>
      <c r="S26" s="72">
        <v>13.3935483870967</v>
      </c>
      <c r="U26" s="54"/>
      <c r="V26" s="82">
        <f>'GOFO大件-GRO-报价'!V10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'GOFO大件-GRO-报价'!V10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8.36129032258064</v>
      </c>
      <c r="D27" s="72">
        <v>8.4516129032258</v>
      </c>
      <c r="E27" s="72">
        <v>8.51612903225807</v>
      </c>
      <c r="F27" s="72">
        <v>8.58064516129032</v>
      </c>
      <c r="G27" s="72">
        <v>10.2838709677419</v>
      </c>
      <c r="H27" s="72">
        <v>12.1290322580645</v>
      </c>
      <c r="I27" s="72">
        <v>14.1548387096774</v>
      </c>
      <c r="J27" s="99"/>
      <c r="K27" s="71">
        <v>24</v>
      </c>
      <c r="L27" s="71">
        <v>10.88</v>
      </c>
      <c r="M27" s="72">
        <v>8.36129032258064</v>
      </c>
      <c r="N27" s="72">
        <v>8.4516129032258</v>
      </c>
      <c r="O27" s="72">
        <v>8.51612903225807</v>
      </c>
      <c r="P27" s="72">
        <v>8.58064516129032</v>
      </c>
      <c r="Q27" s="72">
        <v>10.2838709677419</v>
      </c>
      <c r="R27" s="72">
        <v>12.1290322580645</v>
      </c>
      <c r="S27" s="72">
        <v>14.1548387096774</v>
      </c>
      <c r="U27" s="54"/>
      <c r="V27" s="82">
        <f>'GOFO大件-GRO-报价'!V11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'GOFO大件-GRO-报价'!V11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8.36129032258064</v>
      </c>
      <c r="D28" s="72">
        <v>8.4516129032258</v>
      </c>
      <c r="E28" s="72">
        <v>8.51612903225807</v>
      </c>
      <c r="F28" s="72">
        <v>8.63225806451612</v>
      </c>
      <c r="G28" s="72">
        <v>10.5806451612903</v>
      </c>
      <c r="H28" s="72">
        <v>12.7870967741935</v>
      </c>
      <c r="I28" s="72">
        <v>14.5935483870967</v>
      </c>
      <c r="J28" s="99"/>
      <c r="K28" s="71">
        <v>25</v>
      </c>
      <c r="L28" s="71">
        <v>11.33</v>
      </c>
      <c r="M28" s="72">
        <v>8.36129032258064</v>
      </c>
      <c r="N28" s="72">
        <v>8.4516129032258</v>
      </c>
      <c r="O28" s="72">
        <v>8.51612903225807</v>
      </c>
      <c r="P28" s="72">
        <v>8.63225806451612</v>
      </c>
      <c r="Q28" s="72">
        <v>10.5806451612903</v>
      </c>
      <c r="R28" s="72">
        <v>12.7870967741935</v>
      </c>
      <c r="S28" s="72">
        <v>14.5935483870967</v>
      </c>
      <c r="U28" s="54"/>
      <c r="V28" s="82">
        <f>'GOFO大件-GRO-报价'!V12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'GOFO大件-GRO-报价'!V12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8.36129032258064</v>
      </c>
      <c r="D29" s="72">
        <v>8.4516129032258</v>
      </c>
      <c r="E29" s="72">
        <v>8.51612903225807</v>
      </c>
      <c r="F29" s="72">
        <v>8.96774193548387</v>
      </c>
      <c r="G29" s="72">
        <v>10.9677419354839</v>
      </c>
      <c r="H29" s="72">
        <v>13.3161290322581</v>
      </c>
      <c r="I29" s="72">
        <v>15.2</v>
      </c>
      <c r="J29" s="99"/>
      <c r="K29" s="71">
        <v>26</v>
      </c>
      <c r="L29" s="71">
        <v>11.79</v>
      </c>
      <c r="M29" s="72">
        <v>8.36129032258064</v>
      </c>
      <c r="N29" s="72">
        <v>8.4516129032258</v>
      </c>
      <c r="O29" s="72">
        <v>8.51612903225807</v>
      </c>
      <c r="P29" s="72">
        <v>8.96774193548387</v>
      </c>
      <c r="Q29" s="72">
        <v>10.9677419354839</v>
      </c>
      <c r="R29" s="72">
        <v>13.3161290322581</v>
      </c>
      <c r="S29" s="72">
        <v>15.2</v>
      </c>
      <c r="U29" s="54"/>
      <c r="V29" s="82">
        <f>'GOFO大件-GRO-报价'!V13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'GOFO大件-GRO-报价'!V13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8.36129032258064</v>
      </c>
      <c r="D30" s="72">
        <v>8.4516129032258</v>
      </c>
      <c r="E30" s="72">
        <v>8.51612903225807</v>
      </c>
      <c r="F30" s="72">
        <v>9.00645161290322</v>
      </c>
      <c r="G30" s="72">
        <v>11.4064516129032</v>
      </c>
      <c r="H30" s="72">
        <v>13.5612903225806</v>
      </c>
      <c r="I30" s="72">
        <v>15.458064516129</v>
      </c>
      <c r="J30" s="99"/>
      <c r="K30" s="71">
        <v>27</v>
      </c>
      <c r="L30" s="71">
        <v>12.24</v>
      </c>
      <c r="M30" s="72">
        <v>8.36129032258064</v>
      </c>
      <c r="N30" s="72">
        <v>8.4516129032258</v>
      </c>
      <c r="O30" s="72">
        <v>8.51612903225807</v>
      </c>
      <c r="P30" s="72">
        <v>9.00645161290322</v>
      </c>
      <c r="Q30" s="72">
        <v>11.4064516129032</v>
      </c>
      <c r="R30" s="72">
        <v>13.5612903225806</v>
      </c>
      <c r="S30" s="72">
        <v>15.458064516129</v>
      </c>
      <c r="U30" s="54"/>
      <c r="V30" s="82">
        <f>'GOFO大件-GRO-报价'!V14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'GOFO大件-GRO-报价'!V14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8.36129032258064</v>
      </c>
      <c r="D31" s="72">
        <v>8.4516129032258</v>
      </c>
      <c r="E31" s="72">
        <v>8.51612903225807</v>
      </c>
      <c r="F31" s="72">
        <v>9.36774193548388</v>
      </c>
      <c r="G31" s="72">
        <v>11.9612903225806</v>
      </c>
      <c r="H31" s="72">
        <v>14.1677419354838</v>
      </c>
      <c r="I31" s="72">
        <v>16.0516129032258</v>
      </c>
      <c r="J31" s="99"/>
      <c r="K31" s="71">
        <v>28</v>
      </c>
      <c r="L31" s="71">
        <v>12.7</v>
      </c>
      <c r="M31" s="72">
        <v>8.36129032258064</v>
      </c>
      <c r="N31" s="72">
        <v>8.4516129032258</v>
      </c>
      <c r="O31" s="72">
        <v>8.51612903225807</v>
      </c>
      <c r="P31" s="72">
        <v>9.36774193548388</v>
      </c>
      <c r="Q31" s="72">
        <v>11.9612903225806</v>
      </c>
      <c r="R31" s="72">
        <v>14.1677419354838</v>
      </c>
      <c r="S31" s="72">
        <v>16.0516129032258</v>
      </c>
      <c r="U31" s="54"/>
      <c r="V31" s="82">
        <f>'GOFO大件-GRO-报价'!V15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'GOFO大件-GRO-报价'!V15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8.36129032258064</v>
      </c>
      <c r="D32" s="72">
        <v>8.4516129032258</v>
      </c>
      <c r="E32" s="72">
        <v>8.51612903225807</v>
      </c>
      <c r="F32" s="72">
        <v>9.38064516129032</v>
      </c>
      <c r="G32" s="72">
        <v>12.3096774193548</v>
      </c>
      <c r="H32" s="72">
        <v>14.4903225806452</v>
      </c>
      <c r="I32" s="72">
        <v>16.4774193548387</v>
      </c>
      <c r="J32" s="99"/>
      <c r="K32" s="71">
        <v>29</v>
      </c>
      <c r="L32" s="71">
        <v>13.15</v>
      </c>
      <c r="M32" s="72">
        <v>8.36129032258064</v>
      </c>
      <c r="N32" s="72">
        <v>8.4516129032258</v>
      </c>
      <c r="O32" s="72">
        <v>8.51612903225807</v>
      </c>
      <c r="P32" s="72">
        <v>9.38064516129032</v>
      </c>
      <c r="Q32" s="72">
        <v>12.3096774193548</v>
      </c>
      <c r="R32" s="72">
        <v>14.4903225806452</v>
      </c>
      <c r="S32" s="72">
        <v>16.4774193548387</v>
      </c>
      <c r="U32" s="54"/>
      <c r="V32" s="82">
        <f>'GOFO大件-GRO-报价'!V16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'GOFO大件-GRO-报价'!V16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8.36129032258064</v>
      </c>
      <c r="D33" s="72">
        <v>8.4516129032258</v>
      </c>
      <c r="E33" s="72">
        <v>8.51612903225807</v>
      </c>
      <c r="F33" s="72">
        <v>9.74193548387096</v>
      </c>
      <c r="G33" s="72">
        <v>12.516129032258</v>
      </c>
      <c r="H33" s="72">
        <v>14.5677419354839</v>
      </c>
      <c r="I33" s="72">
        <v>17.1612903225806</v>
      </c>
      <c r="J33" s="99"/>
      <c r="K33" s="71">
        <v>30</v>
      </c>
      <c r="L33" s="71">
        <v>13.6</v>
      </c>
      <c r="M33" s="72">
        <v>8.36129032258064</v>
      </c>
      <c r="N33" s="72">
        <v>8.4516129032258</v>
      </c>
      <c r="O33" s="72">
        <v>8.51612903225807</v>
      </c>
      <c r="P33" s="72">
        <v>9.74193548387096</v>
      </c>
      <c r="Q33" s="72">
        <v>12.516129032258</v>
      </c>
      <c r="R33" s="72">
        <v>14.5677419354839</v>
      </c>
      <c r="S33" s="72">
        <v>17.1612903225806</v>
      </c>
      <c r="U33" s="54"/>
      <c r="V33" s="82">
        <f>'GOFO大件-GRO-报价'!V17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'GOFO大件-GRO-报价'!V17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8.36129032258064</v>
      </c>
      <c r="D34" s="72">
        <v>8.4516129032258</v>
      </c>
      <c r="E34" s="72">
        <v>8.51612903225807</v>
      </c>
      <c r="F34" s="72">
        <v>9.74193548387096</v>
      </c>
      <c r="G34" s="72">
        <v>12.8774193548387</v>
      </c>
      <c r="H34" s="72">
        <v>15.0709677419354</v>
      </c>
      <c r="I34" s="72">
        <v>17.7161290322581</v>
      </c>
      <c r="J34" s="99"/>
      <c r="K34" s="71">
        <v>31</v>
      </c>
      <c r="L34" s="71">
        <v>14.06</v>
      </c>
      <c r="M34" s="72">
        <v>8.36129032258064</v>
      </c>
      <c r="N34" s="72">
        <v>8.4516129032258</v>
      </c>
      <c r="O34" s="72">
        <v>8.51612903225807</v>
      </c>
      <c r="P34" s="72">
        <v>9.74193548387096</v>
      </c>
      <c r="Q34" s="72">
        <v>12.8774193548387</v>
      </c>
      <c r="R34" s="72">
        <v>15.0709677419354</v>
      </c>
      <c r="S34" s="72">
        <v>17.7161290322581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8.36129032258064</v>
      </c>
      <c r="D35" s="72">
        <v>8.4516129032258</v>
      </c>
      <c r="E35" s="72">
        <v>8.51612903225807</v>
      </c>
      <c r="F35" s="72">
        <v>9.74193548387096</v>
      </c>
      <c r="G35" s="72">
        <v>12.8774193548387</v>
      </c>
      <c r="H35" s="72">
        <v>15.0709677419354</v>
      </c>
      <c r="I35" s="72">
        <v>17.7419354838709</v>
      </c>
      <c r="J35" s="99"/>
      <c r="K35" s="71">
        <v>32</v>
      </c>
      <c r="L35" s="71">
        <v>14.51</v>
      </c>
      <c r="M35" s="72">
        <v>8.36129032258064</v>
      </c>
      <c r="N35" s="72">
        <v>8.4516129032258</v>
      </c>
      <c r="O35" s="72">
        <v>8.51612903225807</v>
      </c>
      <c r="P35" s="72">
        <v>9.74193548387096</v>
      </c>
      <c r="Q35" s="72">
        <v>12.8774193548387</v>
      </c>
      <c r="R35" s="72">
        <v>15.0709677419354</v>
      </c>
      <c r="S35" s="72">
        <v>17.7419354838709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8.36129032258064</v>
      </c>
      <c r="D36" s="72">
        <v>8.4516129032258</v>
      </c>
      <c r="E36" s="72">
        <v>9.00645161290322</v>
      </c>
      <c r="F36" s="72">
        <v>9.78064516129032</v>
      </c>
      <c r="G36" s="72">
        <v>13.4064516129032</v>
      </c>
      <c r="H36" s="72">
        <v>15.2903225806452</v>
      </c>
      <c r="I36" s="72">
        <v>18</v>
      </c>
      <c r="J36" s="99"/>
      <c r="K36" s="71">
        <v>33</v>
      </c>
      <c r="L36" s="71">
        <v>14.96</v>
      </c>
      <c r="M36" s="72">
        <v>8.36129032258064</v>
      </c>
      <c r="N36" s="72">
        <v>8.4516129032258</v>
      </c>
      <c r="O36" s="72">
        <v>9.00645161290322</v>
      </c>
      <c r="P36" s="72">
        <v>9.78064516129032</v>
      </c>
      <c r="Q36" s="72">
        <v>13.4064516129032</v>
      </c>
      <c r="R36" s="72">
        <v>15.2903225806452</v>
      </c>
      <c r="S36" s="72">
        <v>18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8.36129032258064</v>
      </c>
      <c r="D37" s="72">
        <v>8.4516129032258</v>
      </c>
      <c r="E37" s="72">
        <v>9.00645161290322</v>
      </c>
      <c r="F37" s="72">
        <v>10.1290322580645</v>
      </c>
      <c r="G37" s="72">
        <v>13.4064516129032</v>
      </c>
      <c r="H37" s="72">
        <v>15.741935483871</v>
      </c>
      <c r="I37" s="72">
        <v>18.8645161290323</v>
      </c>
      <c r="J37" s="99"/>
      <c r="K37" s="71">
        <v>34</v>
      </c>
      <c r="L37" s="71">
        <v>15.42</v>
      </c>
      <c r="M37" s="72">
        <v>8.36129032258064</v>
      </c>
      <c r="N37" s="72">
        <v>8.4516129032258</v>
      </c>
      <c r="O37" s="72">
        <v>9.00645161290322</v>
      </c>
      <c r="P37" s="72">
        <v>10.1290322580645</v>
      </c>
      <c r="Q37" s="72">
        <v>13.4064516129032</v>
      </c>
      <c r="R37" s="72">
        <v>15.741935483871</v>
      </c>
      <c r="S37" s="72">
        <v>18.8645161290323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8.36129032258064</v>
      </c>
      <c r="D38" s="72">
        <v>8.4516129032258</v>
      </c>
      <c r="E38" s="72">
        <v>9.00645161290322</v>
      </c>
      <c r="F38" s="72">
        <v>10.3870967741935</v>
      </c>
      <c r="G38" s="72">
        <v>13.6387096774194</v>
      </c>
      <c r="H38" s="72">
        <v>16.1548387096774</v>
      </c>
      <c r="I38" s="72">
        <v>19.0064516129033</v>
      </c>
      <c r="J38" s="99"/>
      <c r="K38" s="71">
        <v>35</v>
      </c>
      <c r="L38" s="71">
        <v>15.87</v>
      </c>
      <c r="M38" s="72">
        <v>8.36129032258064</v>
      </c>
      <c r="N38" s="72">
        <v>8.4516129032258</v>
      </c>
      <c r="O38" s="72">
        <v>9.00645161290322</v>
      </c>
      <c r="P38" s="72">
        <v>10.3870967741935</v>
      </c>
      <c r="Q38" s="72">
        <v>13.6387096774194</v>
      </c>
      <c r="R38" s="72">
        <v>16.1548387096774</v>
      </c>
      <c r="S38" s="72">
        <v>19.0064516129033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8.36129032258064</v>
      </c>
      <c r="D39" s="72">
        <v>8.4516129032258</v>
      </c>
      <c r="E39" s="72">
        <v>9.00645161290322</v>
      </c>
      <c r="F39" s="72">
        <v>10.6322580645161</v>
      </c>
      <c r="G39" s="72">
        <v>14.2193548387097</v>
      </c>
      <c r="H39" s="72">
        <v>16.6838709677419</v>
      </c>
      <c r="I39" s="72">
        <v>19.741935483871</v>
      </c>
      <c r="J39" s="99"/>
      <c r="K39" s="71">
        <v>36</v>
      </c>
      <c r="L39" s="71">
        <v>16.32</v>
      </c>
      <c r="M39" s="72">
        <v>8.36129032258064</v>
      </c>
      <c r="N39" s="72">
        <v>8.4516129032258</v>
      </c>
      <c r="O39" s="72">
        <v>9.00645161290322</v>
      </c>
      <c r="P39" s="72">
        <v>10.6322580645161</v>
      </c>
      <c r="Q39" s="72">
        <v>14.2193548387097</v>
      </c>
      <c r="R39" s="72">
        <v>16.6838709677419</v>
      </c>
      <c r="S39" s="72">
        <v>19.741935483871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8.36129032258064</v>
      </c>
      <c r="D40" s="72">
        <v>8.4516129032258</v>
      </c>
      <c r="E40" s="72">
        <v>9.00645161290322</v>
      </c>
      <c r="F40" s="72">
        <v>10.8774193548387</v>
      </c>
      <c r="G40" s="72">
        <v>14.2838709677419</v>
      </c>
      <c r="H40" s="72">
        <v>17.2387096774194</v>
      </c>
      <c r="I40" s="72">
        <v>19.9354838709677</v>
      </c>
      <c r="J40" s="99"/>
      <c r="K40" s="71">
        <v>37</v>
      </c>
      <c r="L40" s="71">
        <v>16.78</v>
      </c>
      <c r="M40" s="72">
        <v>8.36129032258064</v>
      </c>
      <c r="N40" s="72">
        <v>8.4516129032258</v>
      </c>
      <c r="O40" s="72">
        <v>9.00645161290322</v>
      </c>
      <c r="P40" s="72">
        <v>10.8774193548387</v>
      </c>
      <c r="Q40" s="72">
        <v>14.2838709677419</v>
      </c>
      <c r="R40" s="72">
        <v>17.2387096774194</v>
      </c>
      <c r="S40" s="72">
        <v>19.9354838709677</v>
      </c>
      <c r="U40" s="54"/>
      <c r="V40" s="81" t="str">
        <f>'GOFO大件-GRO-报价'!V8</f>
        <v>超最长边产品</v>
      </c>
      <c r="W40" s="129">
        <f>LOOKUP('GOFO大件-GRO-报价'!AD8,{0,1,5,10,20,30,40,50,60,70,80,90,100,110,120,130,140,150,10000},{0.4,0.64,0.96,1.2,1.6,2,2.4,2.8,3.2,3.6,4,4.4,4.8,5.6,5.6,5.6,5.6,9.6})</f>
        <v>2.4</v>
      </c>
      <c r="X40" s="129">
        <f>'GOFO大件-GRO-报价'!AL8</f>
        <v>8.36129032258064</v>
      </c>
      <c r="Y40" s="129">
        <f>(X40+Z40+AA40+AB40+AC40)*'GOFO大件-GRO-报价'!W2</f>
        <v>2.0641935483871</v>
      </c>
      <c r="Z40" s="129">
        <f>IF(OR('GOFO大件-GRO-报价'!AG8="是",'GOFO大件-GRO-报价'!AJ8="是"),'GOFO大件-GRO-报价'!$AL$2,IF(AND(OR('GOFO大件-GRO-报价'!AE8="是",'GOFO大件-GRO-报价'!AF8="是",'GOFO大件-GRO-报价'!AI8="是"),'GOFO大件-GRO-报价'!AK8="否"),'GOFO大件-GRO-报价'!$AD$2,0))</f>
        <v>5.4</v>
      </c>
      <c r="AA40" s="129">
        <f>IF(AND('GOFO大件-GRO-报价'!$AK8="是",'GOFO大件-GRO-报价'!$AJ8="否"),'GOFO大件-GRO-报价'!$AH$2,0)</f>
        <v>0</v>
      </c>
      <c r="AB40" s="129">
        <f>'GOFO大件-GRO-报价'!W4</f>
        <v>0</v>
      </c>
      <c r="AC40" s="129">
        <f>IF(OR('GOFO大件-GRO-报价'!AJ8="是",'GOFO大件-GRO-报价'!AG8="是"),'GOFO大件-GRO-报价'!$AA$2,IF(OR('GOFO大件-GRO-报价'!AE8="是",'GOFO大件-GRO-报价'!AI8="是",'GOFO大件-GRO-报价'!AF8="是",'GOFO大件-GRO-报价'!AK8="是"),'GOFO大件-GRO-报价'!$Y$2,0))</f>
        <v>0</v>
      </c>
      <c r="AD40" s="130">
        <f t="shared" ref="AD40:AD49" si="42">SUM(X40:AC40)</f>
        <v>15.8254838709677</v>
      </c>
      <c r="AE40" s="131">
        <f t="shared" ref="AE40:AE49" si="43">(X40+Y40+Z40+AA40+AB40+AC40+W40)</f>
        <v>18.2254838709677</v>
      </c>
      <c r="AF40" s="54"/>
      <c r="AG40" s="81" t="str">
        <f t="shared" ref="AG40:AG49" si="44">V40</f>
        <v>超最长边产品</v>
      </c>
      <c r="AH40" s="129">
        <f t="shared" ref="AH40:AH49" si="45">W40</f>
        <v>2.4</v>
      </c>
      <c r="AI40" s="129">
        <f>'GOFO大件-GRO-报价'!AS8</f>
        <v>8.36129032258064</v>
      </c>
      <c r="AJ40" s="129">
        <f>(AI40+AM40+AL40+AK40+AN40)*'GOFO大件-GRO-报价'!W2</f>
        <v>2.50354838709677</v>
      </c>
      <c r="AK40" s="129">
        <f>IF(OR('GOFO大件-GRO-报价'!AG8="是",'GOFO大件-GRO-报价'!AJ8="是"),'GOFO大件-GRO-报价'!$AM$2,IF(AND(OR('GOFO大件-GRO-报价'!AE8="是",'GOFO大件-GRO-报价'!AF8="是",'GOFO大件-GRO-报价'!AI8="是"),'GOFO大件-GRO-报价'!AK8="否"),'GOFO大件-GRO-报价'!$AE$2,0))</f>
        <v>5.4</v>
      </c>
      <c r="AL40" s="129">
        <f>IF(AND('GOFO大件-GRO-报价'!$AK8="是",'GOFO大件-GRO-报价'!$AJ8="否"),'GOFO大件-GRO-报价'!$AI$2,0)</f>
        <v>0</v>
      </c>
      <c r="AM40" s="129">
        <f>'GOFO大件-GRO-报价'!W5</f>
        <v>2.92903225806451</v>
      </c>
      <c r="AN40" s="129">
        <f>IF(OR('GOFO大件-GRO-报价'!AJ8="是",'GOFO大件-GRO-报价'!AG8="是"),'GOFO大件-GRO-报价'!$AA$4,IF(OR('GOFO大件-GRO-报价'!AE8="是",'GOFO大件-GRO-报价'!AI8="是",'GOFO大件-GRO-报价'!AF8="是",'GOFO大件-GRO-报价'!AK8="是"),'GOFO大件-GRO-报价'!$Y$4,0))</f>
        <v>0</v>
      </c>
      <c r="AO40" s="130">
        <f t="shared" ref="AO40:AO49" si="46">SUM(AI40:AN40)</f>
        <v>19.1938709677419</v>
      </c>
      <c r="AP40" s="131">
        <f t="shared" ref="AP40:AP49" si="47">(AI40+AJ40+AK40+AL40+AM40+AH40+AN40)</f>
        <v>21.5938709677419</v>
      </c>
    </row>
    <row r="41" s="51" customFormat="1" ht="15.6" spans="1:51">
      <c r="A41" s="71">
        <v>38</v>
      </c>
      <c r="B41" s="71">
        <v>17.23</v>
      </c>
      <c r="C41" s="72">
        <v>8.36129032258064</v>
      </c>
      <c r="D41" s="72">
        <v>8.4516129032258</v>
      </c>
      <c r="E41" s="72">
        <v>9.21290322580645</v>
      </c>
      <c r="F41" s="72">
        <v>11.1354838709677</v>
      </c>
      <c r="G41" s="72">
        <v>14.5935483870967</v>
      </c>
      <c r="H41" s="72">
        <v>17.3032258064516</v>
      </c>
      <c r="I41" s="72">
        <v>20.3096774193548</v>
      </c>
      <c r="J41" s="99"/>
      <c r="K41" s="71">
        <v>38</v>
      </c>
      <c r="L41" s="71">
        <v>17.23</v>
      </c>
      <c r="M41" s="72">
        <v>8.36129032258064</v>
      </c>
      <c r="N41" s="72">
        <v>8.4516129032258</v>
      </c>
      <c r="O41" s="72">
        <v>9.21290322580645</v>
      </c>
      <c r="P41" s="72">
        <v>11.1354838709677</v>
      </c>
      <c r="Q41" s="72">
        <v>14.5935483870967</v>
      </c>
      <c r="R41" s="72">
        <v>17.3032258064516</v>
      </c>
      <c r="S41" s="72">
        <v>20.3096774193548</v>
      </c>
      <c r="U41" s="54"/>
      <c r="V41" s="81">
        <f>'GOFO大件-GRO-报价'!V9</f>
        <v>0</v>
      </c>
      <c r="W41" s="129">
        <f>LOOKUP('GOFO大件-GRO-报价'!AD9,{0,1,5,10,20,30,40,50,60,70,80,90,100,110,120,130,140,150,10000},{0.4,0.64,0.96,1.2,1.6,2,2.4,2.8,3.2,3.6,4,4.4,4.8,5.6,5.6,5.6,5.6,9.6})</f>
        <v>0.4</v>
      </c>
      <c r="X41" s="129" t="e">
        <f>'GOFO大件-GRO-报价'!AL9</f>
        <v>#N/A</v>
      </c>
      <c r="Y41" s="129" t="e">
        <f>(X41+Z41+AA41+AB41+AC41)*'GOFO大件-GRO-报价'!W2</f>
        <v>#N/A</v>
      </c>
      <c r="Z41" s="129" t="e">
        <f>IF(OR('GOFO大件-GRO-报价'!AG9="是",'GOFO大件-GRO-报价'!AJ9="是"),'GOFO大件-GRO-报价'!$AL$2,IF(AND(OR('GOFO大件-GRO-报价'!AE9="是",'GOFO大件-GRO-报价'!AF9="是",'GOFO大件-GRO-报价'!AI9="是"),'GOFO大件-GRO-报价'!AK9="否"),'GOFO大件-GRO-报价'!$AD$2,0))</f>
        <v>#NUM!</v>
      </c>
      <c r="AA41" s="129">
        <f>IF(AND('GOFO大件-GRO-报价'!AK9="是",'GOFO大件-GRO-报价'!AJ9="否"),'GOFO大件-GRO-报价'!$AH$2,0)</f>
        <v>0</v>
      </c>
      <c r="AB41" s="129">
        <f t="shared" ref="AB41:AB49" si="48">AB40</f>
        <v>0</v>
      </c>
      <c r="AC41" s="129" t="e">
        <f>IF(OR('GOFO大件-GRO-报价'!AJ9="是",'GOFO大件-GRO-报价'!AG9="是"),'GOFO大件-GRO-报价'!$AA$2,IF(OR('GOFO大件-GRO-报价'!AE9="是",'GOFO大件-GRO-报价'!AI9="是",'GOFO大件-GRO-报价'!AF9="是",'GOFO大件-GRO-报价'!AK9="是"),'GOFO大件-GRO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'GOFO大件-GRO-报价'!AS9</f>
        <v>#N/A</v>
      </c>
      <c r="AJ41" s="129" t="e">
        <f>(AI41+AM41+AL41+AK41+AN41)*'GOFO大件-GRO-报价'!W2</f>
        <v>#N/A</v>
      </c>
      <c r="AK41" s="129" t="e">
        <f>IF(OR('GOFO大件-GRO-报价'!AG9="是",'GOFO大件-GRO-报价'!AJ9="是"),'GOFO大件-GRO-报价'!$AM$2,IF(AND(OR('GOFO大件-GRO-报价'!AE9="是",'GOFO大件-GRO-报价'!AF9="是",'GOFO大件-GRO-报价'!AI9="是"),'GOFO大件-GRO-报价'!AK9="否"),'GOFO大件-GRO-报价'!$AE$2,0))</f>
        <v>#NUM!</v>
      </c>
      <c r="AL41" s="129">
        <f>IF(AND('GOFO大件-GRO-报价'!$AK9="是",'GOFO大件-GRO-报价'!$AJ9="否"),'GOFO大件-GRO-报价'!$AI$2,0)</f>
        <v>0</v>
      </c>
      <c r="AM41" s="129">
        <f t="shared" ref="AM41:AM49" si="49">AM40</f>
        <v>2.92903225806451</v>
      </c>
      <c r="AN41" s="129" t="e">
        <f>IF(OR('GOFO大件-GRO-报价'!AJ9="是",'GOFO大件-GRO-报价'!AG9="是"),'GOFO大件-GRO-报价'!$AA$4,IF(OR('GOFO大件-GRO-报价'!AE9="是",'GOFO大件-GRO-报价'!AI9="是",'GOFO大件-GRO-报价'!AF9="是",'GOFO大件-GRO-报价'!AK9="是"),'GOFO大件-GRO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8.36129032258064</v>
      </c>
      <c r="D42" s="72">
        <v>8.4516129032258</v>
      </c>
      <c r="E42" s="72">
        <v>9.6</v>
      </c>
      <c r="F42" s="72">
        <v>11.4709677419355</v>
      </c>
      <c r="G42" s="72">
        <v>15.2516129032258</v>
      </c>
      <c r="H42" s="72">
        <v>17.9870967741936</v>
      </c>
      <c r="I42" s="72">
        <v>20.7354838709677</v>
      </c>
      <c r="J42" s="99"/>
      <c r="K42" s="71">
        <v>39</v>
      </c>
      <c r="L42" s="71">
        <v>17.69</v>
      </c>
      <c r="M42" s="72">
        <v>8.36129032258064</v>
      </c>
      <c r="N42" s="72">
        <v>8.4516129032258</v>
      </c>
      <c r="O42" s="72">
        <v>9.6</v>
      </c>
      <c r="P42" s="72">
        <v>11.4709677419355</v>
      </c>
      <c r="Q42" s="72">
        <v>15.2516129032258</v>
      </c>
      <c r="R42" s="72">
        <v>17.9870967741936</v>
      </c>
      <c r="S42" s="72">
        <v>20.7354838709677</v>
      </c>
      <c r="U42" s="54"/>
      <c r="V42" s="81">
        <f>'GOFO大件-GRO-报价'!V10</f>
        <v>0</v>
      </c>
      <c r="W42" s="129">
        <f>LOOKUP('GOFO大件-GRO-报价'!AD10,{0,1,5,10,20,30,40,50,60,70,80,90,100,110,120,130,140,150,10000},{0.4,0.64,0.96,1.2,1.6,2,2.4,2.8,3.2,3.6,4,4.4,4.8,5.6,5.6,5.6,5.6,9.6})</f>
        <v>0.4</v>
      </c>
      <c r="X42" s="129" t="e">
        <f>'GOFO大件-GRO-报价'!AL10</f>
        <v>#N/A</v>
      </c>
      <c r="Y42" s="129" t="e">
        <f>(X42+Z42+AA42+AB42+AC42)*'GOFO大件-GRO-报价'!W2</f>
        <v>#N/A</v>
      </c>
      <c r="Z42" s="129" t="e">
        <f>IF(OR('GOFO大件-GRO-报价'!AG10="是",'GOFO大件-GRO-报价'!AJ10="是"),'GOFO大件-GRO-报价'!$AL$2,IF(AND(OR('GOFO大件-GRO-报价'!AE10="是",'GOFO大件-GRO-报价'!AF10="是",'GOFO大件-GRO-报价'!AI10="是"),'GOFO大件-GRO-报价'!AK10="否"),'GOFO大件-GRO-报价'!$AD$2,0))</f>
        <v>#NUM!</v>
      </c>
      <c r="AA42" s="129">
        <f>IF(AND('GOFO大件-GRO-报价'!AK10="是",'GOFO大件-GRO-报价'!AJ10="否"),'GOFO大件-GRO-报价'!$AH$2,0)</f>
        <v>0</v>
      </c>
      <c r="AB42" s="129">
        <f t="shared" si="48"/>
        <v>0</v>
      </c>
      <c r="AC42" s="129" t="e">
        <f>IF(OR('GOFO大件-GRO-报价'!AJ10="是",'GOFO大件-GRO-报价'!AG10="是"),'GOFO大件-GRO-报价'!$AA$2,IF(OR('GOFO大件-GRO-报价'!AE10="是",'GOFO大件-GRO-报价'!AI10="是",'GOFO大件-GRO-报价'!AF10="是",'GOFO大件-GRO-报价'!AK10="是"),'GOFO大件-GRO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'GOFO大件-GRO-报价'!AS10</f>
        <v>#N/A</v>
      </c>
      <c r="AJ42" s="129" t="e">
        <f>(AI42+AM42+AL42+AK42+AN42)*'GOFO大件-GRO-报价'!W2</f>
        <v>#N/A</v>
      </c>
      <c r="AK42" s="129" t="e">
        <f>IF(OR('GOFO大件-GRO-报价'!AG10="是",'GOFO大件-GRO-报价'!AJ10="是"),'GOFO大件-GRO-报价'!$AM$2,IF(AND(OR('GOFO大件-GRO-报价'!AE10="是",'GOFO大件-GRO-报价'!AF10="是",'GOFO大件-GRO-报价'!AI10="是"),'GOFO大件-GRO-报价'!AK10="否"),'GOFO大件-GRO-报价'!$AE$2,0))</f>
        <v>#NUM!</v>
      </c>
      <c r="AL42" s="129">
        <f>IF(AND('GOFO大件-GRO-报价'!$AK10="是",'GOFO大件-GRO-报价'!$AJ10="否"),'GOFO大件-GRO-报价'!$AI$2,0)</f>
        <v>0</v>
      </c>
      <c r="AM42" s="129">
        <f t="shared" si="49"/>
        <v>2.92903225806451</v>
      </c>
      <c r="AN42" s="129" t="e">
        <f>IF(OR('GOFO大件-GRO-报价'!AJ10="是",'GOFO大件-GRO-报价'!AG10="是"),'GOFO大件-GRO-报价'!$AA$4,IF(OR('GOFO大件-GRO-报价'!AE10="是",'GOFO大件-GRO-报价'!AI10="是",'GOFO大件-GRO-报价'!AF10="是",'GOFO大件-GRO-报价'!AK10="是"),'GOFO大件-GRO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8.36129032258064</v>
      </c>
      <c r="D43" s="72">
        <v>8.4516129032258</v>
      </c>
      <c r="E43" s="72">
        <v>9.6</v>
      </c>
      <c r="F43" s="72">
        <v>11.4838709677419</v>
      </c>
      <c r="G43" s="72">
        <v>15.2903225806452</v>
      </c>
      <c r="H43" s="72">
        <v>17.9870967741936</v>
      </c>
      <c r="I43" s="72">
        <v>20.7354838709677</v>
      </c>
      <c r="J43" s="99"/>
      <c r="K43" s="71">
        <v>40</v>
      </c>
      <c r="L43" s="71">
        <v>18.14</v>
      </c>
      <c r="M43" s="72">
        <v>8.36129032258064</v>
      </c>
      <c r="N43" s="72">
        <v>8.4516129032258</v>
      </c>
      <c r="O43" s="72">
        <v>9.6</v>
      </c>
      <c r="P43" s="72">
        <v>11.4838709677419</v>
      </c>
      <c r="Q43" s="72">
        <v>15.2903225806452</v>
      </c>
      <c r="R43" s="72">
        <v>17.9870967741936</v>
      </c>
      <c r="S43" s="72">
        <v>20.7354838709677</v>
      </c>
      <c r="U43" s="54"/>
      <c r="V43" s="81">
        <f>'GOFO大件-GRO-报价'!V11</f>
        <v>0</v>
      </c>
      <c r="W43" s="129">
        <f>LOOKUP('GOFO大件-GRO-报价'!AD11,{0,1,5,10,20,30,40,50,60,70,80,90,100,110,120,130,140,150,10000},{0.4,0.64,0.96,1.2,1.6,2,2.4,2.8,3.2,3.6,4,4.4,4.8,5.6,5.6,5.6,5.6,9.6})</f>
        <v>0.4</v>
      </c>
      <c r="X43" s="129" t="e">
        <f>'GOFO大件-GRO-报价'!AL11</f>
        <v>#N/A</v>
      </c>
      <c r="Y43" s="129" t="e">
        <f>(X43+Z43+AA43+AB43+AC43)*'GOFO大件-GRO-报价'!W2</f>
        <v>#N/A</v>
      </c>
      <c r="Z43" s="129" t="e">
        <f>IF(OR('GOFO大件-GRO-报价'!AG11="是",'GOFO大件-GRO-报价'!AJ11="是"),'GOFO大件-GRO-报价'!$AL$2,IF(AND(OR('GOFO大件-GRO-报价'!AE11="是",'GOFO大件-GRO-报价'!AF11="是",'GOFO大件-GRO-报价'!AI11="是"),'GOFO大件-GRO-报价'!AK11="否"),'GOFO大件-GRO-报价'!$AD$2,0))</f>
        <v>#NUM!</v>
      </c>
      <c r="AA43" s="129">
        <f>IF(AND('GOFO大件-GRO-报价'!AK11="是",'GOFO大件-GRO-报价'!AJ11="否"),'GOFO大件-GRO-报价'!$AH$2,0)</f>
        <v>0</v>
      </c>
      <c r="AB43" s="129">
        <f t="shared" si="48"/>
        <v>0</v>
      </c>
      <c r="AC43" s="129" t="e">
        <f>IF(OR('GOFO大件-GRO-报价'!AJ11="是",'GOFO大件-GRO-报价'!AG11="是"),'GOFO大件-GRO-报价'!$AA$2,IF(OR('GOFO大件-GRO-报价'!AE11="是",'GOFO大件-GRO-报价'!AI11="是",'GOFO大件-GRO-报价'!AF11="是",'GOFO大件-GRO-报价'!AK11="是"),'GOFO大件-GRO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'GOFO大件-GRO-报价'!AS11</f>
        <v>#N/A</v>
      </c>
      <c r="AJ43" s="129" t="e">
        <f>(AI43+AM43+AL43+AK43+AN43)*'GOFO大件-GRO-报价'!W2</f>
        <v>#N/A</v>
      </c>
      <c r="AK43" s="129" t="e">
        <f>IF(OR('GOFO大件-GRO-报价'!AG11="是",'GOFO大件-GRO-报价'!AJ11="是"),'GOFO大件-GRO-报价'!$AM$2,IF(AND(OR('GOFO大件-GRO-报价'!AE11="是",'GOFO大件-GRO-报价'!AF11="是",'GOFO大件-GRO-报价'!AI11="是"),'GOFO大件-GRO-报价'!AK11="否"),'GOFO大件-GRO-报价'!$AE$2,0))</f>
        <v>#NUM!</v>
      </c>
      <c r="AL43" s="129">
        <f>IF(AND('GOFO大件-GRO-报价'!$AK11="是",'GOFO大件-GRO-报价'!$AJ11="否"),'GOFO大件-GRO-报价'!$AI$2,0)</f>
        <v>0</v>
      </c>
      <c r="AM43" s="129">
        <f t="shared" si="49"/>
        <v>2.92903225806451</v>
      </c>
      <c r="AN43" s="129" t="e">
        <f>IF(OR('GOFO大件-GRO-报价'!AJ11="是",'GOFO大件-GRO-报价'!AG11="是"),'GOFO大件-GRO-报价'!$AA$4,IF(OR('GOFO大件-GRO-报价'!AE11="是",'GOFO大件-GRO-报价'!AI11="是",'GOFO大件-GRO-报价'!AF11="是",'GOFO大件-GRO-报价'!AK11="是"),'GOFO大件-GRO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8.36129032258064</v>
      </c>
      <c r="D44" s="72">
        <v>8.4516129032258</v>
      </c>
      <c r="E44" s="72">
        <v>9.88387096774194</v>
      </c>
      <c r="F44" s="72">
        <v>11.8838709677419</v>
      </c>
      <c r="G44" s="72">
        <v>15.9096774193548</v>
      </c>
      <c r="H44" s="72">
        <v>18.5548387096774</v>
      </c>
      <c r="I44" s="72">
        <v>21.5225806451612</v>
      </c>
      <c r="J44" s="99"/>
      <c r="K44" s="71">
        <v>41</v>
      </c>
      <c r="L44" s="71">
        <v>18.59</v>
      </c>
      <c r="M44" s="72">
        <v>8.36129032258064</v>
      </c>
      <c r="N44" s="72">
        <v>8.4516129032258</v>
      </c>
      <c r="O44" s="72">
        <v>9.88387096774194</v>
      </c>
      <c r="P44" s="72">
        <v>11.8838709677419</v>
      </c>
      <c r="Q44" s="72">
        <v>15.9096774193548</v>
      </c>
      <c r="R44" s="72">
        <v>18.5548387096774</v>
      </c>
      <c r="S44" s="72">
        <v>21.5225806451612</v>
      </c>
      <c r="U44" s="54"/>
      <c r="V44" s="81">
        <f>'GOFO大件-GRO-报价'!V12</f>
        <v>0</v>
      </c>
      <c r="W44" s="129">
        <f>LOOKUP('GOFO大件-GRO-报价'!AD12,{0,1,5,10,20,30,40,50,60,70,80,90,100,110,120,130,140,150,10000},{0.4,0.64,0.96,1.2,1.6,2,2.4,2.8,3.2,3.6,4,4.4,4.8,5.6,5.6,5.6,5.6,9.6})</f>
        <v>0.4</v>
      </c>
      <c r="X44" s="129" t="e">
        <f>'GOFO大件-GRO-报价'!AL12</f>
        <v>#N/A</v>
      </c>
      <c r="Y44" s="129" t="e">
        <f>(X44+Z44+AA44+AB44+AC44)*'GOFO大件-GRO-报价'!W2</f>
        <v>#N/A</v>
      </c>
      <c r="Z44" s="129" t="e">
        <f>IF(OR('GOFO大件-GRO-报价'!AG12="是",'GOFO大件-GRO-报价'!AJ12="是"),'GOFO大件-GRO-报价'!$AL$2,IF(AND(OR('GOFO大件-GRO-报价'!AE12="是",'GOFO大件-GRO-报价'!AF12="是",'GOFO大件-GRO-报价'!AI12="是"),'GOFO大件-GRO-报价'!AK12="否"),'GOFO大件-GRO-报价'!$AD$2,0))</f>
        <v>#NUM!</v>
      </c>
      <c r="AA44" s="129">
        <f>IF(AND('GOFO大件-GRO-报价'!AK12="是",'GOFO大件-GRO-报价'!AJ12="否"),'GOFO大件-GRO-报价'!$AH$2,0)</f>
        <v>0</v>
      </c>
      <c r="AB44" s="129">
        <f t="shared" si="48"/>
        <v>0</v>
      </c>
      <c r="AC44" s="129" t="e">
        <f>IF(OR('GOFO大件-GRO-报价'!AJ12="是",'GOFO大件-GRO-报价'!AG12="是"),'GOFO大件-GRO-报价'!$AA$2,IF(OR('GOFO大件-GRO-报价'!AE12="是",'GOFO大件-GRO-报价'!AI12="是",'GOFO大件-GRO-报价'!AF12="是",'GOFO大件-GRO-报价'!AK12="是"),'GOFO大件-GRO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'GOFO大件-GRO-报价'!AS12</f>
        <v>#N/A</v>
      </c>
      <c r="AJ44" s="129" t="e">
        <f>(AI44+AM44+AL44+AK44+AN44)*'GOFO大件-GRO-报价'!W2</f>
        <v>#N/A</v>
      </c>
      <c r="AK44" s="129" t="e">
        <f>IF(OR('GOFO大件-GRO-报价'!AG12="是",'GOFO大件-GRO-报价'!AJ12="是"),'GOFO大件-GRO-报价'!$AM$2,IF(AND(OR('GOFO大件-GRO-报价'!AE12="是",'GOFO大件-GRO-报价'!AF12="是",'GOFO大件-GRO-报价'!AI12="是"),'GOFO大件-GRO-报价'!AK12="否"),'GOFO大件-GRO-报价'!$AE$2,0))</f>
        <v>#NUM!</v>
      </c>
      <c r="AL44" s="129">
        <f>IF(AND('GOFO大件-GRO-报价'!$AK12="是",'GOFO大件-GRO-报价'!$AJ12="否"),'GOFO大件-GRO-报价'!$AI$2,0)</f>
        <v>0</v>
      </c>
      <c r="AM44" s="129">
        <f t="shared" si="49"/>
        <v>2.92903225806451</v>
      </c>
      <c r="AN44" s="129" t="e">
        <f>IF(OR('GOFO大件-GRO-报价'!AJ12="是",'GOFO大件-GRO-报价'!AG12="是"),'GOFO大件-GRO-报价'!$AA$4,IF(OR('GOFO大件-GRO-报价'!AE12="是",'GOFO大件-GRO-报价'!AI12="是",'GOFO大件-GRO-报价'!AF12="是",'GOFO大件-GRO-报价'!AK12="是"),'GOFO大件-GRO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8.36129032258064</v>
      </c>
      <c r="D45" s="72">
        <v>8.4516129032258</v>
      </c>
      <c r="E45" s="72">
        <v>10.258064516129</v>
      </c>
      <c r="F45" s="72">
        <v>11.9225806451613</v>
      </c>
      <c r="G45" s="72">
        <v>16</v>
      </c>
      <c r="H45" s="72">
        <v>18.8645161290323</v>
      </c>
      <c r="I45" s="72">
        <v>21.6258064516129</v>
      </c>
      <c r="J45" s="99"/>
      <c r="K45" s="71">
        <v>42</v>
      </c>
      <c r="L45" s="71">
        <v>19.05</v>
      </c>
      <c r="M45" s="72">
        <v>8.36129032258064</v>
      </c>
      <c r="N45" s="72">
        <v>8.4516129032258</v>
      </c>
      <c r="O45" s="72">
        <v>10.258064516129</v>
      </c>
      <c r="P45" s="72">
        <v>11.9225806451613</v>
      </c>
      <c r="Q45" s="72">
        <v>16</v>
      </c>
      <c r="R45" s="72">
        <v>18.8645161290323</v>
      </c>
      <c r="S45" s="72">
        <v>21.6258064516129</v>
      </c>
      <c r="U45" s="54"/>
      <c r="V45" s="81">
        <f>'GOFO大件-GRO-报价'!V13</f>
        <v>0</v>
      </c>
      <c r="W45" s="129">
        <f>LOOKUP('GOFO大件-GRO-报价'!AD13,{0,1,5,10,20,30,40,50,60,70,80,90,100,110,120,130,140,150,10000},{0.4,0.64,0.96,1.2,1.6,2,2.4,2.8,3.2,3.6,4,4.4,4.8,5.6,5.6,5.6,5.6,9.6})</f>
        <v>0.4</v>
      </c>
      <c r="X45" s="129" t="e">
        <f>'GOFO大件-GRO-报价'!AL13</f>
        <v>#N/A</v>
      </c>
      <c r="Y45" s="129" t="e">
        <f>(X45+Z45+AA45+AB45+AC45)*'GOFO大件-GRO-报价'!W2</f>
        <v>#N/A</v>
      </c>
      <c r="Z45" s="129" t="e">
        <f>IF(OR('GOFO大件-GRO-报价'!AG13="是",'GOFO大件-GRO-报价'!AJ13="是"),'GOFO大件-GRO-报价'!$AL$2,IF(AND(OR('GOFO大件-GRO-报价'!AE13="是",'GOFO大件-GRO-报价'!AF13="是",'GOFO大件-GRO-报价'!AI13="是"),'GOFO大件-GRO-报价'!AK13="否"),'GOFO大件-GRO-报价'!$AD$2,0))</f>
        <v>#NUM!</v>
      </c>
      <c r="AA45" s="129">
        <f>IF(AND('GOFO大件-GRO-报价'!AK13="是",'GOFO大件-GRO-报价'!AJ13="否"),'GOFO大件-GRO-报价'!$AH$2,0)</f>
        <v>0</v>
      </c>
      <c r="AB45" s="129">
        <f t="shared" si="48"/>
        <v>0</v>
      </c>
      <c r="AC45" s="129" t="e">
        <f>IF(OR('GOFO大件-GRO-报价'!AJ13="是",'GOFO大件-GRO-报价'!AG13="是"),'GOFO大件-GRO-报价'!$AA$2,IF(OR('GOFO大件-GRO-报价'!AE13="是",'GOFO大件-GRO-报价'!AI13="是",'GOFO大件-GRO-报价'!AF13="是",'GOFO大件-GRO-报价'!AK13="是"),'GOFO大件-GRO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'GOFO大件-GRO-报价'!AS13</f>
        <v>#N/A</v>
      </c>
      <c r="AJ45" s="129" t="e">
        <f>(AI45+AM45+AL45+AK45+AN45)*'GOFO大件-GRO-报价'!W2</f>
        <v>#N/A</v>
      </c>
      <c r="AK45" s="129" t="e">
        <f>IF(OR('GOFO大件-GRO-报价'!AG13="是",'GOFO大件-GRO-报价'!AJ13="是"),'GOFO大件-GRO-报价'!$AM$2,IF(AND(OR('GOFO大件-GRO-报价'!AE13="是",'GOFO大件-GRO-报价'!AF13="是",'GOFO大件-GRO-报价'!AI13="是"),'GOFO大件-GRO-报价'!AK13="否"),'GOFO大件-GRO-报价'!$AE$2,0))</f>
        <v>#NUM!</v>
      </c>
      <c r="AL45" s="129">
        <f>IF(AND('GOFO大件-GRO-报价'!$AK13="是",'GOFO大件-GRO-报价'!$AJ13="否"),'GOFO大件-GRO-报价'!$AI$2,0)</f>
        <v>0</v>
      </c>
      <c r="AM45" s="129">
        <f t="shared" si="49"/>
        <v>2.92903225806451</v>
      </c>
      <c r="AN45" s="129" t="e">
        <f>IF(OR('GOFO大件-GRO-报价'!AJ13="是",'GOFO大件-GRO-报价'!AG13="是"),'GOFO大件-GRO-报价'!$AA$4,IF(OR('GOFO大件-GRO-报价'!AE13="是",'GOFO大件-GRO-报价'!AI13="是",'GOFO大件-GRO-报价'!AF13="是",'GOFO大件-GRO-报价'!AK13="是"),'GOFO大件-GRO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8.36129032258064</v>
      </c>
      <c r="D46" s="72">
        <v>8.4516129032258</v>
      </c>
      <c r="E46" s="72">
        <v>10.2838709677419</v>
      </c>
      <c r="F46" s="72">
        <v>12.541935483871</v>
      </c>
      <c r="G46" s="72">
        <v>16.8516129032258</v>
      </c>
      <c r="H46" s="72">
        <v>19.5483870967742</v>
      </c>
      <c r="I46" s="72">
        <v>22.2193548387097</v>
      </c>
      <c r="J46" s="99"/>
      <c r="K46" s="71">
        <v>43</v>
      </c>
      <c r="L46" s="71">
        <v>19.5</v>
      </c>
      <c r="M46" s="72">
        <v>8.36129032258064</v>
      </c>
      <c r="N46" s="72">
        <v>8.4516129032258</v>
      </c>
      <c r="O46" s="72">
        <v>10.2838709677419</v>
      </c>
      <c r="P46" s="72">
        <v>12.541935483871</v>
      </c>
      <c r="Q46" s="72">
        <v>16.8516129032258</v>
      </c>
      <c r="R46" s="72">
        <v>19.5483870967742</v>
      </c>
      <c r="S46" s="72">
        <v>22.2193548387097</v>
      </c>
      <c r="U46" s="54"/>
      <c r="V46" s="81">
        <f>'GOFO大件-GRO-报价'!V14</f>
        <v>0</v>
      </c>
      <c r="W46" s="129">
        <f>LOOKUP('GOFO大件-GRO-报价'!AD14,{0,1,5,10,20,30,40,50,60,70,80,90,100,110,120,130,140,150,10000},{0.4,0.64,0.96,1.2,1.6,2,2.4,2.8,3.2,3.6,4,4.4,4.8,5.6,5.6,5.6,5.6,9.6})</f>
        <v>0.4</v>
      </c>
      <c r="X46" s="129" t="e">
        <f>'GOFO大件-GRO-报价'!AL14</f>
        <v>#N/A</v>
      </c>
      <c r="Y46" s="129" t="e">
        <f>(X46+Z46+AA46+AB46+AC46)*'GOFO大件-GRO-报价'!W2</f>
        <v>#N/A</v>
      </c>
      <c r="Z46" s="129" t="e">
        <f>IF(OR('GOFO大件-GRO-报价'!AG14="是",'GOFO大件-GRO-报价'!AJ14="是"),'GOFO大件-GRO-报价'!$AL$2,IF(AND(OR('GOFO大件-GRO-报价'!AE14="是",'GOFO大件-GRO-报价'!AF14="是",'GOFO大件-GRO-报价'!AI14="是"),'GOFO大件-GRO-报价'!AK14="否"),'GOFO大件-GRO-报价'!$AD$2,0))</f>
        <v>#NUM!</v>
      </c>
      <c r="AA46" s="129">
        <f>IF(AND('GOFO大件-GRO-报价'!AK14="是",'GOFO大件-GRO-报价'!AJ14="否"),'GOFO大件-GRO-报价'!$AH$2,0)</f>
        <v>0</v>
      </c>
      <c r="AB46" s="129">
        <f t="shared" si="48"/>
        <v>0</v>
      </c>
      <c r="AC46" s="129" t="e">
        <f>IF(OR('GOFO大件-GRO-报价'!AJ14="是",'GOFO大件-GRO-报价'!AG14="是"),'GOFO大件-GRO-报价'!$AA$2,IF(OR('GOFO大件-GRO-报价'!AE14="是",'GOFO大件-GRO-报价'!AI14="是",'GOFO大件-GRO-报价'!AF14="是",'GOFO大件-GRO-报价'!AK14="是"),'GOFO大件-GRO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'GOFO大件-GRO-报价'!AS14</f>
        <v>#N/A</v>
      </c>
      <c r="AJ46" s="129" t="e">
        <f>(AI46+AM46+AL46+AK46+AN46)*'GOFO大件-GRO-报价'!W2</f>
        <v>#N/A</v>
      </c>
      <c r="AK46" s="129" t="e">
        <f>IF(OR('GOFO大件-GRO-报价'!AG14="是",'GOFO大件-GRO-报价'!AJ14="是"),'GOFO大件-GRO-报价'!$AM$2,IF(AND(OR('GOFO大件-GRO-报价'!AE14="是",'GOFO大件-GRO-报价'!AF14="是",'GOFO大件-GRO-报价'!AI14="是"),'GOFO大件-GRO-报价'!AK14="否"),'GOFO大件-GRO-报价'!$AE$2,0))</f>
        <v>#NUM!</v>
      </c>
      <c r="AL46" s="129">
        <f>IF(AND('GOFO大件-GRO-报价'!$AK14="是",'GOFO大件-GRO-报价'!$AJ14="否"),'GOFO大件-GRO-报价'!$AI$2,0)</f>
        <v>0</v>
      </c>
      <c r="AM46" s="129">
        <f t="shared" si="49"/>
        <v>2.92903225806451</v>
      </c>
      <c r="AN46" s="129" t="e">
        <f>IF(OR('GOFO大件-GRO-报价'!AJ14="是",'GOFO大件-GRO-报价'!AG14="是"),'GOFO大件-GRO-报价'!$AA$4,IF(OR('GOFO大件-GRO-报价'!AE14="是",'GOFO大件-GRO-报价'!AI14="是",'GOFO大件-GRO-报价'!AF14="是",'GOFO大件-GRO-报价'!AK14="是"),'GOFO大件-GRO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8.36129032258064</v>
      </c>
      <c r="D47" s="72">
        <v>8.4516129032258</v>
      </c>
      <c r="E47" s="72">
        <v>10.541935483871</v>
      </c>
      <c r="F47" s="72">
        <v>12.7483870967742</v>
      </c>
      <c r="G47" s="72">
        <v>16.9548387096774</v>
      </c>
      <c r="H47" s="72">
        <v>20.1419354838709</v>
      </c>
      <c r="I47" s="72">
        <v>22.4387096774194</v>
      </c>
      <c r="J47" s="99"/>
      <c r="K47" s="71">
        <v>44</v>
      </c>
      <c r="L47" s="71">
        <v>19.95</v>
      </c>
      <c r="M47" s="72">
        <v>8.36129032258064</v>
      </c>
      <c r="N47" s="72">
        <v>8.4516129032258</v>
      </c>
      <c r="O47" s="72">
        <v>10.541935483871</v>
      </c>
      <c r="P47" s="72">
        <v>12.7483870967742</v>
      </c>
      <c r="Q47" s="72">
        <v>16.9548387096774</v>
      </c>
      <c r="R47" s="72">
        <v>20.1419354838709</v>
      </c>
      <c r="S47" s="72">
        <v>22.4387096774194</v>
      </c>
      <c r="U47" s="54"/>
      <c r="V47" s="81">
        <f>'GOFO大件-GRO-报价'!V15</f>
        <v>0</v>
      </c>
      <c r="W47" s="129">
        <f>LOOKUP('GOFO大件-GRO-报价'!AD15,{0,1,5,10,20,30,40,50,60,70,80,90,100,110,120,130,140,150,10000},{0.4,0.64,0.96,1.2,1.6,2,2.4,2.8,3.2,3.6,4,4.4,4.8,5.6,5.6,5.6,5.6,9.6})</f>
        <v>0.4</v>
      </c>
      <c r="X47" s="129" t="e">
        <f>'GOFO大件-GRO-报价'!AL15</f>
        <v>#N/A</v>
      </c>
      <c r="Y47" s="129" t="e">
        <f>(X47+Z47+AA47+AB47+AC47)*'GOFO大件-GRO-报价'!W2</f>
        <v>#N/A</v>
      </c>
      <c r="Z47" s="129" t="e">
        <f>IF(OR('GOFO大件-GRO-报价'!AG15="是",'GOFO大件-GRO-报价'!AJ15="是"),'GOFO大件-GRO-报价'!$AL$2,IF(AND(OR('GOFO大件-GRO-报价'!AE15="是",'GOFO大件-GRO-报价'!AF15="是",'GOFO大件-GRO-报价'!AI15="是"),'GOFO大件-GRO-报价'!AK15="否"),'GOFO大件-GRO-报价'!$AD$2,0))</f>
        <v>#NUM!</v>
      </c>
      <c r="AA47" s="129">
        <f>IF(AND('GOFO大件-GRO-报价'!AK15="是",'GOFO大件-GRO-报价'!AJ15="否"),'GOFO大件-GRO-报价'!$AH$2,0)</f>
        <v>0</v>
      </c>
      <c r="AB47" s="129">
        <f t="shared" si="48"/>
        <v>0</v>
      </c>
      <c r="AC47" s="129" t="e">
        <f>IF(OR('GOFO大件-GRO-报价'!AJ15="是",'GOFO大件-GRO-报价'!AG15="是"),'GOFO大件-GRO-报价'!$AA$2,IF(OR('GOFO大件-GRO-报价'!AE15="是",'GOFO大件-GRO-报价'!AI15="是",'GOFO大件-GRO-报价'!AF15="是",'GOFO大件-GRO-报价'!AK15="是"),'GOFO大件-GRO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'GOFO大件-GRO-报价'!AS15</f>
        <v>#N/A</v>
      </c>
      <c r="AJ47" s="129" t="e">
        <f>(AI47+AM47+AL47+AK47+AN47)*'GOFO大件-GRO-报价'!W2</f>
        <v>#N/A</v>
      </c>
      <c r="AK47" s="129" t="e">
        <f>IF(OR('GOFO大件-GRO-报价'!AG15="是",'GOFO大件-GRO-报价'!AJ15="是"),'GOFO大件-GRO-报价'!$AM$2,IF(AND(OR('GOFO大件-GRO-报价'!AE15="是",'GOFO大件-GRO-报价'!AF15="是",'GOFO大件-GRO-报价'!AI15="是"),'GOFO大件-GRO-报价'!AK15="否"),'GOFO大件-GRO-报价'!$AE$2,0))</f>
        <v>#NUM!</v>
      </c>
      <c r="AL47" s="129">
        <f>IF(AND('GOFO大件-GRO-报价'!$AK15="是",'GOFO大件-GRO-报价'!$AJ15="否"),'GOFO大件-GRO-报价'!$AI$2,0)</f>
        <v>0</v>
      </c>
      <c r="AM47" s="129">
        <f t="shared" si="49"/>
        <v>2.92903225806451</v>
      </c>
      <c r="AN47" s="129" t="e">
        <f>IF(OR('GOFO大件-GRO-报价'!AJ15="是",'GOFO大件-GRO-报价'!AG15="是"),'GOFO大件-GRO-报价'!$AA$4,IF(OR('GOFO大件-GRO-报价'!AE15="是",'GOFO大件-GRO-报价'!AI15="是",'GOFO大件-GRO-报价'!AF15="是",'GOFO大件-GRO-报价'!AK15="是"),'GOFO大件-GRO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8.36129032258064</v>
      </c>
      <c r="D48" s="72">
        <v>8.4516129032258</v>
      </c>
      <c r="E48" s="72">
        <v>10.541935483871</v>
      </c>
      <c r="F48" s="72">
        <v>12.7483870967742</v>
      </c>
      <c r="G48" s="72">
        <v>16.9548387096774</v>
      </c>
      <c r="H48" s="72">
        <v>20.541935483871</v>
      </c>
      <c r="I48" s="72">
        <v>22.5935483870968</v>
      </c>
      <c r="J48" s="99"/>
      <c r="K48" s="71">
        <v>45</v>
      </c>
      <c r="L48" s="71">
        <v>20.41</v>
      </c>
      <c r="M48" s="72">
        <v>8.36129032258064</v>
      </c>
      <c r="N48" s="72">
        <v>8.4516129032258</v>
      </c>
      <c r="O48" s="72">
        <v>10.541935483871</v>
      </c>
      <c r="P48" s="72">
        <v>12.7483870967742</v>
      </c>
      <c r="Q48" s="72">
        <v>16.9548387096774</v>
      </c>
      <c r="R48" s="72">
        <v>20.541935483871</v>
      </c>
      <c r="S48" s="72">
        <v>22.5935483870968</v>
      </c>
      <c r="U48" s="54"/>
      <c r="V48" s="81">
        <f>'GOFO大件-GRO-报价'!V16</f>
        <v>0</v>
      </c>
      <c r="W48" s="129">
        <f>LOOKUP('GOFO大件-GRO-报价'!AD16,{0,1,5,10,20,30,40,50,60,70,80,90,100,110,120,130,140,150,10000},{0.4,0.64,0.96,1.2,1.6,2,2.4,2.8,3.2,3.6,4,4.4,4.8,5.6,5.6,5.6,5.6,9.6})</f>
        <v>0.4</v>
      </c>
      <c r="X48" s="129" t="e">
        <f>'GOFO大件-GRO-报价'!AL16</f>
        <v>#N/A</v>
      </c>
      <c r="Y48" s="129" t="e">
        <f>(X48+Z48+AA48+AB48+AC48)*'GOFO大件-GRO-报价'!W2</f>
        <v>#N/A</v>
      </c>
      <c r="Z48" s="129" t="e">
        <f>IF(OR('GOFO大件-GRO-报价'!AG16="是",'GOFO大件-GRO-报价'!AJ16="是"),'GOFO大件-GRO-报价'!$AL$2,IF(AND(OR('GOFO大件-GRO-报价'!AE16="是",'GOFO大件-GRO-报价'!AF16="是",'GOFO大件-GRO-报价'!AI16="是"),'GOFO大件-GRO-报价'!AK16="否"),'GOFO大件-GRO-报价'!$AD$2,0))</f>
        <v>#NUM!</v>
      </c>
      <c r="AA48" s="129">
        <f>IF(AND('GOFO大件-GRO-报价'!AK16="是",'GOFO大件-GRO-报价'!AJ16="否"),'GOFO大件-GRO-报价'!$AH$2,0)</f>
        <v>0</v>
      </c>
      <c r="AB48" s="129">
        <f t="shared" si="48"/>
        <v>0</v>
      </c>
      <c r="AC48" s="129" t="e">
        <f>IF(OR('GOFO大件-GRO-报价'!AJ16="是",'GOFO大件-GRO-报价'!AG16="是"),'GOFO大件-GRO-报价'!$AA$2,IF(OR('GOFO大件-GRO-报价'!AE16="是",'GOFO大件-GRO-报价'!AI16="是",'GOFO大件-GRO-报价'!AF16="是",'GOFO大件-GRO-报价'!AK16="是"),'GOFO大件-GRO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'GOFO大件-GRO-报价'!AS16</f>
        <v>#N/A</v>
      </c>
      <c r="AJ48" s="129" t="e">
        <f>(AI48+AM48+AL48+AK48+AN48)*'GOFO大件-GRO-报价'!W2</f>
        <v>#N/A</v>
      </c>
      <c r="AK48" s="129" t="e">
        <f>IF(OR('GOFO大件-GRO-报价'!AG16="是",'GOFO大件-GRO-报价'!AJ16="是"),'GOFO大件-GRO-报价'!$AM$2,IF(AND(OR('GOFO大件-GRO-报价'!AE16="是",'GOFO大件-GRO-报价'!AF16="是",'GOFO大件-GRO-报价'!AI16="是"),'GOFO大件-GRO-报价'!AK16="否"),'GOFO大件-GRO-报价'!$AE$2,0))</f>
        <v>#NUM!</v>
      </c>
      <c r="AL48" s="129">
        <f>IF(AND('GOFO大件-GRO-报价'!$AK16="是",'GOFO大件-GRO-报价'!$AJ16="否"),'GOFO大件-GRO-报价'!$AI$2,0)</f>
        <v>0</v>
      </c>
      <c r="AM48" s="129">
        <f t="shared" si="49"/>
        <v>2.92903225806451</v>
      </c>
      <c r="AN48" s="129" t="e">
        <f>IF(OR('GOFO大件-GRO-报价'!AJ16="是",'GOFO大件-GRO-报价'!AG16="是"),'GOFO大件-GRO-报价'!$AA$4,IF(OR('GOFO大件-GRO-报价'!AE16="是",'GOFO大件-GRO-报价'!AI16="是",'GOFO大件-GRO-报价'!AF16="是",'GOFO大件-GRO-报价'!AK16="是"),'GOFO大件-GRO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8.36129032258064</v>
      </c>
      <c r="D49" s="72">
        <v>8.52903225806452</v>
      </c>
      <c r="E49" s="72">
        <v>10.8903225806452</v>
      </c>
      <c r="F49" s="72">
        <v>13.0064516129033</v>
      </c>
      <c r="G49" s="72">
        <v>17.4064516129032</v>
      </c>
      <c r="H49" s="72">
        <v>20.774193548387</v>
      </c>
      <c r="I49" s="72">
        <v>23.2</v>
      </c>
      <c r="J49" s="99"/>
      <c r="K49" s="71">
        <v>46</v>
      </c>
      <c r="L49" s="71">
        <v>20.86</v>
      </c>
      <c r="M49" s="72">
        <v>8.36129032258064</v>
      </c>
      <c r="N49" s="72">
        <v>8.52903225806452</v>
      </c>
      <c r="O49" s="72">
        <v>10.8903225806452</v>
      </c>
      <c r="P49" s="72">
        <v>13.0064516129033</v>
      </c>
      <c r="Q49" s="72">
        <v>17.4064516129032</v>
      </c>
      <c r="R49" s="72">
        <v>20.774193548387</v>
      </c>
      <c r="S49" s="72">
        <v>23.2</v>
      </c>
      <c r="U49" s="54"/>
      <c r="V49" s="81">
        <f>'GOFO大件-GRO-报价'!V17</f>
        <v>0</v>
      </c>
      <c r="W49" s="129">
        <f>LOOKUP('GOFO大件-GRO-报价'!AD17,{0,1,5,10,20,30,40,50,60,70,80,90,100,110,120,130,140,150,10000},{0.4,0.64,0.96,1.2,1.6,2,2.4,2.8,3.2,3.6,4,4.4,4.8,5.6,5.6,5.6,5.6,9.6})</f>
        <v>0.4</v>
      </c>
      <c r="X49" s="129" t="e">
        <f>'GOFO大件-GRO-报价'!AL17</f>
        <v>#N/A</v>
      </c>
      <c r="Y49" s="129" t="e">
        <f>(X49+Z49+AA49+AB49+AC49)*'GOFO大件-GRO-报价'!W2</f>
        <v>#N/A</v>
      </c>
      <c r="Z49" s="129" t="e">
        <f>IF(OR('GOFO大件-GRO-报价'!AG17="是",'GOFO大件-GRO-报价'!AJ17="是"),'GOFO大件-GRO-报价'!$AL$2,IF(AND(OR('GOFO大件-GRO-报价'!AE17="是",'GOFO大件-GRO-报价'!AF17="是",'GOFO大件-GRO-报价'!AI17="是"),'GOFO大件-GRO-报价'!AK17="否"),'GOFO大件-GRO-报价'!$AD$2,0))</f>
        <v>#NUM!</v>
      </c>
      <c r="AA49" s="129">
        <f>IF(AND('GOFO大件-GRO-报价'!AK17="是",'GOFO大件-GRO-报价'!AJ17="否"),'GOFO大件-GRO-报价'!$AH$2,0)</f>
        <v>0</v>
      </c>
      <c r="AB49" s="129">
        <f t="shared" si="48"/>
        <v>0</v>
      </c>
      <c r="AC49" s="129" t="e">
        <f>IF(OR('GOFO大件-GRO-报价'!AJ17="是",'GOFO大件-GRO-报价'!AG17="是"),'GOFO大件-GRO-报价'!$AA$2,IF(OR('GOFO大件-GRO-报价'!AE17="是",'GOFO大件-GRO-报价'!AI17="是",'GOFO大件-GRO-报价'!AF17="是",'GOFO大件-GRO-报价'!AK17="是"),'GOFO大件-GRO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'GOFO大件-GRO-报价'!AS17</f>
        <v>#N/A</v>
      </c>
      <c r="AJ49" s="129" t="e">
        <f>(AI49+AM49+AL49+AK49+AN49)*'GOFO大件-GRO-报价'!W2</f>
        <v>#N/A</v>
      </c>
      <c r="AK49" s="129" t="e">
        <f>IF(OR('GOFO大件-GRO-报价'!AG17="是",'GOFO大件-GRO-报价'!AJ17="是"),'GOFO大件-GRO-报价'!$AM$2,IF(AND(OR('GOFO大件-GRO-报价'!AE17="是",'GOFO大件-GRO-报价'!AF17="是",'GOFO大件-GRO-报价'!AI17="是"),'GOFO大件-GRO-报价'!AK17="否"),'GOFO大件-GRO-报价'!$AE$2,0))</f>
        <v>#NUM!</v>
      </c>
      <c r="AL49" s="129">
        <f>IF(AND('GOFO大件-GRO-报价'!$AK17="是",'GOFO大件-GRO-报价'!$AJ17="否"),'GOFO大件-GRO-报价'!$AI$2,0)</f>
        <v>0</v>
      </c>
      <c r="AM49" s="129">
        <f t="shared" si="49"/>
        <v>2.92903225806451</v>
      </c>
      <c r="AN49" s="129" t="e">
        <f>IF(OR('GOFO大件-GRO-报价'!AJ17="是",'GOFO大件-GRO-报价'!AG17="是"),'GOFO大件-GRO-报价'!$AA$4,IF(OR('GOFO大件-GRO-报价'!AE17="是",'GOFO大件-GRO-报价'!AI17="是",'GOFO大件-GRO-报价'!AF17="是",'GOFO大件-GRO-报价'!AK17="是"),'GOFO大件-GRO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8.36129032258064</v>
      </c>
      <c r="D50" s="72">
        <v>8.73548387096774</v>
      </c>
      <c r="E50" s="72">
        <v>11.058064516129</v>
      </c>
      <c r="F50" s="72">
        <v>13.0838709677419</v>
      </c>
      <c r="G50" s="72">
        <v>17.6516129032258</v>
      </c>
      <c r="H50" s="72">
        <v>21.1612903225806</v>
      </c>
      <c r="I50" s="72">
        <v>23.5741935483871</v>
      </c>
      <c r="J50" s="99"/>
      <c r="K50" s="71">
        <v>47</v>
      </c>
      <c r="L50" s="71">
        <v>21.31</v>
      </c>
      <c r="M50" s="72">
        <v>8.36129032258064</v>
      </c>
      <c r="N50" s="72">
        <v>8.73548387096774</v>
      </c>
      <c r="O50" s="72">
        <v>11.058064516129</v>
      </c>
      <c r="P50" s="72">
        <v>13.0838709677419</v>
      </c>
      <c r="Q50" s="72">
        <v>17.6516129032258</v>
      </c>
      <c r="R50" s="72">
        <v>21.1612903225806</v>
      </c>
      <c r="S50" s="72">
        <v>23.5741935483871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8.36129032258064</v>
      </c>
      <c r="D51" s="72">
        <v>8.73548387096774</v>
      </c>
      <c r="E51" s="72">
        <v>11.1741935483871</v>
      </c>
      <c r="F51" s="72">
        <v>13.5612903225806</v>
      </c>
      <c r="G51" s="72">
        <v>17.9096774193548</v>
      </c>
      <c r="H51" s="72">
        <v>21.3677419354838</v>
      </c>
      <c r="I51" s="72">
        <v>23.9483870967742</v>
      </c>
      <c r="J51" s="99"/>
      <c r="K51" s="71">
        <v>48</v>
      </c>
      <c r="L51" s="71">
        <v>21.77</v>
      </c>
      <c r="M51" s="72">
        <v>8.36129032258064</v>
      </c>
      <c r="N51" s="72">
        <v>8.73548387096774</v>
      </c>
      <c r="O51" s="72">
        <v>11.1741935483871</v>
      </c>
      <c r="P51" s="72">
        <v>13.5612903225806</v>
      </c>
      <c r="Q51" s="72">
        <v>17.9096774193548</v>
      </c>
      <c r="R51" s="72">
        <v>21.3677419354838</v>
      </c>
      <c r="S51" s="72">
        <v>23.9483870967742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8.36129032258064</v>
      </c>
      <c r="D52" s="72">
        <v>8.73548387096774</v>
      </c>
      <c r="E52" s="72">
        <v>11.1741935483871</v>
      </c>
      <c r="F52" s="72">
        <v>13.5612903225806</v>
      </c>
      <c r="G52" s="72">
        <v>18.0258064516129</v>
      </c>
      <c r="H52" s="72">
        <v>21.7935483870967</v>
      </c>
      <c r="I52" s="72">
        <v>24.0774193548388</v>
      </c>
      <c r="J52" s="99"/>
      <c r="K52" s="71">
        <v>49</v>
      </c>
      <c r="L52" s="71">
        <v>22.22</v>
      </c>
      <c r="M52" s="72">
        <v>8.36129032258064</v>
      </c>
      <c r="N52" s="72">
        <v>8.73548387096774</v>
      </c>
      <c r="O52" s="72">
        <v>11.1741935483871</v>
      </c>
      <c r="P52" s="72">
        <v>13.5612903225806</v>
      </c>
      <c r="Q52" s="72">
        <v>18.0258064516129</v>
      </c>
      <c r="R52" s="72">
        <v>21.7935483870967</v>
      </c>
      <c r="S52" s="72">
        <v>24.0774193548388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8.36129032258064</v>
      </c>
      <c r="D53" s="72">
        <v>8.73548387096774</v>
      </c>
      <c r="E53" s="72">
        <v>11.1741935483871</v>
      </c>
      <c r="F53" s="72">
        <v>13.5870967741936</v>
      </c>
      <c r="G53" s="72">
        <v>18.1935483870967</v>
      </c>
      <c r="H53" s="72">
        <v>21.9870967741936</v>
      </c>
      <c r="I53" s="72">
        <v>24.4258064516129</v>
      </c>
      <c r="J53" s="99"/>
      <c r="K53" s="71">
        <v>50</v>
      </c>
      <c r="L53" s="71">
        <v>22.67</v>
      </c>
      <c r="M53" s="72">
        <v>8.36129032258064</v>
      </c>
      <c r="N53" s="72">
        <v>8.73548387096774</v>
      </c>
      <c r="O53" s="72">
        <v>11.1741935483871</v>
      </c>
      <c r="P53" s="72">
        <v>13.5870967741936</v>
      </c>
      <c r="Q53" s="72">
        <v>18.1935483870967</v>
      </c>
      <c r="R53" s="72">
        <v>21.9870967741936</v>
      </c>
      <c r="S53" s="72">
        <v>24.4258064516129</v>
      </c>
      <c r="U53" s="54"/>
      <c r="V53" s="81" t="str">
        <f>'GOFO大件-GRO-报价'!V8</f>
        <v>超最长边产品</v>
      </c>
      <c r="W53" s="129">
        <f t="shared" ref="W53:W62" si="50">W40</f>
        <v>2.4</v>
      </c>
      <c r="X53" s="129">
        <f>'GOFO大件-GRO-报价'!AM8</f>
        <v>8.4516129032258</v>
      </c>
      <c r="Y53" s="129">
        <f>(X53+Z53+AA53+AB53+AC53)*'GOFO大件-GRO-报价'!W2</f>
        <v>2.13174193548387</v>
      </c>
      <c r="Z53" s="129">
        <f>IF(OR('GOFO大件-GRO-报价'!AG8="是",'GOFO大件-GRO-报价'!AJ8="是"),'GOFO大件-GRO-报价'!$AL$3,IF(AND(OR('GOFO大件-GRO-报价'!AE8="是",'GOFO大件-GRO-报价'!AF8="是",'GOFO大件-GRO-报价'!AI8="是"),'GOFO大件-GRO-报价'!AK8="否"),'GOFO大件-GRO-报价'!$AD$3,0))</f>
        <v>5.76</v>
      </c>
      <c r="AA53" s="129">
        <f>IF(AND('GOFO大件-GRO-报价'!AK8="是",'GOFO大件-GRO-报价'!AJ8="否"),'GOFO大件-GRO-报价'!$AH$3,0)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16.3433548387097</v>
      </c>
      <c r="AE53" s="131">
        <f t="shared" ref="AE53:AE62" si="54">(X53+Y53+Z53+AA53+AB53+W53+AC53)</f>
        <v>18.7433548387097</v>
      </c>
      <c r="AF53" s="54"/>
      <c r="AG53" s="81" t="str">
        <f t="shared" ref="AG53:AG62" si="55">V53</f>
        <v>超最长边产品</v>
      </c>
      <c r="AH53" s="129">
        <f t="shared" ref="AH53:AH62" si="56">W53</f>
        <v>2.4</v>
      </c>
      <c r="AI53" s="129">
        <f>'GOFO大件-GRO-报价'!AT8</f>
        <v>8.4516129032258</v>
      </c>
      <c r="AJ53" s="129">
        <f>(AI53+AM53+AL53+AK53+AN53)*'GOFO大件-GRO-报价'!W2</f>
        <v>2.57109677419355</v>
      </c>
      <c r="AK53" s="129">
        <f>IF(OR('GOFO大件-GRO-报价'!AG8="是",'GOFO大件-GRO-报价'!AJ8="是"),'GOFO大件-GRO-报价'!$AM$3,IF(AND(OR('GOFO大件-GRO-报价'!AE8="是",'GOFO大件-GRO-报价'!AF8="是",'GOFO大件-GRO-报价'!AI8="是"),'GOFO大件-GRO-报价'!AK8="否"),'GOFO大件-GRO-报价'!$AE$3,0))</f>
        <v>5.76</v>
      </c>
      <c r="AL53" s="129">
        <f>IF(AND('GOFO大件-GRO-报价'!$AK8="是",'GOFO大件-GRO-报价'!$AJ8="否"),'GOFO大件-GRO-报价'!$AI$3,0)</f>
        <v>0</v>
      </c>
      <c r="AM53" s="129">
        <f t="shared" ref="AM53:AM62" si="57">AM40</f>
        <v>2.92903225806451</v>
      </c>
      <c r="AN53" s="129">
        <f t="shared" ref="AN53:AN62" si="58">AN40</f>
        <v>0</v>
      </c>
      <c r="AO53" s="130">
        <f t="shared" ref="AO53:AO62" si="59">SUM(AI53:AN53)</f>
        <v>19.7117419354839</v>
      </c>
      <c r="AP53" s="131">
        <f t="shared" ref="AP53:AP62" si="60">(AI53+AJ53+AK53+AL53+AM53+AH53+AN53)</f>
        <v>22.1117419354839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8.38709677419355</v>
      </c>
      <c r="D54" s="72">
        <v>10.1548387096774</v>
      </c>
      <c r="E54" s="72">
        <v>12.2193548387096</v>
      </c>
      <c r="F54" s="72">
        <v>14.4516129032258</v>
      </c>
      <c r="G54" s="72">
        <v>18.1935483870967</v>
      </c>
      <c r="H54" s="72">
        <v>21.9870967741936</v>
      </c>
      <c r="I54" s="72">
        <v>24.4258064516129</v>
      </c>
      <c r="J54" s="99"/>
      <c r="K54" s="71">
        <v>51</v>
      </c>
      <c r="L54" s="71">
        <v>23.13</v>
      </c>
      <c r="M54" s="72">
        <v>8.38709677419355</v>
      </c>
      <c r="N54" s="72">
        <v>10.1548387096774</v>
      </c>
      <c r="O54" s="72">
        <v>12.2193548387096</v>
      </c>
      <c r="P54" s="72">
        <v>14.4516129032258</v>
      </c>
      <c r="Q54" s="72">
        <v>18.1935483870967</v>
      </c>
      <c r="R54" s="72">
        <v>21.9870967741936</v>
      </c>
      <c r="S54" s="72">
        <v>24.4258064516129</v>
      </c>
      <c r="U54" s="54"/>
      <c r="V54" s="81">
        <f>'GOFO大件-GRO-报价'!V9</f>
        <v>0</v>
      </c>
      <c r="W54" s="129">
        <f t="shared" si="50"/>
        <v>0.4</v>
      </c>
      <c r="X54" s="129" t="e">
        <f>'GOFO大件-GRO-报价'!AM9</f>
        <v>#N/A</v>
      </c>
      <c r="Y54" s="129" t="e">
        <f>(X54+Z54+AA54+AB54+AC54)*'GOFO大件-GRO-报价'!W2</f>
        <v>#N/A</v>
      </c>
      <c r="Z54" s="129" t="e">
        <f>IF(OR('GOFO大件-GRO-报价'!AG9="是",'GOFO大件-GRO-报价'!AJ9="是"),'GOFO大件-GRO-报价'!$AL$3,IF(AND(OR('GOFO大件-GRO-报价'!AE9="是",'GOFO大件-GRO-报价'!AF9="是",'GOFO大件-GRO-报价'!AI9="是"),'GOFO大件-GRO-报价'!AK9="否"),'GOFO大件-GRO-报价'!$AD$3,0))</f>
        <v>#NUM!</v>
      </c>
      <c r="AA54" s="129">
        <f>IF(AND('GOFO大件-GRO-报价'!AK9="是",'GOFO大件-GRO-报价'!AJ9="否"),'GOFO大件-GRO-报价'!$AH$3,0)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'GOFO大件-GRO-报价'!AT9</f>
        <v>#N/A</v>
      </c>
      <c r="AJ54" s="129" t="e">
        <f>(AI54+AM54+AL54+AK54+AN54)*'GOFO大件-GRO-报价'!W2</f>
        <v>#N/A</v>
      </c>
      <c r="AK54" s="129" t="e">
        <f>IF(OR('GOFO大件-GRO-报价'!AG9="是",'GOFO大件-GRO-报价'!AJ9="是"),'GOFO大件-GRO-报价'!$AM$3,IF(AND(OR('GOFO大件-GRO-报价'!AE9="是",'GOFO大件-GRO-报价'!AF9="是",'GOFO大件-GRO-报价'!AI9="是"),'GOFO大件-GRO-报价'!AK9="否"),'GOFO大件-GRO-报价'!$AE$3,0))</f>
        <v>#NUM!</v>
      </c>
      <c r="AL54" s="129">
        <f>IF(AND('GOFO大件-GRO-报价'!$AK9="是",'GOFO大件-GRO-报价'!$AJ9="否"),'GOFO大件-GRO-报价'!$AI$3,0)</f>
        <v>0</v>
      </c>
      <c r="AM54" s="129">
        <f t="shared" si="57"/>
        <v>2.92903225806451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8.38709677419355</v>
      </c>
      <c r="D55" s="72">
        <v>10.1548387096774</v>
      </c>
      <c r="E55" s="72">
        <v>12.2193548387096</v>
      </c>
      <c r="F55" s="72">
        <v>14.4516129032258</v>
      </c>
      <c r="G55" s="72">
        <v>18.1935483870967</v>
      </c>
      <c r="H55" s="72">
        <v>21.9870967741936</v>
      </c>
      <c r="I55" s="72">
        <v>24.4258064516129</v>
      </c>
      <c r="J55" s="99"/>
      <c r="K55" s="71">
        <v>52</v>
      </c>
      <c r="L55" s="71">
        <v>23.58</v>
      </c>
      <c r="M55" s="72">
        <v>8.38709677419355</v>
      </c>
      <c r="N55" s="72">
        <v>10.1548387096774</v>
      </c>
      <c r="O55" s="72">
        <v>12.2193548387096</v>
      </c>
      <c r="P55" s="72">
        <v>14.4516129032258</v>
      </c>
      <c r="Q55" s="72">
        <v>18.1935483870967</v>
      </c>
      <c r="R55" s="72">
        <v>21.9870967741936</v>
      </c>
      <c r="S55" s="72">
        <v>24.4258064516129</v>
      </c>
      <c r="U55" s="54"/>
      <c r="V55" s="81">
        <f>'GOFO大件-GRO-报价'!V10</f>
        <v>0</v>
      </c>
      <c r="W55" s="129">
        <f t="shared" si="50"/>
        <v>0.4</v>
      </c>
      <c r="X55" s="129" t="e">
        <f>'GOFO大件-GRO-报价'!AM10</f>
        <v>#N/A</v>
      </c>
      <c r="Y55" s="129" t="e">
        <f>(X55+Z55+AA55+AB55+AC55)*'GOFO大件-GRO-报价'!W2</f>
        <v>#N/A</v>
      </c>
      <c r="Z55" s="129" t="e">
        <f>IF(OR('GOFO大件-GRO-报价'!AG10="是",'GOFO大件-GRO-报价'!AJ10="是"),'GOFO大件-GRO-报价'!$AL$3,IF(AND(OR('GOFO大件-GRO-报价'!AE10="是",'GOFO大件-GRO-报价'!AF10="是",'GOFO大件-GRO-报价'!AI10="是"),'GOFO大件-GRO-报价'!AK10="否"),'GOFO大件-GRO-报价'!$AD$3,0))</f>
        <v>#NUM!</v>
      </c>
      <c r="AA55" s="129">
        <f>IF(AND('GOFO大件-GRO-报价'!AK10="是",'GOFO大件-GRO-报价'!AJ10="否"),'GOFO大件-GRO-报价'!$AH$3,0)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'GOFO大件-GRO-报价'!AT10</f>
        <v>#N/A</v>
      </c>
      <c r="AJ55" s="129" t="e">
        <f>(AI55+AM55+AL55+AK55+AN55)*'GOFO大件-GRO-报价'!W2</f>
        <v>#N/A</v>
      </c>
      <c r="AK55" s="129" t="e">
        <f>IF(OR('GOFO大件-GRO-报价'!AG10="是",'GOFO大件-GRO-报价'!AJ10="是"),'GOFO大件-GRO-报价'!$AM$3,IF(AND(OR('GOFO大件-GRO-报价'!AE10="是",'GOFO大件-GRO-报价'!AF10="是",'GOFO大件-GRO-报价'!AI10="是"),'GOFO大件-GRO-报价'!AK10="否"),'GOFO大件-GRO-报价'!$AE$3,0))</f>
        <v>#NUM!</v>
      </c>
      <c r="AL55" s="129">
        <f>IF(AND('GOFO大件-GRO-报价'!$AK10="是",'GOFO大件-GRO-报价'!$AJ10="否"),'GOFO大件-GRO-报价'!$AI$3,0)</f>
        <v>0</v>
      </c>
      <c r="AM55" s="129">
        <f t="shared" si="57"/>
        <v>2.92903225806451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8.38709677419355</v>
      </c>
      <c r="D56" s="72">
        <v>10.1677419354839</v>
      </c>
      <c r="E56" s="72">
        <v>12.2322580645162</v>
      </c>
      <c r="F56" s="72">
        <v>14.4516129032258</v>
      </c>
      <c r="G56" s="72">
        <v>18.1935483870967</v>
      </c>
      <c r="H56" s="72">
        <v>21.9870967741936</v>
      </c>
      <c r="I56" s="72">
        <v>24.4258064516129</v>
      </c>
      <c r="J56" s="99"/>
      <c r="K56" s="71">
        <v>53</v>
      </c>
      <c r="L56" s="71">
        <v>24.04</v>
      </c>
      <c r="M56" s="72">
        <v>8.38709677419355</v>
      </c>
      <c r="N56" s="72">
        <v>10.1677419354839</v>
      </c>
      <c r="O56" s="72">
        <v>12.2322580645162</v>
      </c>
      <c r="P56" s="72">
        <v>14.4516129032258</v>
      </c>
      <c r="Q56" s="72">
        <v>18.1935483870967</v>
      </c>
      <c r="R56" s="72">
        <v>21.9870967741936</v>
      </c>
      <c r="S56" s="72">
        <v>24.4258064516129</v>
      </c>
      <c r="U56" s="54"/>
      <c r="V56" s="81">
        <f>'GOFO大件-GRO-报价'!V11</f>
        <v>0</v>
      </c>
      <c r="W56" s="129">
        <f t="shared" si="50"/>
        <v>0.4</v>
      </c>
      <c r="X56" s="129" t="e">
        <f>'GOFO大件-GRO-报价'!AM11</f>
        <v>#N/A</v>
      </c>
      <c r="Y56" s="129" t="e">
        <f>(X56+Z56+AA56+AB56+AC56)*'GOFO大件-GRO-报价'!W2</f>
        <v>#N/A</v>
      </c>
      <c r="Z56" s="129" t="e">
        <f>IF(OR('GOFO大件-GRO-报价'!AG11="是",'GOFO大件-GRO-报价'!AJ11="是"),'GOFO大件-GRO-报价'!$AL$3,IF(AND(OR('GOFO大件-GRO-报价'!AE11="是",'GOFO大件-GRO-报价'!AF11="是",'GOFO大件-GRO-报价'!AI11="是"),'GOFO大件-GRO-报价'!AK11="否"),'GOFO大件-GRO-报价'!$AD$3,0))</f>
        <v>#NUM!</v>
      </c>
      <c r="AA56" s="129">
        <f>IF(AND('GOFO大件-GRO-报价'!AK11="是",'GOFO大件-GRO-报价'!AJ11="否"),'GOFO大件-GRO-报价'!$AH$3,0)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'GOFO大件-GRO-报价'!AT11</f>
        <v>#N/A</v>
      </c>
      <c r="AJ56" s="129" t="e">
        <f>(AI56+AM56+AL56+AK56+AN56)*'GOFO大件-GRO-报价'!W2</f>
        <v>#N/A</v>
      </c>
      <c r="AK56" s="129" t="e">
        <f>IF(OR('GOFO大件-GRO-报价'!AG11="是",'GOFO大件-GRO-报价'!AJ11="是"),'GOFO大件-GRO-报价'!$AM$3,IF(AND(OR('GOFO大件-GRO-报价'!AE11="是",'GOFO大件-GRO-报价'!AF11="是",'GOFO大件-GRO-报价'!AI11="是"),'GOFO大件-GRO-报价'!AK11="否"),'GOFO大件-GRO-报价'!$AE$3,0))</f>
        <v>#NUM!</v>
      </c>
      <c r="AL56" s="129">
        <f>IF(AND('GOFO大件-GRO-报价'!$AK11="是",'GOFO大件-GRO-报价'!$AJ11="否"),'GOFO大件-GRO-报价'!$AI$3,0)</f>
        <v>0</v>
      </c>
      <c r="AM56" s="129">
        <f t="shared" si="57"/>
        <v>2.92903225806451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8.38709677419355</v>
      </c>
      <c r="D57" s="72">
        <v>10.1677419354839</v>
      </c>
      <c r="E57" s="72">
        <v>12.2451612903226</v>
      </c>
      <c r="F57" s="72">
        <v>14.4516129032258</v>
      </c>
      <c r="G57" s="72">
        <v>18.1935483870967</v>
      </c>
      <c r="H57" s="72">
        <v>21.9870967741936</v>
      </c>
      <c r="I57" s="72">
        <v>24.4258064516129</v>
      </c>
      <c r="J57" s="99"/>
      <c r="K57" s="71">
        <v>54</v>
      </c>
      <c r="L57" s="71">
        <v>24.49</v>
      </c>
      <c r="M57" s="72">
        <v>8.38709677419355</v>
      </c>
      <c r="N57" s="72">
        <v>10.1677419354839</v>
      </c>
      <c r="O57" s="72">
        <v>12.2451612903226</v>
      </c>
      <c r="P57" s="72">
        <v>14.4516129032258</v>
      </c>
      <c r="Q57" s="72">
        <v>18.1935483870967</v>
      </c>
      <c r="R57" s="72">
        <v>21.9870967741936</v>
      </c>
      <c r="S57" s="72">
        <v>24.4258064516129</v>
      </c>
      <c r="U57" s="54"/>
      <c r="V57" s="81">
        <f>'GOFO大件-GRO-报价'!V12</f>
        <v>0</v>
      </c>
      <c r="W57" s="129">
        <f t="shared" si="50"/>
        <v>0.4</v>
      </c>
      <c r="X57" s="129" t="e">
        <f>'GOFO大件-GRO-报价'!AM12</f>
        <v>#N/A</v>
      </c>
      <c r="Y57" s="129" t="e">
        <f>(X57+Z57+AA57+AB57+AC57)*'GOFO大件-GRO-报价'!W2</f>
        <v>#N/A</v>
      </c>
      <c r="Z57" s="129" t="e">
        <f>IF(OR('GOFO大件-GRO-报价'!AG12="是",'GOFO大件-GRO-报价'!AJ12="是"),'GOFO大件-GRO-报价'!$AL$3,IF(AND(OR('GOFO大件-GRO-报价'!AE12="是",'GOFO大件-GRO-报价'!AF12="是",'GOFO大件-GRO-报价'!AI12="是"),'GOFO大件-GRO-报价'!AK12="否"),'GOFO大件-GRO-报价'!$AD$3,0))</f>
        <v>#NUM!</v>
      </c>
      <c r="AA57" s="129">
        <f>IF(AND('GOFO大件-GRO-报价'!AK12="是",'GOFO大件-GRO-报价'!AJ12="否"),'GOFO大件-GRO-报价'!$AH$3,0)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'GOFO大件-GRO-报价'!AT12</f>
        <v>#N/A</v>
      </c>
      <c r="AJ57" s="129" t="e">
        <f>(AI57+AM57+AL57+AK57+AN57)*'GOFO大件-GRO-报价'!W2</f>
        <v>#N/A</v>
      </c>
      <c r="AK57" s="129" t="e">
        <f>IF(OR('GOFO大件-GRO-报价'!AG12="是",'GOFO大件-GRO-报价'!AJ12="是"),'GOFO大件-GRO-报价'!$AM$3,IF(AND(OR('GOFO大件-GRO-报价'!AE12="是",'GOFO大件-GRO-报价'!AF12="是",'GOFO大件-GRO-报价'!AI12="是"),'GOFO大件-GRO-报价'!AK12="否"),'GOFO大件-GRO-报价'!$AE$3,0))</f>
        <v>#NUM!</v>
      </c>
      <c r="AL57" s="129">
        <f>IF(AND('GOFO大件-GRO-报价'!$AK12="是",'GOFO大件-GRO-报价'!$AJ12="否"),'GOFO大件-GRO-报价'!$AI$3,0)</f>
        <v>0</v>
      </c>
      <c r="AM57" s="129">
        <f t="shared" si="57"/>
        <v>2.92903225806451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8.38709677419355</v>
      </c>
      <c r="D58" s="72">
        <v>10.1677419354839</v>
      </c>
      <c r="E58" s="72">
        <v>12.2451612903226</v>
      </c>
      <c r="F58" s="72">
        <v>14.4516129032258</v>
      </c>
      <c r="G58" s="72">
        <v>18.1935483870967</v>
      </c>
      <c r="H58" s="72">
        <v>21.9870967741936</v>
      </c>
      <c r="I58" s="72">
        <v>24.4258064516129</v>
      </c>
      <c r="J58" s="99"/>
      <c r="K58" s="71">
        <v>55</v>
      </c>
      <c r="L58" s="71">
        <v>24.94</v>
      </c>
      <c r="M58" s="72">
        <v>8.38709677419355</v>
      </c>
      <c r="N58" s="72">
        <v>10.1677419354839</v>
      </c>
      <c r="O58" s="72">
        <v>12.2451612903226</v>
      </c>
      <c r="P58" s="72">
        <v>14.4516129032258</v>
      </c>
      <c r="Q58" s="72">
        <v>18.1935483870967</v>
      </c>
      <c r="R58" s="72">
        <v>21.9870967741936</v>
      </c>
      <c r="S58" s="72">
        <v>24.4258064516129</v>
      </c>
      <c r="U58" s="54"/>
      <c r="V58" s="81">
        <f>'GOFO大件-GRO-报价'!V13</f>
        <v>0</v>
      </c>
      <c r="W58" s="129">
        <f t="shared" si="50"/>
        <v>0.4</v>
      </c>
      <c r="X58" s="129" t="e">
        <f>'GOFO大件-GRO-报价'!AM13</f>
        <v>#N/A</v>
      </c>
      <c r="Y58" s="129" t="e">
        <f>(X58+Z58+AA58+AB58+AC58)*'GOFO大件-GRO-报价'!W2</f>
        <v>#N/A</v>
      </c>
      <c r="Z58" s="129" t="e">
        <f>IF(OR('GOFO大件-GRO-报价'!AG13="是",'GOFO大件-GRO-报价'!AJ13="是"),'GOFO大件-GRO-报价'!$AL$3,IF(AND(OR('GOFO大件-GRO-报价'!AE13="是",'GOFO大件-GRO-报价'!AF13="是",'GOFO大件-GRO-报价'!AI13="是"),'GOFO大件-GRO-报价'!AK13="否"),'GOFO大件-GRO-报价'!$AD$3,0))</f>
        <v>#NUM!</v>
      </c>
      <c r="AA58" s="129">
        <f>IF(AND('GOFO大件-GRO-报价'!AK13="是",'GOFO大件-GRO-报价'!AJ13="否"),'GOFO大件-GRO-报价'!$AH$3,0)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'GOFO大件-GRO-报价'!AT13</f>
        <v>#N/A</v>
      </c>
      <c r="AJ58" s="129" t="e">
        <f>(AI58+AM58+AL58+AK58+AN58)*'GOFO大件-GRO-报价'!W2</f>
        <v>#N/A</v>
      </c>
      <c r="AK58" s="129" t="e">
        <f>IF(OR('GOFO大件-GRO-报价'!AG13="是",'GOFO大件-GRO-报价'!AJ13="是"),'GOFO大件-GRO-报价'!$AM$3,IF(AND(OR('GOFO大件-GRO-报价'!AE13="是",'GOFO大件-GRO-报价'!AF13="是",'GOFO大件-GRO-报价'!AI13="是"),'GOFO大件-GRO-报价'!AK13="否"),'GOFO大件-GRO-报价'!$AE$3,0))</f>
        <v>#NUM!</v>
      </c>
      <c r="AL58" s="129">
        <f>IF(AND('GOFO大件-GRO-报价'!$AK13="是",'GOFO大件-GRO-报价'!$AJ13="否"),'GOFO大件-GRO-报价'!$AI$3,0)</f>
        <v>0</v>
      </c>
      <c r="AM58" s="129">
        <f t="shared" si="57"/>
        <v>2.92903225806451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8.38709677419355</v>
      </c>
      <c r="D59" s="72">
        <v>10.1677419354839</v>
      </c>
      <c r="E59" s="72">
        <v>12.2451612903226</v>
      </c>
      <c r="F59" s="72">
        <v>14.4516129032258</v>
      </c>
      <c r="G59" s="72">
        <v>18.1935483870967</v>
      </c>
      <c r="H59" s="72">
        <v>21.9870967741936</v>
      </c>
      <c r="I59" s="72">
        <v>24.4258064516129</v>
      </c>
      <c r="J59" s="99"/>
      <c r="K59" s="71">
        <v>56</v>
      </c>
      <c r="L59" s="71">
        <v>25.4</v>
      </c>
      <c r="M59" s="72">
        <v>8.38709677419355</v>
      </c>
      <c r="N59" s="72">
        <v>10.1677419354839</v>
      </c>
      <c r="O59" s="72">
        <v>12.2451612903226</v>
      </c>
      <c r="P59" s="72">
        <v>14.4516129032258</v>
      </c>
      <c r="Q59" s="72">
        <v>18.1935483870967</v>
      </c>
      <c r="R59" s="72">
        <v>21.9870967741936</v>
      </c>
      <c r="S59" s="72">
        <v>24.4258064516129</v>
      </c>
      <c r="U59" s="54"/>
      <c r="V59" s="81">
        <f>'GOFO大件-GRO-报价'!V14</f>
        <v>0</v>
      </c>
      <c r="W59" s="129">
        <f t="shared" si="50"/>
        <v>0.4</v>
      </c>
      <c r="X59" s="129" t="e">
        <f>'GOFO大件-GRO-报价'!AM14</f>
        <v>#N/A</v>
      </c>
      <c r="Y59" s="129" t="e">
        <f>(X59+Z59+AA59+AB59+AC59)*'GOFO大件-GRO-报价'!W2</f>
        <v>#N/A</v>
      </c>
      <c r="Z59" s="129" t="e">
        <f>IF(OR('GOFO大件-GRO-报价'!AG14="是",'GOFO大件-GRO-报价'!AJ14="是"),'GOFO大件-GRO-报价'!$AL$3,IF(AND(OR('GOFO大件-GRO-报价'!AE14="是",'GOFO大件-GRO-报价'!AF14="是",'GOFO大件-GRO-报价'!AI14="是"),'GOFO大件-GRO-报价'!AK14="否"),'GOFO大件-GRO-报价'!$AD$3,0))</f>
        <v>#NUM!</v>
      </c>
      <c r="AA59" s="129">
        <f>IF(AND('GOFO大件-GRO-报价'!AK14="是",'GOFO大件-GRO-报价'!AJ14="否"),'GOFO大件-GRO-报价'!$AH$3,0)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'GOFO大件-GRO-报价'!AT14</f>
        <v>#N/A</v>
      </c>
      <c r="AJ59" s="129" t="e">
        <f>(AI59+AM59+AL59+AK59+AN59)*'GOFO大件-GRO-报价'!W2</f>
        <v>#N/A</v>
      </c>
      <c r="AK59" s="129" t="e">
        <f>IF(OR('GOFO大件-GRO-报价'!AG14="是",'GOFO大件-GRO-报价'!AJ14="是"),'GOFO大件-GRO-报价'!$AM$3,IF(AND(OR('GOFO大件-GRO-报价'!AE14="是",'GOFO大件-GRO-报价'!AF14="是",'GOFO大件-GRO-报价'!AI14="是"),'GOFO大件-GRO-报价'!AK14="否"),'GOFO大件-GRO-报价'!$AE$3,0))</f>
        <v>#NUM!</v>
      </c>
      <c r="AL59" s="129">
        <f>IF(AND('GOFO大件-GRO-报价'!$AK14="是",'GOFO大件-GRO-报价'!$AJ14="否"),'GOFO大件-GRO-报价'!$AI$3,0)</f>
        <v>0</v>
      </c>
      <c r="AM59" s="129">
        <f t="shared" si="57"/>
        <v>2.92903225806451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8.38709677419355</v>
      </c>
      <c r="D60" s="72">
        <v>10.2193548387097</v>
      </c>
      <c r="E60" s="72">
        <v>12.2580645161291</v>
      </c>
      <c r="F60" s="72">
        <v>14.4516129032258</v>
      </c>
      <c r="G60" s="72">
        <v>18.1935483870967</v>
      </c>
      <c r="H60" s="72">
        <v>21.9870967741936</v>
      </c>
      <c r="I60" s="72">
        <v>24.4258064516129</v>
      </c>
      <c r="J60" s="99"/>
      <c r="K60" s="71">
        <v>57</v>
      </c>
      <c r="L60" s="71">
        <v>25.85</v>
      </c>
      <c r="M60" s="72">
        <v>8.38709677419355</v>
      </c>
      <c r="N60" s="72">
        <v>10.2193548387097</v>
      </c>
      <c r="O60" s="72">
        <v>12.2580645161291</v>
      </c>
      <c r="P60" s="72">
        <v>14.4516129032258</v>
      </c>
      <c r="Q60" s="72">
        <v>18.1935483870967</v>
      </c>
      <c r="R60" s="72">
        <v>21.9870967741936</v>
      </c>
      <c r="S60" s="72">
        <v>24.4258064516129</v>
      </c>
      <c r="U60" s="54"/>
      <c r="V60" s="81">
        <f>'GOFO大件-GRO-报价'!V15</f>
        <v>0</v>
      </c>
      <c r="W60" s="129">
        <f t="shared" si="50"/>
        <v>0.4</v>
      </c>
      <c r="X60" s="129" t="e">
        <f>'GOFO大件-GRO-报价'!AM15</f>
        <v>#N/A</v>
      </c>
      <c r="Y60" s="129" t="e">
        <f>(X60+Z60+AA60+AB60+AC60)*'GOFO大件-GRO-报价'!W2</f>
        <v>#N/A</v>
      </c>
      <c r="Z60" s="129" t="e">
        <f>IF(OR('GOFO大件-GRO-报价'!AG15="是",'GOFO大件-GRO-报价'!AJ15="是"),'GOFO大件-GRO-报价'!$AL$3,IF(AND(OR('GOFO大件-GRO-报价'!AE15="是",'GOFO大件-GRO-报价'!AF15="是",'GOFO大件-GRO-报价'!AI15="是"),'GOFO大件-GRO-报价'!AK15="否"),'GOFO大件-GRO-报价'!$AD$3,0))</f>
        <v>#NUM!</v>
      </c>
      <c r="AA60" s="129">
        <f>IF(AND('GOFO大件-GRO-报价'!AK15="是",'GOFO大件-GRO-报价'!AJ15="否"),'GOFO大件-GRO-报价'!$AH$3,0)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'GOFO大件-GRO-报价'!AT15</f>
        <v>#N/A</v>
      </c>
      <c r="AJ60" s="129" t="e">
        <f>(AI60+AM60+AL60+AK60+AN60)*'GOFO大件-GRO-报价'!W2</f>
        <v>#N/A</v>
      </c>
      <c r="AK60" s="129" t="e">
        <f>IF(OR('GOFO大件-GRO-报价'!AG15="是",'GOFO大件-GRO-报价'!AJ15="是"),'GOFO大件-GRO-报价'!$AM$3,IF(AND(OR('GOFO大件-GRO-报价'!AE15="是",'GOFO大件-GRO-报价'!AF15="是",'GOFO大件-GRO-报价'!AI15="是"),'GOFO大件-GRO-报价'!AK15="否"),'GOFO大件-GRO-报价'!$AE$3,0))</f>
        <v>#NUM!</v>
      </c>
      <c r="AL60" s="129">
        <f>IF(AND('GOFO大件-GRO-报价'!$AK15="是",'GOFO大件-GRO-报价'!$AJ15="否"),'GOFO大件-GRO-报价'!$AI$3,0)</f>
        <v>0</v>
      </c>
      <c r="AM60" s="129">
        <f t="shared" si="57"/>
        <v>2.92903225806451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8.38709677419355</v>
      </c>
      <c r="D61" s="72">
        <v>10.2322580645161</v>
      </c>
      <c r="E61" s="72">
        <v>12.2580645161291</v>
      </c>
      <c r="F61" s="72">
        <v>14.4516129032258</v>
      </c>
      <c r="G61" s="72">
        <v>18.1935483870967</v>
      </c>
      <c r="H61" s="72">
        <v>21.9870967741936</v>
      </c>
      <c r="I61" s="72">
        <v>24.4258064516129</v>
      </c>
      <c r="J61" s="99"/>
      <c r="K61" s="71">
        <v>58</v>
      </c>
      <c r="L61" s="71">
        <v>26.3</v>
      </c>
      <c r="M61" s="72">
        <v>8.38709677419355</v>
      </c>
      <c r="N61" s="72">
        <v>10.2322580645161</v>
      </c>
      <c r="O61" s="72">
        <v>12.2580645161291</v>
      </c>
      <c r="P61" s="72">
        <v>14.4516129032258</v>
      </c>
      <c r="Q61" s="72">
        <v>18.1935483870967</v>
      </c>
      <c r="R61" s="72">
        <v>21.9870967741936</v>
      </c>
      <c r="S61" s="72">
        <v>24.4258064516129</v>
      </c>
      <c r="U61" s="54"/>
      <c r="V61" s="81">
        <f>'GOFO大件-GRO-报价'!V16</f>
        <v>0</v>
      </c>
      <c r="W61" s="129">
        <f t="shared" si="50"/>
        <v>0.4</v>
      </c>
      <c r="X61" s="129" t="e">
        <f>'GOFO大件-GRO-报价'!AM16</f>
        <v>#N/A</v>
      </c>
      <c r="Y61" s="129" t="e">
        <f>(X61+Z61+AA61+AB61+AC61)*'GOFO大件-GRO-报价'!W2</f>
        <v>#N/A</v>
      </c>
      <c r="Z61" s="129" t="e">
        <f>IF(OR('GOFO大件-GRO-报价'!AG16="是",'GOFO大件-GRO-报价'!AJ16="是"),'GOFO大件-GRO-报价'!$AL$3,IF(AND(OR('GOFO大件-GRO-报价'!AE16="是",'GOFO大件-GRO-报价'!AF16="是",'GOFO大件-GRO-报价'!AI16="是"),'GOFO大件-GRO-报价'!AK16="否"),'GOFO大件-GRO-报价'!$AD$3,0))</f>
        <v>#NUM!</v>
      </c>
      <c r="AA61" s="129">
        <f>IF(AND('GOFO大件-GRO-报价'!AK16="是",'GOFO大件-GRO-报价'!AJ16="否"),'GOFO大件-GRO-报价'!$AH$3,0)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'GOFO大件-GRO-报价'!AT16</f>
        <v>#N/A</v>
      </c>
      <c r="AJ61" s="129" t="e">
        <f>(AI61+AM61+AL61+AK61+AN61)*'GOFO大件-GRO-报价'!W2</f>
        <v>#N/A</v>
      </c>
      <c r="AK61" s="129" t="e">
        <f>IF(OR('GOFO大件-GRO-报价'!AG16="是",'GOFO大件-GRO-报价'!AJ16="是"),'GOFO大件-GRO-报价'!$AM$3,IF(AND(OR('GOFO大件-GRO-报价'!AE16="是",'GOFO大件-GRO-报价'!AF16="是",'GOFO大件-GRO-报价'!AI16="是"),'GOFO大件-GRO-报价'!AK16="否"),'GOFO大件-GRO-报价'!$AE$3,0))</f>
        <v>#NUM!</v>
      </c>
      <c r="AL61" s="129">
        <f>IF(AND('GOFO大件-GRO-报价'!$AK16="是",'GOFO大件-GRO-报价'!$AJ16="否"),'GOFO大件-GRO-报价'!$AI$3,0)</f>
        <v>0</v>
      </c>
      <c r="AM61" s="129">
        <f t="shared" si="57"/>
        <v>2.92903225806451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8.38709677419355</v>
      </c>
      <c r="D62" s="72">
        <v>10.2322580645161</v>
      </c>
      <c r="E62" s="72">
        <v>12.3483870967742</v>
      </c>
      <c r="F62" s="72">
        <v>14.4516129032258</v>
      </c>
      <c r="G62" s="72">
        <v>18.1935483870967</v>
      </c>
      <c r="H62" s="72">
        <v>21.9870967741936</v>
      </c>
      <c r="I62" s="72">
        <v>24.4258064516129</v>
      </c>
      <c r="J62" s="99"/>
      <c r="K62" s="71">
        <v>59</v>
      </c>
      <c r="L62" s="71">
        <v>26.76</v>
      </c>
      <c r="M62" s="72">
        <v>8.38709677419355</v>
      </c>
      <c r="N62" s="72">
        <v>10.2322580645161</v>
      </c>
      <c r="O62" s="72">
        <v>12.3483870967742</v>
      </c>
      <c r="P62" s="72">
        <v>14.4516129032258</v>
      </c>
      <c r="Q62" s="72">
        <v>18.1935483870967</v>
      </c>
      <c r="R62" s="72">
        <v>21.9870967741936</v>
      </c>
      <c r="S62" s="72">
        <v>24.4258064516129</v>
      </c>
      <c r="U62" s="54"/>
      <c r="V62" s="81">
        <f>'GOFO大件-GRO-报价'!V17</f>
        <v>0</v>
      </c>
      <c r="W62" s="129">
        <f t="shared" si="50"/>
        <v>0.4</v>
      </c>
      <c r="X62" s="129" t="e">
        <f>'GOFO大件-GRO-报价'!AM17</f>
        <v>#N/A</v>
      </c>
      <c r="Y62" s="129" t="e">
        <f>(X62+Z62+AA62+AB62+AC62)*'GOFO大件-GRO-报价'!W2</f>
        <v>#N/A</v>
      </c>
      <c r="Z62" s="129" t="e">
        <f>IF(OR('GOFO大件-GRO-报价'!AG17="是",'GOFO大件-GRO-报价'!AJ17="是"),'GOFO大件-GRO-报价'!$AL$3,IF(AND(OR('GOFO大件-GRO-报价'!AE17="是",'GOFO大件-GRO-报价'!AF17="是",'GOFO大件-GRO-报价'!AI17="是"),'GOFO大件-GRO-报价'!AK17="否"),'GOFO大件-GRO-报价'!$AD$3,0))</f>
        <v>#NUM!</v>
      </c>
      <c r="AA62" s="129">
        <f>IF(AND('GOFO大件-GRO-报价'!AK17="是",'GOFO大件-GRO-报价'!AJ17="否"),'GOFO大件-GRO-报价'!$AH$3,0)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'GOFO大件-GRO-报价'!AT17</f>
        <v>#N/A</v>
      </c>
      <c r="AJ62" s="129" t="e">
        <f>(AI62+AM62+AL62+AK62+AN62)*'GOFO大件-GRO-报价'!W2</f>
        <v>#N/A</v>
      </c>
      <c r="AK62" s="129" t="e">
        <f>IF(OR('GOFO大件-GRO-报价'!AG17="是",'GOFO大件-GRO-报价'!AJ17="是"),'GOFO大件-GRO-报价'!$AM$3,IF(AND(OR('GOFO大件-GRO-报价'!AE17="是",'GOFO大件-GRO-报价'!AF17="是",'GOFO大件-GRO-报价'!AI17="是"),'GOFO大件-GRO-报价'!AK17="否"),'GOFO大件-GRO-报价'!$AE$3,0))</f>
        <v>#NUM!</v>
      </c>
      <c r="AL62" s="129">
        <f>IF(AND('GOFO大件-GRO-报价'!$AK17="是",'GOFO大件-GRO-报价'!$AJ17="否"),'GOFO大件-GRO-报价'!$AI$3,0)</f>
        <v>0</v>
      </c>
      <c r="AM62" s="129">
        <f t="shared" si="57"/>
        <v>2.92903225806451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8.51612903225807</v>
      </c>
      <c r="D63" s="72">
        <v>10.6322580645161</v>
      </c>
      <c r="E63" s="72">
        <v>12.5548387096774</v>
      </c>
      <c r="F63" s="72">
        <v>14.4516129032258</v>
      </c>
      <c r="G63" s="72">
        <v>18.1935483870967</v>
      </c>
      <c r="H63" s="72">
        <v>21.9870967741936</v>
      </c>
      <c r="I63" s="72">
        <v>24.4258064516129</v>
      </c>
      <c r="J63" s="99"/>
      <c r="K63" s="71">
        <v>60</v>
      </c>
      <c r="L63" s="71">
        <v>27.21</v>
      </c>
      <c r="M63" s="72">
        <v>8.51612903225807</v>
      </c>
      <c r="N63" s="72">
        <v>10.6322580645161</v>
      </c>
      <c r="O63" s="72">
        <v>12.5548387096774</v>
      </c>
      <c r="P63" s="72">
        <v>14.4516129032258</v>
      </c>
      <c r="Q63" s="72">
        <v>18.1935483870967</v>
      </c>
      <c r="R63" s="72">
        <v>21.9870967741936</v>
      </c>
      <c r="S63" s="72">
        <v>24.4258064516129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8.51612903225807</v>
      </c>
      <c r="D64" s="72">
        <v>10.658064516129</v>
      </c>
      <c r="E64" s="72">
        <v>12.683870967742</v>
      </c>
      <c r="F64" s="72">
        <v>14.4516129032258</v>
      </c>
      <c r="G64" s="72">
        <v>18.1935483870967</v>
      </c>
      <c r="H64" s="72">
        <v>21.9870967741936</v>
      </c>
      <c r="I64" s="72">
        <v>24.4258064516129</v>
      </c>
      <c r="J64" s="99"/>
      <c r="K64" s="71">
        <v>61</v>
      </c>
      <c r="L64" s="71">
        <v>27.66</v>
      </c>
      <c r="M64" s="72">
        <v>8.51612903225807</v>
      </c>
      <c r="N64" s="72">
        <v>10.658064516129</v>
      </c>
      <c r="O64" s="72">
        <v>12.683870967742</v>
      </c>
      <c r="P64" s="72">
        <v>14.4516129032258</v>
      </c>
      <c r="Q64" s="72">
        <v>18.1935483870967</v>
      </c>
      <c r="R64" s="72">
        <v>21.9870967741936</v>
      </c>
      <c r="S64" s="72">
        <v>24.4258064516129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8.87741935483871</v>
      </c>
      <c r="D65" s="72">
        <v>11.4322580645161</v>
      </c>
      <c r="E65" s="72">
        <v>12.8774193548387</v>
      </c>
      <c r="F65" s="72">
        <v>14.4516129032258</v>
      </c>
      <c r="G65" s="72">
        <v>18.1935483870967</v>
      </c>
      <c r="H65" s="72">
        <v>21.9870967741936</v>
      </c>
      <c r="I65" s="72">
        <v>24.4258064516129</v>
      </c>
      <c r="J65" s="99"/>
      <c r="K65" s="71">
        <v>62</v>
      </c>
      <c r="L65" s="71">
        <v>28.12</v>
      </c>
      <c r="M65" s="72">
        <v>8.87741935483871</v>
      </c>
      <c r="N65" s="72">
        <v>11.4322580645161</v>
      </c>
      <c r="O65" s="72">
        <v>12.8774193548387</v>
      </c>
      <c r="P65" s="72">
        <v>14.4516129032258</v>
      </c>
      <c r="Q65" s="72">
        <v>18.1935483870967</v>
      </c>
      <c r="R65" s="72">
        <v>21.9870967741936</v>
      </c>
      <c r="S65" s="72">
        <v>24.4258064516129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8.87741935483871</v>
      </c>
      <c r="D66" s="72">
        <v>11.4322580645161</v>
      </c>
      <c r="E66" s="72">
        <v>13.0064516129033</v>
      </c>
      <c r="F66" s="72">
        <v>14.4516129032258</v>
      </c>
      <c r="G66" s="72">
        <v>18.1935483870967</v>
      </c>
      <c r="H66" s="72">
        <v>21.9870967741936</v>
      </c>
      <c r="I66" s="72">
        <v>24.4258064516129</v>
      </c>
      <c r="J66" s="99"/>
      <c r="K66" s="71">
        <v>63</v>
      </c>
      <c r="L66" s="71">
        <v>28.57</v>
      </c>
      <c r="M66" s="72">
        <v>8.87741935483871</v>
      </c>
      <c r="N66" s="72">
        <v>11.4322580645161</v>
      </c>
      <c r="O66" s="72">
        <v>13.0064516129033</v>
      </c>
      <c r="P66" s="72">
        <v>14.4516129032258</v>
      </c>
      <c r="Q66" s="72">
        <v>18.1935483870967</v>
      </c>
      <c r="R66" s="72">
        <v>21.9870967741936</v>
      </c>
      <c r="S66" s="72">
        <v>24.4258064516129</v>
      </c>
      <c r="U66" s="54"/>
      <c r="V66" s="81" t="str">
        <f>'GOFO大件-GRO-报价'!V8</f>
        <v>超最长边产品</v>
      </c>
      <c r="W66" s="129">
        <f t="shared" ref="W66:AC66" si="61">W53</f>
        <v>2.4</v>
      </c>
      <c r="X66" s="129">
        <f>'GOFO大件-GRO-报价'!AN8</f>
        <v>10.541935483871</v>
      </c>
      <c r="Y66" s="129">
        <f>(X66+Z66+AA66+AB66+AC66)*'GOFO大件-GRO-报价'!W2</f>
        <v>2.44529032258065</v>
      </c>
      <c r="Z66" s="129">
        <f t="shared" si="61"/>
        <v>5.76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18.7472258064517</v>
      </c>
      <c r="AE66" s="131">
        <f t="shared" ref="AE66:AE75" si="63">(X66+Y66+Z66+AA66+AB66+W66+AC66)</f>
        <v>21.1472258064517</v>
      </c>
      <c r="AF66" s="54"/>
      <c r="AG66" s="81" t="str">
        <f t="shared" ref="AG66:AG75" si="64">V66</f>
        <v>超最长边产品</v>
      </c>
      <c r="AH66" s="129">
        <f t="shared" ref="AH66:AH75" si="65">W66</f>
        <v>2.4</v>
      </c>
      <c r="AI66" s="129">
        <f>'GOFO大件-GRO-报价'!AU8</f>
        <v>10.541935483871</v>
      </c>
      <c r="AJ66" s="129">
        <f>(AI66+AM66+AL66+AK66+AN66)*'GOFO大件-GRO-报价'!W2</f>
        <v>2.88464516129033</v>
      </c>
      <c r="AK66" s="129">
        <f t="shared" ref="AK66:AM66" si="66">AK53</f>
        <v>5.76</v>
      </c>
      <c r="AL66" s="129">
        <f t="shared" si="66"/>
        <v>0</v>
      </c>
      <c r="AM66" s="129">
        <f t="shared" si="66"/>
        <v>2.92903225806451</v>
      </c>
      <c r="AN66" s="129">
        <f t="shared" ref="AN66:AN75" si="67">AN40</f>
        <v>0</v>
      </c>
      <c r="AO66" s="130">
        <f t="shared" ref="AO66:AO75" si="68">SUM(AI66:AN66)</f>
        <v>22.1156129032258</v>
      </c>
      <c r="AP66" s="131">
        <f t="shared" ref="AP66:AP75" si="69">(AI66+AJ66+AK66+AL66+AM66+AH66+AN66)</f>
        <v>24.5156129032258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9.12258064516129</v>
      </c>
      <c r="D67" s="72">
        <v>11.4322580645161</v>
      </c>
      <c r="E67" s="72">
        <v>13.2258064516129</v>
      </c>
      <c r="F67" s="72">
        <v>14.4516129032258</v>
      </c>
      <c r="G67" s="72">
        <v>18.1935483870967</v>
      </c>
      <c r="H67" s="72">
        <v>21.9870967741936</v>
      </c>
      <c r="I67" s="72">
        <v>24.4258064516129</v>
      </c>
      <c r="J67" s="99"/>
      <c r="K67" s="71">
        <v>64</v>
      </c>
      <c r="L67" s="71">
        <v>29.02</v>
      </c>
      <c r="M67" s="72">
        <v>9.12258064516129</v>
      </c>
      <c r="N67" s="72">
        <v>11.4322580645161</v>
      </c>
      <c r="O67" s="72">
        <v>13.2258064516129</v>
      </c>
      <c r="P67" s="72">
        <v>14.4516129032258</v>
      </c>
      <c r="Q67" s="72">
        <v>18.1935483870967</v>
      </c>
      <c r="R67" s="72">
        <v>21.9870967741936</v>
      </c>
      <c r="S67" s="72">
        <v>24.4258064516129</v>
      </c>
      <c r="U67" s="54"/>
      <c r="V67" s="81">
        <f>'GOFO大件-GRO-报价'!V9</f>
        <v>0</v>
      </c>
      <c r="W67" s="129">
        <f t="shared" ref="W67:AC67" si="70">W54</f>
        <v>0.4</v>
      </c>
      <c r="X67" s="129" t="e">
        <f>'GOFO大件-GRO-报价'!AN9</f>
        <v>#N/A</v>
      </c>
      <c r="Y67" s="129" t="e">
        <f>(X67+Z67+AA67+AB67+AC67)*'GOFO大件-GRO-报价'!W2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</v>
      </c>
      <c r="AI67" s="129" t="e">
        <f>'GOFO大件-GRO-报价'!AU9</f>
        <v>#N/A</v>
      </c>
      <c r="AJ67" s="129" t="e">
        <f>(AI67+AM67+AL67+AK67+AN67)*'GOFO大件-GRO-报价'!W2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2.92903225806451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9.21290322580645</v>
      </c>
      <c r="D68" s="72">
        <v>11.741935483871</v>
      </c>
      <c r="E68" s="72">
        <v>13.2258064516129</v>
      </c>
      <c r="F68" s="72">
        <v>14.4516129032258</v>
      </c>
      <c r="G68" s="72">
        <v>18.1935483870967</v>
      </c>
      <c r="H68" s="72">
        <v>21.9870967741936</v>
      </c>
      <c r="I68" s="72">
        <v>24.4258064516129</v>
      </c>
      <c r="J68" s="99"/>
      <c r="K68" s="71">
        <v>65</v>
      </c>
      <c r="L68" s="71">
        <v>29.48</v>
      </c>
      <c r="M68" s="72">
        <v>9.21290322580645</v>
      </c>
      <c r="N68" s="72">
        <v>11.741935483871</v>
      </c>
      <c r="O68" s="72">
        <v>13.2258064516129</v>
      </c>
      <c r="P68" s="72">
        <v>14.4516129032258</v>
      </c>
      <c r="Q68" s="72">
        <v>18.1935483870967</v>
      </c>
      <c r="R68" s="72">
        <v>21.9870967741936</v>
      </c>
      <c r="S68" s="72">
        <v>24.4258064516129</v>
      </c>
      <c r="U68" s="54"/>
      <c r="V68" s="81">
        <f>'GOFO大件-GRO-报价'!V10</f>
        <v>0</v>
      </c>
      <c r="W68" s="129">
        <f t="shared" ref="W68:AC68" si="72">W55</f>
        <v>0.4</v>
      </c>
      <c r="X68" s="129" t="e">
        <f>'GOFO大件-GRO-报价'!AN10</f>
        <v>#N/A</v>
      </c>
      <c r="Y68" s="129" t="e">
        <f>(X68+Z68+AA68+AB68+AC68)*'GOFO大件-GRO-报价'!W2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</v>
      </c>
      <c r="AI68" s="129" t="e">
        <f>'GOFO大件-GRO-报价'!AU10</f>
        <v>#N/A</v>
      </c>
      <c r="AJ68" s="129" t="e">
        <f>(AI68+AM68+AL68+AK68+AN68)*'GOFO大件-GRO-报价'!W2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2.92903225806451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9.26451612903226</v>
      </c>
      <c r="D69" s="72">
        <v>11.858064516129</v>
      </c>
      <c r="E69" s="72">
        <v>13.2258064516129</v>
      </c>
      <c r="F69" s="72">
        <v>14.4516129032258</v>
      </c>
      <c r="G69" s="72">
        <v>18.1935483870967</v>
      </c>
      <c r="H69" s="72">
        <v>21.9870967741936</v>
      </c>
      <c r="I69" s="72">
        <v>24.4258064516129</v>
      </c>
      <c r="J69" s="99"/>
      <c r="K69" s="71">
        <v>66</v>
      </c>
      <c r="L69" s="71">
        <v>29.93</v>
      </c>
      <c r="M69" s="72">
        <v>9.26451612903226</v>
      </c>
      <c r="N69" s="72">
        <v>11.858064516129</v>
      </c>
      <c r="O69" s="72">
        <v>13.2258064516129</v>
      </c>
      <c r="P69" s="72">
        <v>14.4516129032258</v>
      </c>
      <c r="Q69" s="72">
        <v>18.1935483870967</v>
      </c>
      <c r="R69" s="72">
        <v>21.9870967741936</v>
      </c>
      <c r="S69" s="72">
        <v>24.4258064516129</v>
      </c>
      <c r="U69" s="54"/>
      <c r="V69" s="81">
        <f>'GOFO大件-GRO-报价'!V11</f>
        <v>0</v>
      </c>
      <c r="W69" s="129">
        <f t="shared" ref="W69:AC69" si="74">W56</f>
        <v>0.4</v>
      </c>
      <c r="X69" s="129" t="e">
        <f>'GOFO大件-GRO-报价'!AN11</f>
        <v>#N/A</v>
      </c>
      <c r="Y69" s="129" t="e">
        <f>(X69+Z69+AA69+AB69+AC69)*'GOFO大件-GRO-报价'!W2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</v>
      </c>
      <c r="AI69" s="129" t="e">
        <f>'GOFO大件-GRO-报价'!AU11</f>
        <v>#N/A</v>
      </c>
      <c r="AJ69" s="129" t="e">
        <f>(AI69+AM69+AL69+AK69+AN69)*'GOFO大件-GRO-报价'!W2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2.92903225806451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9.26451612903226</v>
      </c>
      <c r="D70" s="72">
        <v>11.858064516129</v>
      </c>
      <c r="E70" s="72">
        <v>13.2258064516129</v>
      </c>
      <c r="F70" s="72">
        <v>14.4516129032258</v>
      </c>
      <c r="G70" s="72">
        <v>18.1935483870967</v>
      </c>
      <c r="H70" s="72">
        <v>21.9870967741936</v>
      </c>
      <c r="I70" s="72">
        <v>24.4258064516129</v>
      </c>
      <c r="J70" s="99"/>
      <c r="K70" s="71">
        <v>67</v>
      </c>
      <c r="L70" s="71">
        <v>30.39</v>
      </c>
      <c r="M70" s="72">
        <v>9.26451612903226</v>
      </c>
      <c r="N70" s="72">
        <v>11.858064516129</v>
      </c>
      <c r="O70" s="72">
        <v>13.2258064516129</v>
      </c>
      <c r="P70" s="72">
        <v>14.4516129032258</v>
      </c>
      <c r="Q70" s="72">
        <v>18.1935483870967</v>
      </c>
      <c r="R70" s="72">
        <v>21.9870967741936</v>
      </c>
      <c r="S70" s="72">
        <v>24.4258064516129</v>
      </c>
      <c r="U70" s="54"/>
      <c r="V70" s="81">
        <f>'GOFO大件-GRO-报价'!V12</f>
        <v>0</v>
      </c>
      <c r="W70" s="129">
        <f t="shared" ref="W70:AC70" si="76">W57</f>
        <v>0.4</v>
      </c>
      <c r="X70" s="129" t="e">
        <f>'GOFO大件-GRO-报价'!AN12</f>
        <v>#N/A</v>
      </c>
      <c r="Y70" s="129" t="e">
        <f>(X70+Z70+AA70+AB70+AC70)*'GOFO大件-GRO-报价'!W2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</v>
      </c>
      <c r="AI70" s="129" t="e">
        <f>'GOFO大件-GRO-报价'!AU12</f>
        <v>#N/A</v>
      </c>
      <c r="AJ70" s="129" t="e">
        <f>(AI70+AM70+AL70+AK70+AN70)*'GOFO大件-GRO-报价'!W2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2.92903225806451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9.36774193548388</v>
      </c>
      <c r="D71" s="72">
        <v>12.0903225806452</v>
      </c>
      <c r="E71" s="72">
        <v>14.0387096774194</v>
      </c>
      <c r="F71" s="72">
        <v>14.4516129032258</v>
      </c>
      <c r="G71" s="72">
        <v>18.1935483870967</v>
      </c>
      <c r="H71" s="72">
        <v>21.9870967741936</v>
      </c>
      <c r="I71" s="72">
        <v>24.4258064516129</v>
      </c>
      <c r="J71" s="99"/>
      <c r="K71" s="71">
        <v>68</v>
      </c>
      <c r="L71" s="71">
        <v>30.84</v>
      </c>
      <c r="M71" s="72">
        <v>9.36774193548388</v>
      </c>
      <c r="N71" s="72">
        <v>12.0903225806452</v>
      </c>
      <c r="O71" s="72">
        <v>14.0387096774194</v>
      </c>
      <c r="P71" s="72">
        <v>14.4516129032258</v>
      </c>
      <c r="Q71" s="72">
        <v>18.1935483870967</v>
      </c>
      <c r="R71" s="72">
        <v>21.9870967741936</v>
      </c>
      <c r="S71" s="72">
        <v>24.4258064516129</v>
      </c>
      <c r="U71" s="54"/>
      <c r="V71" s="81">
        <f>'GOFO大件-GRO-报价'!V13</f>
        <v>0</v>
      </c>
      <c r="W71" s="129">
        <f t="shared" ref="W71:AC71" si="78">W58</f>
        <v>0.4</v>
      </c>
      <c r="X71" s="129" t="e">
        <f>'GOFO大件-GRO-报价'!AN13</f>
        <v>#N/A</v>
      </c>
      <c r="Y71" s="129" t="e">
        <f>(X71+Z71+AA71+AB71+AC71)*'GOFO大件-GRO-报价'!W2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</v>
      </c>
      <c r="AI71" s="129" t="e">
        <f>'GOFO大件-GRO-报价'!AU13</f>
        <v>#N/A</v>
      </c>
      <c r="AJ71" s="129" t="e">
        <f>(AI71+AM71+AL71+AK71+AN71)*'GOFO大件-GRO-报价'!W2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2.92903225806451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9.56129032258064</v>
      </c>
      <c r="D72" s="72">
        <v>12.1935483870967</v>
      </c>
      <c r="E72" s="72">
        <v>14.1677419354838</v>
      </c>
      <c r="F72" s="72">
        <v>14.4516129032258</v>
      </c>
      <c r="G72" s="72">
        <v>18.1935483870967</v>
      </c>
      <c r="H72" s="72">
        <v>21.9870967741936</v>
      </c>
      <c r="I72" s="72">
        <v>24.4258064516129</v>
      </c>
      <c r="J72" s="99"/>
      <c r="K72" s="71">
        <v>69</v>
      </c>
      <c r="L72" s="71">
        <v>31.29</v>
      </c>
      <c r="M72" s="72">
        <v>9.56129032258064</v>
      </c>
      <c r="N72" s="72">
        <v>12.1935483870967</v>
      </c>
      <c r="O72" s="72">
        <v>14.1677419354838</v>
      </c>
      <c r="P72" s="72">
        <v>14.4516129032258</v>
      </c>
      <c r="Q72" s="72">
        <v>18.1935483870967</v>
      </c>
      <c r="R72" s="72">
        <v>21.9870967741936</v>
      </c>
      <c r="S72" s="72">
        <v>24.4258064516129</v>
      </c>
      <c r="U72" s="54"/>
      <c r="V72" s="81">
        <f>'GOFO大件-GRO-报价'!V14</f>
        <v>0</v>
      </c>
      <c r="W72" s="129">
        <f t="shared" ref="W72:AC72" si="80">W59</f>
        <v>0.4</v>
      </c>
      <c r="X72" s="129" t="e">
        <f>'GOFO大件-GRO-报价'!AN14</f>
        <v>#N/A</v>
      </c>
      <c r="Y72" s="129" t="e">
        <f>(X72+Z72+AA72+AB72+AC72)*'GOFO大件-GRO-报价'!W2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</v>
      </c>
      <c r="AI72" s="129" t="e">
        <f>'GOFO大件-GRO-报价'!AU14</f>
        <v>#N/A</v>
      </c>
      <c r="AJ72" s="129" t="e">
        <f>(AI72+AM72+AL72+AK72+AN72)*'GOFO大件-GRO-报价'!W2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2.92903225806451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9.61290322580645</v>
      </c>
      <c r="D73" s="72">
        <v>12.3612903225806</v>
      </c>
      <c r="E73" s="72">
        <v>14.4774193548388</v>
      </c>
      <c r="F73" s="72">
        <v>14.5032258064516</v>
      </c>
      <c r="G73" s="72">
        <v>18.1935483870967</v>
      </c>
      <c r="H73" s="72">
        <v>21.9870967741936</v>
      </c>
      <c r="I73" s="72">
        <v>24.4258064516129</v>
      </c>
      <c r="J73" s="99"/>
      <c r="K73" s="71">
        <v>70</v>
      </c>
      <c r="L73" s="71">
        <v>31.75</v>
      </c>
      <c r="M73" s="72">
        <v>9.61290322580645</v>
      </c>
      <c r="N73" s="72">
        <v>12.3612903225806</v>
      </c>
      <c r="O73" s="72">
        <v>14.4774193548388</v>
      </c>
      <c r="P73" s="72">
        <v>14.5032258064516</v>
      </c>
      <c r="Q73" s="72">
        <v>18.1935483870967</v>
      </c>
      <c r="R73" s="72">
        <v>21.9870967741936</v>
      </c>
      <c r="S73" s="72">
        <v>24.4258064516129</v>
      </c>
      <c r="U73" s="54"/>
      <c r="V73" s="81">
        <f>'GOFO大件-GRO-报价'!V15</f>
        <v>0</v>
      </c>
      <c r="W73" s="129">
        <f t="shared" ref="W73:AC73" si="82">W60</f>
        <v>0.4</v>
      </c>
      <c r="X73" s="129" t="e">
        <f>'GOFO大件-GRO-报价'!AN15</f>
        <v>#N/A</v>
      </c>
      <c r="Y73" s="129" t="e">
        <f>(X73+Z73+AA73+AB73+AC73)*'GOFO大件-GRO-报价'!W2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</v>
      </c>
      <c r="AI73" s="129" t="e">
        <f>'GOFO大件-GRO-报价'!AU15</f>
        <v>#N/A</v>
      </c>
      <c r="AJ73" s="129" t="e">
        <f>(AI73+AM73+AL73+AK73+AN73)*'GOFO大件-GRO-报价'!W2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2.92903225806451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9.61290322580645</v>
      </c>
      <c r="D74" s="72">
        <v>12.374193548387</v>
      </c>
      <c r="E74" s="72">
        <v>14.7096774193548</v>
      </c>
      <c r="F74" s="72">
        <v>15.7548387096774</v>
      </c>
      <c r="G74" s="72">
        <v>18.1935483870967</v>
      </c>
      <c r="H74" s="72">
        <v>21.9870967741936</v>
      </c>
      <c r="I74" s="72">
        <v>24.4258064516129</v>
      </c>
      <c r="J74" s="99"/>
      <c r="K74" s="71">
        <v>71</v>
      </c>
      <c r="L74" s="71">
        <v>32.2</v>
      </c>
      <c r="M74" s="72">
        <v>9.61290322580645</v>
      </c>
      <c r="N74" s="72">
        <v>12.374193548387</v>
      </c>
      <c r="O74" s="72">
        <v>14.7096774193548</v>
      </c>
      <c r="P74" s="72">
        <v>15.7548387096774</v>
      </c>
      <c r="Q74" s="72">
        <v>18.1935483870967</v>
      </c>
      <c r="R74" s="72">
        <v>21.9870967741936</v>
      </c>
      <c r="S74" s="72">
        <v>24.4258064516129</v>
      </c>
      <c r="U74" s="54"/>
      <c r="V74" s="81">
        <f>'GOFO大件-GRO-报价'!V16</f>
        <v>0</v>
      </c>
      <c r="W74" s="129">
        <f t="shared" ref="W74:AC74" si="84">W61</f>
        <v>0.4</v>
      </c>
      <c r="X74" s="129" t="e">
        <f>'GOFO大件-GRO-报价'!AN16</f>
        <v>#N/A</v>
      </c>
      <c r="Y74" s="129" t="e">
        <f>(X74+Z74+AA74+AB74+AC74)*'GOFO大件-GRO-报价'!W2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</v>
      </c>
      <c r="AI74" s="129" t="e">
        <f>'GOFO大件-GRO-报价'!AU16</f>
        <v>#N/A</v>
      </c>
      <c r="AJ74" s="129" t="e">
        <f>(AI74+AM74+AL74+AK74+AN74)*'GOFO大件-GRO-报价'!W2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2.92903225806451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9.88387096774194</v>
      </c>
      <c r="D75" s="72">
        <v>12.374193548387</v>
      </c>
      <c r="E75" s="72">
        <v>15.0064516129032</v>
      </c>
      <c r="F75" s="72">
        <v>15.8193548387096</v>
      </c>
      <c r="G75" s="72">
        <v>18.1935483870967</v>
      </c>
      <c r="H75" s="72">
        <v>21.9870967741936</v>
      </c>
      <c r="I75" s="72">
        <v>24.4258064516129</v>
      </c>
      <c r="J75" s="99"/>
      <c r="K75" s="71">
        <v>72</v>
      </c>
      <c r="L75" s="71">
        <v>32.65</v>
      </c>
      <c r="M75" s="72">
        <v>9.88387096774194</v>
      </c>
      <c r="N75" s="72">
        <v>12.374193548387</v>
      </c>
      <c r="O75" s="72">
        <v>15.0064516129032</v>
      </c>
      <c r="P75" s="72">
        <v>15.8193548387096</v>
      </c>
      <c r="Q75" s="72">
        <v>18.1935483870967</v>
      </c>
      <c r="R75" s="72">
        <v>21.9870967741936</v>
      </c>
      <c r="S75" s="72">
        <v>24.4258064516129</v>
      </c>
      <c r="U75" s="54"/>
      <c r="V75" s="81">
        <f>'GOFO大件-GRO-报价'!V17</f>
        <v>0</v>
      </c>
      <c r="W75" s="129">
        <f t="shared" ref="W75:AC75" si="86">W62</f>
        <v>0.4</v>
      </c>
      <c r="X75" s="129" t="e">
        <f>'GOFO大件-GRO-报价'!AN17</f>
        <v>#N/A</v>
      </c>
      <c r="Y75" s="129" t="e">
        <f>(X75+Z75+AA75+AB75+AC75)*'GOFO大件-GRO-报价'!W2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</v>
      </c>
      <c r="AI75" s="129" t="e">
        <f>'GOFO大件-GRO-报价'!AU17</f>
        <v>#N/A</v>
      </c>
      <c r="AJ75" s="129" t="e">
        <f>(AI75+AM75+AL75+AK75+AN75)*'GOFO大件-GRO-报价'!W2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2.92903225806451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9.96129032258064</v>
      </c>
      <c r="D76" s="72">
        <v>12.5032258064516</v>
      </c>
      <c r="E76" s="72">
        <v>15.0193548387097</v>
      </c>
      <c r="F76" s="72">
        <v>15.8838709677419</v>
      </c>
      <c r="G76" s="72">
        <v>18.1935483870967</v>
      </c>
      <c r="H76" s="72">
        <v>21.9870967741936</v>
      </c>
      <c r="I76" s="72">
        <v>24.4258064516129</v>
      </c>
      <c r="J76" s="99"/>
      <c r="K76" s="71">
        <v>73</v>
      </c>
      <c r="L76" s="71">
        <v>33.11</v>
      </c>
      <c r="M76" s="72">
        <v>9.96129032258064</v>
      </c>
      <c r="N76" s="72">
        <v>12.5032258064516</v>
      </c>
      <c r="O76" s="72">
        <v>15.0193548387097</v>
      </c>
      <c r="P76" s="72">
        <v>15.8838709677419</v>
      </c>
      <c r="Q76" s="72">
        <v>18.1935483870967</v>
      </c>
      <c r="R76" s="72">
        <v>21.9870967741936</v>
      </c>
      <c r="S76" s="72">
        <v>24.4258064516129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10.2193548387097</v>
      </c>
      <c r="D77" s="72">
        <v>12.5032258064516</v>
      </c>
      <c r="E77" s="72">
        <v>15.0193548387097</v>
      </c>
      <c r="F77" s="72">
        <v>15.9612903225806</v>
      </c>
      <c r="G77" s="72">
        <v>18.1935483870967</v>
      </c>
      <c r="H77" s="72">
        <v>21.9870967741936</v>
      </c>
      <c r="I77" s="72">
        <v>24.4258064516129</v>
      </c>
      <c r="J77" s="99"/>
      <c r="K77" s="71">
        <v>74</v>
      </c>
      <c r="L77" s="71">
        <v>33.56</v>
      </c>
      <c r="M77" s="72">
        <v>10.2193548387097</v>
      </c>
      <c r="N77" s="72">
        <v>12.5032258064516</v>
      </c>
      <c r="O77" s="72">
        <v>15.0193548387097</v>
      </c>
      <c r="P77" s="72">
        <v>15.9612903225806</v>
      </c>
      <c r="Q77" s="72">
        <v>18.1935483870967</v>
      </c>
      <c r="R77" s="72">
        <v>21.9870967741936</v>
      </c>
      <c r="S77" s="72">
        <v>24.4258064516129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10.5935483870968</v>
      </c>
      <c r="D78" s="72">
        <v>12.5032258064516</v>
      </c>
      <c r="E78" s="72">
        <v>15.0193548387097</v>
      </c>
      <c r="F78" s="72">
        <v>16.0258064516129</v>
      </c>
      <c r="G78" s="72">
        <v>18.1935483870967</v>
      </c>
      <c r="H78" s="72">
        <v>21.9870967741936</v>
      </c>
      <c r="I78" s="72">
        <v>24.4258064516129</v>
      </c>
      <c r="J78" s="99"/>
      <c r="K78" s="71">
        <v>75</v>
      </c>
      <c r="L78" s="71">
        <v>34.01</v>
      </c>
      <c r="M78" s="72">
        <v>10.5935483870968</v>
      </c>
      <c r="N78" s="72">
        <v>12.5032258064516</v>
      </c>
      <c r="O78" s="72">
        <v>15.0193548387097</v>
      </c>
      <c r="P78" s="72">
        <v>16.0258064516129</v>
      </c>
      <c r="Q78" s="72">
        <v>18.1935483870967</v>
      </c>
      <c r="R78" s="72">
        <v>21.9870967741936</v>
      </c>
      <c r="S78" s="72">
        <v>24.4258064516129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11.4193548387097</v>
      </c>
      <c r="D79" s="72">
        <v>13.2</v>
      </c>
      <c r="E79" s="72">
        <v>15.1225806451613</v>
      </c>
      <c r="F79" s="72">
        <v>16.0258064516129</v>
      </c>
      <c r="G79" s="72">
        <v>18.3870967741936</v>
      </c>
      <c r="H79" s="72">
        <v>22.2193548387097</v>
      </c>
      <c r="I79" s="72">
        <v>24.4258064516129</v>
      </c>
      <c r="J79" s="99"/>
      <c r="K79" s="71">
        <v>76</v>
      </c>
      <c r="L79" s="71">
        <v>34.47</v>
      </c>
      <c r="M79" s="72">
        <v>11.4193548387097</v>
      </c>
      <c r="N79" s="72">
        <v>13.2</v>
      </c>
      <c r="O79" s="72">
        <v>15.1225806451613</v>
      </c>
      <c r="P79" s="72">
        <v>16.0258064516129</v>
      </c>
      <c r="Q79" s="72">
        <v>18.3870967741936</v>
      </c>
      <c r="R79" s="72">
        <v>22.2193548387097</v>
      </c>
      <c r="S79" s="72">
        <v>24.4258064516129</v>
      </c>
      <c r="U79" s="54"/>
      <c r="V79" s="81" t="str">
        <f>'GOFO大件-GRO-报价'!V8</f>
        <v>超最长边产品</v>
      </c>
      <c r="W79" s="129">
        <f t="shared" ref="W79:W88" si="88">W66</f>
        <v>2.4</v>
      </c>
      <c r="X79" s="129">
        <f>'GOFO大件-GRO-报价'!AO8</f>
        <v>12.7483870967742</v>
      </c>
      <c r="Y79" s="129">
        <f>(X79+Z79+AA79+AB79+AC79)*'GOFO大件-GRO-报价'!W2</f>
        <v>2.81225806451613</v>
      </c>
      <c r="Z79" s="129">
        <f>IF(OR('GOFO大件-GRO-报价'!AG8="是",'GOFO大件-GRO-报价'!AJ8="是"),'GOFO大件-GRO-报价'!$AL$4,IF(AND(OR('GOFO大件-GRO-报价'!AE8="是",'GOFO大件-GRO-报价'!AF8="是",'GOFO大件-GRO-报价'!AI8="是"),'GOFO大件-GRO-报价'!AK8="否"),'GOFO大件-GRO-报价'!$AD$4,0))</f>
        <v>6</v>
      </c>
      <c r="AA79" s="129">
        <f>IF(AND('GOFO大件-GRO-报价'!AK8="是",'GOFO大件-GRO-报价'!AJ8="否"),'GOFO大件-GRO-报价'!$AH$4,0)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21.5606451612903</v>
      </c>
      <c r="AE79" s="131">
        <f t="shared" ref="AE79:AE88" si="92">(X79+Y79+Z79+AA79+AB79+W79+AC79)</f>
        <v>23.9606451612903</v>
      </c>
      <c r="AF79" s="54"/>
      <c r="AG79" s="81" t="str">
        <f t="shared" ref="AG79:AG88" si="93">V79</f>
        <v>超最长边产品</v>
      </c>
      <c r="AH79" s="129">
        <f t="shared" ref="AH79:AH88" si="94">W79</f>
        <v>2.4</v>
      </c>
      <c r="AI79" s="129">
        <f>'GOFO大件-GRO-报价'!AV8</f>
        <v>12.7483870967742</v>
      </c>
      <c r="AJ79" s="129">
        <f>(AI79+AM79+AL79+AK79+AN79)*'GOFO大件-GRO-报价'!W2</f>
        <v>3.25161290322581</v>
      </c>
      <c r="AK79" s="129">
        <f>IF(OR('GOFO大件-GRO-报价'!AG8="是",'GOFO大件-GRO-报价'!AJ8="是"),'GOFO大件-GRO-报价'!$AM$4,IF(AND(OR('GOFO大件-GRO-报价'!AE8="是",'GOFO大件-GRO-报价'!AF8="是",'GOFO大件-GRO-报价'!AI8="是"),'GOFO大件-GRO-报价'!AK8="否"),'GOFO大件-GRO-报价'!$AE$4,0))</f>
        <v>6</v>
      </c>
      <c r="AL79" s="129">
        <f>IF(AND('GOFO大件-GRO-报价'!$AK8="是",'GOFO大件-GRO-报价'!$AJ8="否"),'GOFO大件-GRO-报价'!$AI$4,0)</f>
        <v>0</v>
      </c>
      <c r="AM79" s="129">
        <f t="shared" ref="AM79:AM88" si="95">AM66</f>
        <v>2.92903225806451</v>
      </c>
      <c r="AN79" s="129">
        <f t="shared" ref="AN79:AN88" si="96">AN40</f>
        <v>0</v>
      </c>
      <c r="AO79" s="130">
        <f t="shared" ref="AO79:AO88" si="97">SUM(AI79:AN79)</f>
        <v>24.9290322580645</v>
      </c>
      <c r="AP79" s="131">
        <f t="shared" ref="AP79:AP88" si="98">(AI79+AJ79+AK79+AL79+AM79+AH79+AN79)</f>
        <v>27.3290322580645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11.858064516129</v>
      </c>
      <c r="D80" s="72">
        <v>13.3935483870967</v>
      </c>
      <c r="E80" s="72">
        <v>15.2903225806452</v>
      </c>
      <c r="F80" s="72">
        <v>16.1548387096774</v>
      </c>
      <c r="G80" s="72">
        <v>18.7612903225806</v>
      </c>
      <c r="H80" s="72">
        <v>22.6709677419355</v>
      </c>
      <c r="I80" s="72">
        <v>24.4258064516129</v>
      </c>
      <c r="J80" s="99"/>
      <c r="K80" s="71">
        <v>77</v>
      </c>
      <c r="L80" s="71">
        <v>34.92</v>
      </c>
      <c r="M80" s="72">
        <v>11.858064516129</v>
      </c>
      <c r="N80" s="72">
        <v>13.3935483870967</v>
      </c>
      <c r="O80" s="72">
        <v>15.2903225806452</v>
      </c>
      <c r="P80" s="72">
        <v>16.1548387096774</v>
      </c>
      <c r="Q80" s="72">
        <v>18.7612903225806</v>
      </c>
      <c r="R80" s="72">
        <v>22.6709677419355</v>
      </c>
      <c r="S80" s="72">
        <v>24.4258064516129</v>
      </c>
      <c r="U80" s="54"/>
      <c r="V80" s="81">
        <f>'GOFO大件-GRO-报价'!V9</f>
        <v>0</v>
      </c>
      <c r="W80" s="129">
        <f t="shared" si="88"/>
        <v>0.4</v>
      </c>
      <c r="X80" s="129" t="e">
        <f>'GOFO大件-GRO-报价'!AO9</f>
        <v>#N/A</v>
      </c>
      <c r="Y80" s="129" t="e">
        <f>(X80+Z80+AA80+AB80+AC80)*'GOFO大件-GRO-报价'!W2</f>
        <v>#N/A</v>
      </c>
      <c r="Z80" s="129" t="e">
        <f>IF(OR('GOFO大件-GRO-报价'!AG9="是",'GOFO大件-GRO-报价'!AJ9="是"),'GOFO大件-GRO-报价'!$AL$4,IF(AND(OR('GOFO大件-GRO-报价'!AE9="是",'GOFO大件-GRO-报价'!AF9="是",'GOFO大件-GRO-报价'!AI9="是"),'GOFO大件-GRO-报价'!AK9="否"),'GOFO大件-GRO-报价'!$AD$4,0))</f>
        <v>#NUM!</v>
      </c>
      <c r="AA80" s="129">
        <f>IF(AND('GOFO大件-GRO-报价'!AK9="是",'GOFO大件-GRO-报价'!AJ9="否"),'GOFO大件-GRO-报价'!$AH$4,0)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</v>
      </c>
      <c r="AI80" s="129" t="e">
        <f>'GOFO大件-GRO-报价'!AV9</f>
        <v>#N/A</v>
      </c>
      <c r="AJ80" s="129" t="e">
        <f>(AI80+AM80+AL80+AK80+AN80)*'GOFO大件-GRO-报价'!W2</f>
        <v>#N/A</v>
      </c>
      <c r="AK80" s="129" t="e">
        <f>IF(OR('GOFO大件-GRO-报价'!AG9="是",'GOFO大件-GRO-报价'!AJ9="是"),'GOFO大件-GRO-报价'!$AM$4,IF(AND(OR('GOFO大件-GRO-报价'!AE9="是",'GOFO大件-GRO-报价'!AF9="是",'GOFO大件-GRO-报价'!AI9="是"),'GOFO大件-GRO-报价'!AK9="否"),'GOFO大件-GRO-报价'!$AE$4,0))</f>
        <v>#NUM!</v>
      </c>
      <c r="AL80" s="129">
        <f>IF(AND('GOFO大件-GRO-报价'!$AK9="是",'GOFO大件-GRO-报价'!$AJ9="否"),'GOFO大件-GRO-报价'!$AI$4,0)</f>
        <v>0</v>
      </c>
      <c r="AM80" s="129">
        <f t="shared" si="95"/>
        <v>2.92903225806451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11.8709677419355</v>
      </c>
      <c r="D81" s="72">
        <v>13.8967741935484</v>
      </c>
      <c r="E81" s="72">
        <v>15.741935483871</v>
      </c>
      <c r="F81" s="72">
        <v>16.3870967741935</v>
      </c>
      <c r="G81" s="72">
        <v>18.9548387096774</v>
      </c>
      <c r="H81" s="72">
        <v>23.1354838709677</v>
      </c>
      <c r="I81" s="72">
        <v>24.5677419354839</v>
      </c>
      <c r="J81" s="99"/>
      <c r="K81" s="71">
        <v>78</v>
      </c>
      <c r="L81" s="71">
        <v>35.38</v>
      </c>
      <c r="M81" s="72">
        <v>11.8709677419355</v>
      </c>
      <c r="N81" s="72">
        <v>13.8967741935484</v>
      </c>
      <c r="O81" s="72">
        <v>15.741935483871</v>
      </c>
      <c r="P81" s="72">
        <v>16.3870967741935</v>
      </c>
      <c r="Q81" s="72">
        <v>18.9548387096774</v>
      </c>
      <c r="R81" s="72">
        <v>23.1354838709677</v>
      </c>
      <c r="S81" s="72">
        <v>24.5677419354839</v>
      </c>
      <c r="U81" s="54"/>
      <c r="V81" s="81">
        <f>'GOFO大件-GRO-报价'!V10</f>
        <v>0</v>
      </c>
      <c r="W81" s="129">
        <f t="shared" si="88"/>
        <v>0.4</v>
      </c>
      <c r="X81" s="129" t="e">
        <f>'GOFO大件-GRO-报价'!AO10</f>
        <v>#N/A</v>
      </c>
      <c r="Y81" s="129" t="e">
        <f>(X81+Z81+AA81+AB81+AC81)*'GOFO大件-GRO-报价'!W2</f>
        <v>#N/A</v>
      </c>
      <c r="Z81" s="129" t="e">
        <f>IF(OR('GOFO大件-GRO-报价'!AG10="是",'GOFO大件-GRO-报价'!AJ10="是"),'GOFO大件-GRO-报价'!$AL$4,IF(AND(OR('GOFO大件-GRO-报价'!AE10="是",'GOFO大件-GRO-报价'!AF10="是",'GOFO大件-GRO-报价'!AI10="是"),'GOFO大件-GRO-报价'!AK10="否"),'GOFO大件-GRO-报价'!$AD$4,0))</f>
        <v>#NUM!</v>
      </c>
      <c r="AA81" s="129">
        <f>IF(AND('GOFO大件-GRO-报价'!AK10="是",'GOFO大件-GRO-报价'!AJ10="否"),'GOFO大件-GRO-报价'!$AH$4,0)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</v>
      </c>
      <c r="AI81" s="129" t="e">
        <f>'GOFO大件-GRO-报价'!AV10</f>
        <v>#N/A</v>
      </c>
      <c r="AJ81" s="129" t="e">
        <f>(AI81+AM81+AL81+AK81+AN81)*'GOFO大件-GRO-报价'!W2</f>
        <v>#N/A</v>
      </c>
      <c r="AK81" s="129" t="e">
        <f>IF(OR('GOFO大件-GRO-报价'!AG10="是",'GOFO大件-GRO-报价'!AJ10="是"),'GOFO大件-GRO-报价'!$AM$4,IF(AND(OR('GOFO大件-GRO-报价'!AE10="是",'GOFO大件-GRO-报价'!AF10="是",'GOFO大件-GRO-报价'!AI10="是"),'GOFO大件-GRO-报价'!AK10="否"),'GOFO大件-GRO-报价'!$AE$4,0))</f>
        <v>#NUM!</v>
      </c>
      <c r="AL81" s="129">
        <f>IF(AND('GOFO大件-GRO-报价'!$AK10="是",'GOFO大件-GRO-报价'!$AJ10="否"),'GOFO大件-GRO-报价'!$AI$4,0)</f>
        <v>0</v>
      </c>
      <c r="AM81" s="129">
        <f t="shared" si="95"/>
        <v>2.92903225806451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12.4</v>
      </c>
      <c r="D82" s="72">
        <v>14.4774193548388</v>
      </c>
      <c r="E82" s="72">
        <v>15.8967741935484</v>
      </c>
      <c r="F82" s="72">
        <v>16.7096774193548</v>
      </c>
      <c r="G82" s="72">
        <v>19.1354838709678</v>
      </c>
      <c r="H82" s="72">
        <v>23.6</v>
      </c>
      <c r="I82" s="72">
        <v>25.0709677419355</v>
      </c>
      <c r="J82" s="99"/>
      <c r="K82" s="71">
        <v>79</v>
      </c>
      <c r="L82" s="71">
        <v>35.83</v>
      </c>
      <c r="M82" s="72">
        <v>12.4</v>
      </c>
      <c r="N82" s="72">
        <v>14.4774193548388</v>
      </c>
      <c r="O82" s="72">
        <v>15.8967741935484</v>
      </c>
      <c r="P82" s="72">
        <v>16.7096774193548</v>
      </c>
      <c r="Q82" s="72">
        <v>19.1354838709678</v>
      </c>
      <c r="R82" s="72">
        <v>23.6</v>
      </c>
      <c r="S82" s="72">
        <v>25.0709677419355</v>
      </c>
      <c r="U82" s="54"/>
      <c r="V82" s="81">
        <f>'GOFO大件-GRO-报价'!V11</f>
        <v>0</v>
      </c>
      <c r="W82" s="129">
        <f t="shared" si="88"/>
        <v>0.4</v>
      </c>
      <c r="X82" s="129" t="e">
        <f>'GOFO大件-GRO-报价'!AO11</f>
        <v>#N/A</v>
      </c>
      <c r="Y82" s="129" t="e">
        <f>(X82+Z82+AA82+AB82+AC82)*'GOFO大件-GRO-报价'!W2</f>
        <v>#N/A</v>
      </c>
      <c r="Z82" s="129" t="e">
        <f>IF(OR('GOFO大件-GRO-报价'!AG11="是",'GOFO大件-GRO-报价'!AJ11="是"),'GOFO大件-GRO-报价'!$AL$4,IF(AND(OR('GOFO大件-GRO-报价'!AE11="是",'GOFO大件-GRO-报价'!AF11="是",'GOFO大件-GRO-报价'!AI11="是"),'GOFO大件-GRO-报价'!AK11="否"),'GOFO大件-GRO-报价'!$AD$4,0))</f>
        <v>#NUM!</v>
      </c>
      <c r="AA82" s="129">
        <f>IF(AND('GOFO大件-GRO-报价'!AK11="是",'GOFO大件-GRO-报价'!AJ11="否"),'GOFO大件-GRO-报价'!$AH$4,0)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</v>
      </c>
      <c r="AI82" s="129" t="e">
        <f>'GOFO大件-GRO-报价'!AV11</f>
        <v>#N/A</v>
      </c>
      <c r="AJ82" s="129" t="e">
        <f>(AI82+AM82+AL82+AK82+AN82)*'GOFO大件-GRO-报价'!W2</f>
        <v>#N/A</v>
      </c>
      <c r="AK82" s="129" t="e">
        <f>IF(OR('GOFO大件-GRO-报价'!AG11="是",'GOFO大件-GRO-报价'!AJ11="是"),'GOFO大件-GRO-报价'!$AM$4,IF(AND(OR('GOFO大件-GRO-报价'!AE11="是",'GOFO大件-GRO-报价'!AF11="是",'GOFO大件-GRO-报价'!AI11="是"),'GOFO大件-GRO-报价'!AK11="否"),'GOFO大件-GRO-报价'!$AE$4,0))</f>
        <v>#NUM!</v>
      </c>
      <c r="AL82" s="129">
        <f>IF(AND('GOFO大件-GRO-报价'!$AK11="是",'GOFO大件-GRO-报价'!$AJ11="否"),'GOFO大件-GRO-报价'!$AI$4,0)</f>
        <v>0</v>
      </c>
      <c r="AM82" s="129">
        <f t="shared" si="95"/>
        <v>2.92903225806451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12.7483870967742</v>
      </c>
      <c r="D83" s="72">
        <v>14.7612903225806</v>
      </c>
      <c r="E83" s="72">
        <v>16.2193548387097</v>
      </c>
      <c r="F83" s="72">
        <v>17.0580645161291</v>
      </c>
      <c r="G83" s="72">
        <v>19.3290322580645</v>
      </c>
      <c r="H83" s="72">
        <v>24.0774193548388</v>
      </c>
      <c r="I83" s="72">
        <v>25.574193548387</v>
      </c>
      <c r="J83" s="99"/>
      <c r="K83" s="71">
        <v>80</v>
      </c>
      <c r="L83" s="71">
        <v>36.28</v>
      </c>
      <c r="M83" s="72">
        <v>12.7483870967742</v>
      </c>
      <c r="N83" s="72">
        <v>14.7612903225806</v>
      </c>
      <c r="O83" s="72">
        <v>16.2193548387097</v>
      </c>
      <c r="P83" s="72">
        <v>17.0580645161291</v>
      </c>
      <c r="Q83" s="72">
        <v>19.3290322580645</v>
      </c>
      <c r="R83" s="72">
        <v>24.0774193548388</v>
      </c>
      <c r="S83" s="72">
        <v>25.574193548387</v>
      </c>
      <c r="U83" s="54"/>
      <c r="V83" s="81">
        <f>'GOFO大件-GRO-报价'!V12</f>
        <v>0</v>
      </c>
      <c r="W83" s="129">
        <f t="shared" si="88"/>
        <v>0.4</v>
      </c>
      <c r="X83" s="129" t="e">
        <f>'GOFO大件-GRO-报价'!AO12</f>
        <v>#N/A</v>
      </c>
      <c r="Y83" s="129" t="e">
        <f>(X83+Z83+AA83+AB83+AC83)*'GOFO大件-GRO-报价'!W2</f>
        <v>#N/A</v>
      </c>
      <c r="Z83" s="129" t="e">
        <f>IF(OR('GOFO大件-GRO-报价'!AG12="是",'GOFO大件-GRO-报价'!AJ12="是"),'GOFO大件-GRO-报价'!$AL$4,IF(AND(OR('GOFO大件-GRO-报价'!AE12="是",'GOFO大件-GRO-报价'!AF12="是",'GOFO大件-GRO-报价'!AI12="是"),'GOFO大件-GRO-报价'!AK12="否"),'GOFO大件-GRO-报价'!$AD$4,0))</f>
        <v>#NUM!</v>
      </c>
      <c r="AA83" s="129">
        <f>IF(AND('GOFO大件-GRO-报价'!AK12="是",'GOFO大件-GRO-报价'!AJ12="否"),'GOFO大件-GRO-报价'!$AH$4,0)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</v>
      </c>
      <c r="AI83" s="129" t="e">
        <f>'GOFO大件-GRO-报价'!AV12</f>
        <v>#N/A</v>
      </c>
      <c r="AJ83" s="129" t="e">
        <f>(AI83+AM83+AL83+AK83+AN83)*'GOFO大件-GRO-报价'!W2</f>
        <v>#N/A</v>
      </c>
      <c r="AK83" s="129" t="e">
        <f>IF(OR('GOFO大件-GRO-报价'!AG12="是",'GOFO大件-GRO-报价'!AJ12="是"),'GOFO大件-GRO-报价'!$AM$4,IF(AND(OR('GOFO大件-GRO-报价'!AE12="是",'GOFO大件-GRO-报价'!AF12="是",'GOFO大件-GRO-报价'!AI12="是"),'GOFO大件-GRO-报价'!AK12="否"),'GOFO大件-GRO-报价'!$AE$4,0))</f>
        <v>#NUM!</v>
      </c>
      <c r="AL83" s="129">
        <f>IF(AND('GOFO大件-GRO-报价'!$AK12="是",'GOFO大件-GRO-报价'!$AJ12="否"),'GOFO大件-GRO-报价'!$AI$4,0)</f>
        <v>0</v>
      </c>
      <c r="AM83" s="129">
        <f t="shared" si="95"/>
        <v>2.92903225806451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13.058064516129</v>
      </c>
      <c r="D84" s="72">
        <v>14.8774193548387</v>
      </c>
      <c r="E84" s="72">
        <v>16.5548387096774</v>
      </c>
      <c r="F84" s="72">
        <v>17.4064516129032</v>
      </c>
      <c r="G84" s="72">
        <v>19.5354838709677</v>
      </c>
      <c r="H84" s="72">
        <v>24.5806451612903</v>
      </c>
      <c r="I84" s="72">
        <v>26.0903225806452</v>
      </c>
      <c r="J84" s="99"/>
      <c r="K84" s="71">
        <v>81</v>
      </c>
      <c r="L84" s="71">
        <v>36.74</v>
      </c>
      <c r="M84" s="72">
        <v>13.058064516129</v>
      </c>
      <c r="N84" s="72">
        <v>14.8774193548387</v>
      </c>
      <c r="O84" s="72">
        <v>16.5548387096774</v>
      </c>
      <c r="P84" s="72">
        <v>17.4064516129032</v>
      </c>
      <c r="Q84" s="72">
        <v>19.5354838709677</v>
      </c>
      <c r="R84" s="72">
        <v>24.5806451612903</v>
      </c>
      <c r="S84" s="72">
        <v>26.0903225806452</v>
      </c>
      <c r="U84" s="54"/>
      <c r="V84" s="81">
        <f>'GOFO大件-GRO-报价'!V13</f>
        <v>0</v>
      </c>
      <c r="W84" s="129">
        <f t="shared" si="88"/>
        <v>0.4</v>
      </c>
      <c r="X84" s="129" t="e">
        <f>'GOFO大件-GRO-报价'!AO13</f>
        <v>#N/A</v>
      </c>
      <c r="Y84" s="129" t="e">
        <f>(X84+Z84+AA84+AB84+AC84)*'GOFO大件-GRO-报价'!W2</f>
        <v>#N/A</v>
      </c>
      <c r="Z84" s="129" t="e">
        <f>IF(OR('GOFO大件-GRO-报价'!AG13="是",'GOFO大件-GRO-报价'!AJ13="是"),'GOFO大件-GRO-报价'!$AL$4,IF(AND(OR('GOFO大件-GRO-报价'!AE13="是",'GOFO大件-GRO-报价'!AF13="是",'GOFO大件-GRO-报价'!AI13="是"),'GOFO大件-GRO-报价'!AK13="否"),'GOFO大件-GRO-报价'!$AD$4,0))</f>
        <v>#NUM!</v>
      </c>
      <c r="AA84" s="129">
        <f>IF(AND('GOFO大件-GRO-报价'!AK13="是",'GOFO大件-GRO-报价'!AJ13="否"),'GOFO大件-GRO-报价'!$AH$4,0)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</v>
      </c>
      <c r="AI84" s="129" t="e">
        <f>'GOFO大件-GRO-报价'!AV13</f>
        <v>#N/A</v>
      </c>
      <c r="AJ84" s="129" t="e">
        <f>(AI84+AM84+AL84+AK84+AN84)*'GOFO大件-GRO-报价'!W2</f>
        <v>#N/A</v>
      </c>
      <c r="AK84" s="129" t="e">
        <f>IF(OR('GOFO大件-GRO-报价'!AG13="是",'GOFO大件-GRO-报价'!AJ13="是"),'GOFO大件-GRO-报价'!$AM$4,IF(AND(OR('GOFO大件-GRO-报价'!AE13="是",'GOFO大件-GRO-报价'!AF13="是",'GOFO大件-GRO-报价'!AI13="是"),'GOFO大件-GRO-报价'!AK13="否"),'GOFO大件-GRO-报价'!$AE$4,0))</f>
        <v>#NUM!</v>
      </c>
      <c r="AL84" s="129">
        <f>IF(AND('GOFO大件-GRO-报价'!$AK13="是",'GOFO大件-GRO-报价'!$AJ13="否"),'GOFO大件-GRO-报价'!$AI$4,0)</f>
        <v>0</v>
      </c>
      <c r="AM84" s="129">
        <f t="shared" si="95"/>
        <v>2.92903225806451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13.4838709677419</v>
      </c>
      <c r="D85" s="72">
        <v>15.2387096774194</v>
      </c>
      <c r="E85" s="72">
        <v>16.6838709677419</v>
      </c>
      <c r="F85" s="72">
        <v>17.5354838709678</v>
      </c>
      <c r="G85" s="72">
        <v>19.7290322580646</v>
      </c>
      <c r="H85" s="72">
        <v>25.0838709677419</v>
      </c>
      <c r="I85" s="72">
        <v>26.6193548387096</v>
      </c>
      <c r="J85" s="99"/>
      <c r="K85" s="71">
        <v>82</v>
      </c>
      <c r="L85" s="71">
        <v>37.19</v>
      </c>
      <c r="M85" s="72">
        <v>13.4838709677419</v>
      </c>
      <c r="N85" s="72">
        <v>15.2387096774194</v>
      </c>
      <c r="O85" s="72">
        <v>16.6838709677419</v>
      </c>
      <c r="P85" s="72">
        <v>17.5354838709678</v>
      </c>
      <c r="Q85" s="72">
        <v>19.7290322580646</v>
      </c>
      <c r="R85" s="72">
        <v>25.0838709677419</v>
      </c>
      <c r="S85" s="72">
        <v>26.6193548387096</v>
      </c>
      <c r="U85" s="54"/>
      <c r="V85" s="81">
        <f>'GOFO大件-GRO-报价'!V14</f>
        <v>0</v>
      </c>
      <c r="W85" s="129">
        <f t="shared" si="88"/>
        <v>0.4</v>
      </c>
      <c r="X85" s="129" t="e">
        <f>'GOFO大件-GRO-报价'!AO14</f>
        <v>#N/A</v>
      </c>
      <c r="Y85" s="129" t="e">
        <f>(X85+Z85+AA85+AB85+AC85)*'GOFO大件-GRO-报价'!W2</f>
        <v>#N/A</v>
      </c>
      <c r="Z85" s="129" t="e">
        <f>IF(OR('GOFO大件-GRO-报价'!AG14="是",'GOFO大件-GRO-报价'!AJ14="是"),'GOFO大件-GRO-报价'!$AL$4,IF(AND(OR('GOFO大件-GRO-报价'!AE14="是",'GOFO大件-GRO-报价'!AF14="是",'GOFO大件-GRO-报价'!AI14="是"),'GOFO大件-GRO-报价'!AK14="否"),'GOFO大件-GRO-报价'!$AD$4,0))</f>
        <v>#NUM!</v>
      </c>
      <c r="AA85" s="129">
        <f>IF(AND('GOFO大件-GRO-报价'!AK14="是",'GOFO大件-GRO-报价'!AJ14="否"),'GOFO大件-GRO-报价'!$AH$4,0)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</v>
      </c>
      <c r="AI85" s="129" t="e">
        <f>'GOFO大件-GRO-报价'!AV14</f>
        <v>#N/A</v>
      </c>
      <c r="AJ85" s="129" t="e">
        <f>(AI85+AM85+AL85+AK85+AN85)*'GOFO大件-GRO-报价'!W2</f>
        <v>#N/A</v>
      </c>
      <c r="AK85" s="129" t="e">
        <f>IF(OR('GOFO大件-GRO-报价'!AG14="是",'GOFO大件-GRO-报价'!AJ14="是"),'GOFO大件-GRO-报价'!$AM$4,IF(AND(OR('GOFO大件-GRO-报价'!AE14="是",'GOFO大件-GRO-报价'!AF14="是",'GOFO大件-GRO-报价'!AI14="是"),'GOFO大件-GRO-报价'!AK14="否"),'GOFO大件-GRO-报价'!$AE$4,0))</f>
        <v>#NUM!</v>
      </c>
      <c r="AL85" s="129">
        <f>IF(AND('GOFO大件-GRO-报价'!$AK14="是",'GOFO大件-GRO-报价'!$AJ14="否"),'GOFO大件-GRO-报价'!$AI$4,0)</f>
        <v>0</v>
      </c>
      <c r="AM85" s="129">
        <f t="shared" si="95"/>
        <v>2.92903225806451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13.4838709677419</v>
      </c>
      <c r="D86" s="72">
        <v>15.2387096774194</v>
      </c>
      <c r="E86" s="72">
        <v>16.8258064516129</v>
      </c>
      <c r="F86" s="72">
        <v>17.6774193548387</v>
      </c>
      <c r="G86" s="72">
        <v>19.9354838709677</v>
      </c>
      <c r="H86" s="72">
        <v>25.5870967741936</v>
      </c>
      <c r="I86" s="72">
        <v>27.1741935483871</v>
      </c>
      <c r="J86" s="99"/>
      <c r="K86" s="71">
        <v>83</v>
      </c>
      <c r="L86" s="71">
        <v>37.64</v>
      </c>
      <c r="M86" s="72">
        <v>13.4838709677419</v>
      </c>
      <c r="N86" s="72">
        <v>15.2387096774194</v>
      </c>
      <c r="O86" s="72">
        <v>16.8258064516129</v>
      </c>
      <c r="P86" s="72">
        <v>17.6774193548387</v>
      </c>
      <c r="Q86" s="72">
        <v>19.9354838709677</v>
      </c>
      <c r="R86" s="72">
        <v>25.5870967741936</v>
      </c>
      <c r="S86" s="72">
        <v>27.1741935483871</v>
      </c>
      <c r="U86" s="54"/>
      <c r="V86" s="81">
        <f>'GOFO大件-GRO-报价'!V15</f>
        <v>0</v>
      </c>
      <c r="W86" s="129">
        <f t="shared" si="88"/>
        <v>0.4</v>
      </c>
      <c r="X86" s="129" t="e">
        <f>'GOFO大件-GRO-报价'!AO15</f>
        <v>#N/A</v>
      </c>
      <c r="Y86" s="129" t="e">
        <f>(X86+Z86+AA86+AB86+AC86)*'GOFO大件-GRO-报价'!W2</f>
        <v>#N/A</v>
      </c>
      <c r="Z86" s="129" t="e">
        <f>IF(OR('GOFO大件-GRO-报价'!AG15="是",'GOFO大件-GRO-报价'!AJ15="是"),'GOFO大件-GRO-报价'!$AL$4,IF(AND(OR('GOFO大件-GRO-报价'!AE15="是",'GOFO大件-GRO-报价'!AF15="是",'GOFO大件-GRO-报价'!AI15="是"),'GOFO大件-GRO-报价'!AK15="否"),'GOFO大件-GRO-报价'!$AD$4,0))</f>
        <v>#NUM!</v>
      </c>
      <c r="AA86" s="129">
        <f>IF(AND('GOFO大件-GRO-报价'!AK15="是",'GOFO大件-GRO-报价'!AJ15="否"),'GOFO大件-GRO-报价'!$AH$4,0)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</v>
      </c>
      <c r="AI86" s="129" t="e">
        <f>'GOFO大件-GRO-报价'!AV15</f>
        <v>#N/A</v>
      </c>
      <c r="AJ86" s="129" t="e">
        <f>(AI86+AM86+AL86+AK86+AN86)*'GOFO大件-GRO-报价'!W2</f>
        <v>#N/A</v>
      </c>
      <c r="AK86" s="129" t="e">
        <f>IF(OR('GOFO大件-GRO-报价'!AG15="是",'GOFO大件-GRO-报价'!AJ15="是"),'GOFO大件-GRO-报价'!$AM$4,IF(AND(OR('GOFO大件-GRO-报价'!AE15="是",'GOFO大件-GRO-报价'!AF15="是",'GOFO大件-GRO-报价'!AI15="是"),'GOFO大件-GRO-报价'!AK15="否"),'GOFO大件-GRO-报价'!$AE$4,0))</f>
        <v>#NUM!</v>
      </c>
      <c r="AL86" s="129">
        <f>IF(AND('GOFO大件-GRO-报价'!$AK15="是",'GOFO大件-GRO-报价'!$AJ15="否"),'GOFO大件-GRO-报价'!$AI$4,0)</f>
        <v>0</v>
      </c>
      <c r="AM86" s="129">
        <f t="shared" si="95"/>
        <v>2.92903225806451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14.025806451613</v>
      </c>
      <c r="D87" s="72">
        <v>15.8451612903226</v>
      </c>
      <c r="E87" s="72">
        <v>16.9548387096774</v>
      </c>
      <c r="F87" s="72">
        <v>17.8064516129033</v>
      </c>
      <c r="G87" s="72">
        <v>20.1290322580645</v>
      </c>
      <c r="H87" s="72">
        <v>26.1032258064516</v>
      </c>
      <c r="I87" s="72">
        <v>27.4451612903226</v>
      </c>
      <c r="J87" s="99"/>
      <c r="K87" s="71">
        <v>84</v>
      </c>
      <c r="L87" s="71">
        <v>38.1</v>
      </c>
      <c r="M87" s="72">
        <v>14.025806451613</v>
      </c>
      <c r="N87" s="72">
        <v>15.8451612903226</v>
      </c>
      <c r="O87" s="72">
        <v>16.9548387096774</v>
      </c>
      <c r="P87" s="72">
        <v>17.8064516129033</v>
      </c>
      <c r="Q87" s="72">
        <v>20.1290322580645</v>
      </c>
      <c r="R87" s="72">
        <v>26.1032258064516</v>
      </c>
      <c r="S87" s="72">
        <v>27.4451612903226</v>
      </c>
      <c r="U87" s="54"/>
      <c r="V87" s="81">
        <f>'GOFO大件-GRO-报价'!V16</f>
        <v>0</v>
      </c>
      <c r="W87" s="129">
        <f t="shared" si="88"/>
        <v>0.4</v>
      </c>
      <c r="X87" s="129" t="e">
        <f>'GOFO大件-GRO-报价'!AO16</f>
        <v>#N/A</v>
      </c>
      <c r="Y87" s="129" t="e">
        <f>(X87+Z87+AA87+AB87+AC87)*'GOFO大件-GRO-报价'!W2</f>
        <v>#N/A</v>
      </c>
      <c r="Z87" s="129" t="e">
        <f>IF(OR('GOFO大件-GRO-报价'!AG16="是",'GOFO大件-GRO-报价'!AJ16="是"),'GOFO大件-GRO-报价'!$AL$4,IF(AND(OR('GOFO大件-GRO-报价'!AE16="是",'GOFO大件-GRO-报价'!AF16="是",'GOFO大件-GRO-报价'!AI16="是"),'GOFO大件-GRO-报价'!AK16="否"),'GOFO大件-GRO-报价'!$AD$4,0))</f>
        <v>#NUM!</v>
      </c>
      <c r="AA87" s="129">
        <f>IF(AND('GOFO大件-GRO-报价'!AK16="是",'GOFO大件-GRO-报价'!AJ16="否"),'GOFO大件-GRO-报价'!$AH$4,0)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</v>
      </c>
      <c r="AI87" s="129" t="e">
        <f>'GOFO大件-GRO-报价'!AV16</f>
        <v>#N/A</v>
      </c>
      <c r="AJ87" s="129" t="e">
        <f>(AI87+AM87+AL87+AK87+AN87)*'GOFO大件-GRO-报价'!W2</f>
        <v>#N/A</v>
      </c>
      <c r="AK87" s="129" t="e">
        <f>IF(OR('GOFO大件-GRO-报价'!AG16="是",'GOFO大件-GRO-报价'!AJ16="是"),'GOFO大件-GRO-报价'!$AM$4,IF(AND(OR('GOFO大件-GRO-报价'!AE16="是",'GOFO大件-GRO-报价'!AF16="是",'GOFO大件-GRO-报价'!AI16="是"),'GOFO大件-GRO-报价'!AK16="否"),'GOFO大件-GRO-报价'!$AE$4,0))</f>
        <v>#NUM!</v>
      </c>
      <c r="AL87" s="129">
        <f>IF(AND('GOFO大件-GRO-报价'!$AK16="是",'GOFO大件-GRO-报价'!$AJ16="否"),'GOFO大件-GRO-报价'!$AI$4,0)</f>
        <v>0</v>
      </c>
      <c r="AM87" s="129">
        <f t="shared" si="95"/>
        <v>2.92903225806451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14.4</v>
      </c>
      <c r="D88" s="72">
        <v>15.8451612903226</v>
      </c>
      <c r="E88" s="72">
        <v>17.1354838709677</v>
      </c>
      <c r="F88" s="72">
        <v>17.9612903225807</v>
      </c>
      <c r="G88" s="72">
        <v>20.3354838709678</v>
      </c>
      <c r="H88" s="72">
        <v>26.6322580645162</v>
      </c>
      <c r="I88" s="72">
        <v>27.7290322580645</v>
      </c>
      <c r="J88" s="99"/>
      <c r="K88" s="71">
        <v>85</v>
      </c>
      <c r="L88" s="71">
        <v>38.55</v>
      </c>
      <c r="M88" s="72">
        <v>14.4</v>
      </c>
      <c r="N88" s="72">
        <v>15.8451612903226</v>
      </c>
      <c r="O88" s="72">
        <v>17.1354838709677</v>
      </c>
      <c r="P88" s="72">
        <v>17.9612903225807</v>
      </c>
      <c r="Q88" s="72">
        <v>20.3354838709678</v>
      </c>
      <c r="R88" s="72">
        <v>26.6322580645162</v>
      </c>
      <c r="S88" s="72">
        <v>27.7290322580645</v>
      </c>
      <c r="U88" s="54"/>
      <c r="V88" s="81">
        <f>'GOFO大件-GRO-报价'!V17</f>
        <v>0</v>
      </c>
      <c r="W88" s="129">
        <f t="shared" si="88"/>
        <v>0.4</v>
      </c>
      <c r="X88" s="129" t="e">
        <f>'GOFO大件-GRO-报价'!AO17</f>
        <v>#N/A</v>
      </c>
      <c r="Y88" s="129" t="e">
        <f>(X88+Z88+AA88+AB88+AC88)*'GOFO大件-GRO-报价'!W2</f>
        <v>#N/A</v>
      </c>
      <c r="Z88" s="129" t="e">
        <f>IF(OR('GOFO大件-GRO-报价'!AG17="是",'GOFO大件-GRO-报价'!AJ17="是"),'GOFO大件-GRO-报价'!$AL$4,IF(AND(OR('GOFO大件-GRO-报价'!AE17="是",'GOFO大件-GRO-报价'!AF17="是",'GOFO大件-GRO-报价'!AI17="是"),'GOFO大件-GRO-报价'!AK17="否"),'GOFO大件-GRO-报价'!$AD$4,0))</f>
        <v>#NUM!</v>
      </c>
      <c r="AA88" s="129">
        <f>IF(AND('GOFO大件-GRO-报价'!AK17="是",'GOFO大件-GRO-报价'!AJ17="否"),'GOFO大件-GRO-报价'!$AH$4,0)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</v>
      </c>
      <c r="AI88" s="129" t="e">
        <f>'GOFO大件-GRO-报价'!AV17</f>
        <v>#N/A</v>
      </c>
      <c r="AJ88" s="129" t="e">
        <f>(AI88+AM88+AL88+AK88+AN88)*'GOFO大件-GRO-报价'!W2</f>
        <v>#N/A</v>
      </c>
      <c r="AK88" s="129" t="e">
        <f>IF(OR('GOFO大件-GRO-报价'!AG17="是",'GOFO大件-GRO-报价'!AJ17="是"),'GOFO大件-GRO-报价'!$AM$4,IF(AND(OR('GOFO大件-GRO-报价'!AE17="是",'GOFO大件-GRO-报价'!AF17="是",'GOFO大件-GRO-报价'!AI17="是"),'GOFO大件-GRO-报价'!AK17="否"),'GOFO大件-GRO-报价'!$AE$4,0))</f>
        <v>#NUM!</v>
      </c>
      <c r="AL88" s="129">
        <f>IF(AND('GOFO大件-GRO-报价'!$AK17="是",'GOFO大件-GRO-报价'!$AJ17="否"),'GOFO大件-GRO-报价'!$AI$4,0)</f>
        <v>0</v>
      </c>
      <c r="AM88" s="129">
        <f t="shared" si="95"/>
        <v>2.92903225806451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14.4645161290322</v>
      </c>
      <c r="D89" s="72">
        <v>16.4774193548387</v>
      </c>
      <c r="E89" s="72">
        <v>17.483870967742</v>
      </c>
      <c r="F89" s="72">
        <v>18.3354838709677</v>
      </c>
      <c r="G89" s="72">
        <v>20.5290322580645</v>
      </c>
      <c r="H89" s="72">
        <v>27.1870967741935</v>
      </c>
      <c r="I89" s="72">
        <v>28.0129032258065</v>
      </c>
      <c r="J89" s="99"/>
      <c r="K89" s="71">
        <v>86</v>
      </c>
      <c r="L89" s="71">
        <v>39</v>
      </c>
      <c r="M89" s="72">
        <v>14.4645161290322</v>
      </c>
      <c r="N89" s="72">
        <v>16.4774193548387</v>
      </c>
      <c r="O89" s="72">
        <v>17.483870967742</v>
      </c>
      <c r="P89" s="72">
        <v>18.3354838709677</v>
      </c>
      <c r="Q89" s="72">
        <v>20.5290322580645</v>
      </c>
      <c r="R89" s="72">
        <v>27.1870967741935</v>
      </c>
      <c r="S89" s="72">
        <v>28.0129032258065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14.7612903225806</v>
      </c>
      <c r="D90" s="72">
        <v>16.6064516129033</v>
      </c>
      <c r="E90" s="72">
        <v>17.6129032258064</v>
      </c>
      <c r="F90" s="72">
        <v>18.4645161290322</v>
      </c>
      <c r="G90" s="72">
        <v>20.7483870967742</v>
      </c>
      <c r="H90" s="72">
        <v>27.741935483871</v>
      </c>
      <c r="I90" s="72">
        <v>28.283870967742</v>
      </c>
      <c r="J90" s="99"/>
      <c r="K90" s="71">
        <v>87</v>
      </c>
      <c r="L90" s="71">
        <v>39.46</v>
      </c>
      <c r="M90" s="72">
        <v>14.7612903225806</v>
      </c>
      <c r="N90" s="72">
        <v>16.6064516129033</v>
      </c>
      <c r="O90" s="72">
        <v>17.6129032258064</v>
      </c>
      <c r="P90" s="72">
        <v>18.4645161290322</v>
      </c>
      <c r="Q90" s="72">
        <v>20.7483870967742</v>
      </c>
      <c r="R90" s="72">
        <v>27.741935483871</v>
      </c>
      <c r="S90" s="72">
        <v>28.283870967742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15.0709677419354</v>
      </c>
      <c r="D91" s="72">
        <v>16.7354838709678</v>
      </c>
      <c r="E91" s="72">
        <v>17.7548387096774</v>
      </c>
      <c r="F91" s="72">
        <v>18.6064516129032</v>
      </c>
      <c r="G91" s="72">
        <v>20.9548387096774</v>
      </c>
      <c r="H91" s="72">
        <v>28.3096774193549</v>
      </c>
      <c r="I91" s="72">
        <v>28.5677419354838</v>
      </c>
      <c r="J91" s="99"/>
      <c r="K91" s="71">
        <v>88</v>
      </c>
      <c r="L91" s="71">
        <v>39.91</v>
      </c>
      <c r="M91" s="72">
        <v>15.0709677419354</v>
      </c>
      <c r="N91" s="72">
        <v>16.7354838709678</v>
      </c>
      <c r="O91" s="72">
        <v>17.7548387096774</v>
      </c>
      <c r="P91" s="72">
        <v>18.6064516129032</v>
      </c>
      <c r="Q91" s="72">
        <v>20.9548387096774</v>
      </c>
      <c r="R91" s="72">
        <v>28.3096774193549</v>
      </c>
      <c r="S91" s="72">
        <v>28.5677419354838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15.3677419354838</v>
      </c>
      <c r="D92" s="72">
        <v>16.8774193548388</v>
      </c>
      <c r="E92" s="72">
        <v>17.8838709677419</v>
      </c>
      <c r="F92" s="72">
        <v>18.7354838709678</v>
      </c>
      <c r="G92" s="72">
        <v>21.1741935483871</v>
      </c>
      <c r="H92" s="72">
        <v>28.8903225806452</v>
      </c>
      <c r="I92" s="72">
        <v>29.341935483871</v>
      </c>
      <c r="J92" s="99"/>
      <c r="K92" s="71">
        <v>89</v>
      </c>
      <c r="L92" s="71">
        <v>40.36</v>
      </c>
      <c r="M92" s="72">
        <v>15.3677419354838</v>
      </c>
      <c r="N92" s="72">
        <v>16.8774193548388</v>
      </c>
      <c r="O92" s="72">
        <v>17.8838709677419</v>
      </c>
      <c r="P92" s="72">
        <v>18.7354838709678</v>
      </c>
      <c r="Q92" s="72">
        <v>21.1741935483871</v>
      </c>
      <c r="R92" s="72">
        <v>28.8903225806452</v>
      </c>
      <c r="S92" s="72">
        <v>29.341935483871</v>
      </c>
      <c r="U92" s="54"/>
      <c r="V92" s="81" t="str">
        <f>'GOFO大件-GRO-报价'!V8</f>
        <v>超最长边产品</v>
      </c>
      <c r="W92" s="129">
        <f t="shared" ref="W92:AC92" si="99">W79</f>
        <v>2.4</v>
      </c>
      <c r="X92" s="129">
        <f>'GOFO大件-GRO-报价'!AP8</f>
        <v>16.9548387096774</v>
      </c>
      <c r="Y92" s="129">
        <f>(X92+Z92+AA92+AB92+AC92)*'GOFO大件-GRO-报价'!W2</f>
        <v>3.44322580645161</v>
      </c>
      <c r="Z92" s="129">
        <f t="shared" si="99"/>
        <v>6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26.398064516129</v>
      </c>
      <c r="AE92" s="131">
        <f t="shared" ref="AE92:AE101" si="101">(X92+Y92+Z92+AA92+AB92+W92+AC92)</f>
        <v>28.798064516129</v>
      </c>
      <c r="AF92" s="54"/>
      <c r="AG92" s="81" t="str">
        <f t="shared" ref="AG92:AG101" si="102">V92</f>
        <v>超最长边产品</v>
      </c>
      <c r="AH92" s="129">
        <f t="shared" ref="AH92:AH101" si="103">W92</f>
        <v>2.4</v>
      </c>
      <c r="AI92" s="129">
        <f>'GOFO大件-GRO-报价'!AW8</f>
        <v>16.9548387096774</v>
      </c>
      <c r="AJ92" s="129">
        <f>(AI92+AM92+AL92+AK92+AN92)*'GOFO大件-GRO-报价'!W2</f>
        <v>3.88258064516129</v>
      </c>
      <c r="AK92" s="129">
        <f t="shared" ref="AK92:AM92" si="104">AK79</f>
        <v>6</v>
      </c>
      <c r="AL92" s="129">
        <f t="shared" si="104"/>
        <v>0</v>
      </c>
      <c r="AM92" s="129">
        <f t="shared" si="104"/>
        <v>2.92903225806451</v>
      </c>
      <c r="AN92" s="129">
        <f t="shared" ref="AN92:AN101" si="105">AN40</f>
        <v>0</v>
      </c>
      <c r="AO92" s="130">
        <f t="shared" ref="AO92:AO101" si="106">SUM(AI92:AN92)</f>
        <v>29.7664516129032</v>
      </c>
      <c r="AP92" s="131">
        <f t="shared" ref="AP92:AP101" si="107">(AI92+AJ92+AK92+AL92+AM92+AH92+AN92)</f>
        <v>32.1664516129032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15.6903225806452</v>
      </c>
      <c r="D93" s="72">
        <v>17.0064516129032</v>
      </c>
      <c r="E93" s="72">
        <v>18.0129032258064</v>
      </c>
      <c r="F93" s="72">
        <v>18.8645161290323</v>
      </c>
      <c r="G93" s="72">
        <v>21.3806451612904</v>
      </c>
      <c r="H93" s="72">
        <v>29.4709677419354</v>
      </c>
      <c r="I93" s="72">
        <v>29.4709677419354</v>
      </c>
      <c r="J93" s="99"/>
      <c r="K93" s="71">
        <v>90</v>
      </c>
      <c r="L93" s="71">
        <v>40.82</v>
      </c>
      <c r="M93" s="72">
        <v>15.6903225806452</v>
      </c>
      <c r="N93" s="72">
        <v>17.0064516129032</v>
      </c>
      <c r="O93" s="72">
        <v>18.0129032258064</v>
      </c>
      <c r="P93" s="72">
        <v>18.8645161290323</v>
      </c>
      <c r="Q93" s="72">
        <v>21.3806451612904</v>
      </c>
      <c r="R93" s="72">
        <v>29.4709677419354</v>
      </c>
      <c r="S93" s="72">
        <v>29.4709677419354</v>
      </c>
      <c r="U93" s="54"/>
      <c r="V93" s="81">
        <f>'GOFO大件-GRO-报价'!V9</f>
        <v>0</v>
      </c>
      <c r="W93" s="129">
        <f t="shared" ref="W93:AC93" si="108">W80</f>
        <v>0.4</v>
      </c>
      <c r="X93" s="129" t="e">
        <f>'GOFO大件-GRO-报价'!AP9</f>
        <v>#N/A</v>
      </c>
      <c r="Y93" s="129" t="e">
        <f>(X93+Z93+AA93+AB93+AC93)*'GOFO大件-GRO-报价'!W2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</v>
      </c>
      <c r="AI93" s="129" t="e">
        <f>'GOFO大件-GRO-报价'!AW9</f>
        <v>#N/A</v>
      </c>
      <c r="AJ93" s="129" t="e">
        <f>(AI93+AM93+AL93+AK93+AN93)*'GOFO大件-GRO-报价'!W2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2.92903225806451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15.8451612903226</v>
      </c>
      <c r="D94" s="72">
        <v>17.0064516129032</v>
      </c>
      <c r="E94" s="72">
        <v>18.0129032258064</v>
      </c>
      <c r="F94" s="72">
        <v>18.8645161290323</v>
      </c>
      <c r="G94" s="72">
        <v>21.6</v>
      </c>
      <c r="H94" s="72">
        <v>29.4709677419354</v>
      </c>
      <c r="I94" s="72">
        <v>29.6</v>
      </c>
      <c r="J94" s="99"/>
      <c r="K94" s="71">
        <v>91</v>
      </c>
      <c r="L94" s="71">
        <v>41.27</v>
      </c>
      <c r="M94" s="72">
        <v>15.8451612903226</v>
      </c>
      <c r="N94" s="72">
        <v>17.0064516129032</v>
      </c>
      <c r="O94" s="72">
        <v>18.0129032258064</v>
      </c>
      <c r="P94" s="72">
        <v>18.8645161290323</v>
      </c>
      <c r="Q94" s="72">
        <v>21.6</v>
      </c>
      <c r="R94" s="72">
        <v>29.4709677419354</v>
      </c>
      <c r="S94" s="72">
        <v>29.6</v>
      </c>
      <c r="U94" s="54"/>
      <c r="V94" s="81">
        <f>'GOFO大件-GRO-报价'!V10</f>
        <v>0</v>
      </c>
      <c r="W94" s="129">
        <f t="shared" ref="W94:AC94" si="110">W81</f>
        <v>0.4</v>
      </c>
      <c r="X94" s="129" t="e">
        <f>'GOFO大件-GRO-报价'!AP10</f>
        <v>#N/A</v>
      </c>
      <c r="Y94" s="129" t="e">
        <f>(X94+Z94+AA94+AB94+AC94)*'GOFO大件-GRO-报价'!W2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</v>
      </c>
      <c r="AI94" s="129" t="e">
        <f>'GOFO大件-GRO-报价'!AW10</f>
        <v>#N/A</v>
      </c>
      <c r="AJ94" s="129" t="e">
        <f>(AI94+AM94+AL94+AK94+AN94)*'GOFO大件-GRO-报价'!W2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2.92903225806451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16.0129032258065</v>
      </c>
      <c r="D95" s="72">
        <v>17.0064516129032</v>
      </c>
      <c r="E95" s="72">
        <v>18.0129032258064</v>
      </c>
      <c r="F95" s="72">
        <v>18.8645161290323</v>
      </c>
      <c r="G95" s="72">
        <v>21.8064516129032</v>
      </c>
      <c r="H95" s="72">
        <v>29.4709677419354</v>
      </c>
      <c r="I95" s="72">
        <v>29.7419354838709</v>
      </c>
      <c r="J95" s="99"/>
      <c r="K95" s="71">
        <v>92</v>
      </c>
      <c r="L95" s="71">
        <v>41.73</v>
      </c>
      <c r="M95" s="72">
        <v>16.0129032258065</v>
      </c>
      <c r="N95" s="72">
        <v>17.0064516129032</v>
      </c>
      <c r="O95" s="72">
        <v>18.0129032258064</v>
      </c>
      <c r="P95" s="72">
        <v>18.8645161290323</v>
      </c>
      <c r="Q95" s="72">
        <v>21.8064516129032</v>
      </c>
      <c r="R95" s="72">
        <v>29.4709677419354</v>
      </c>
      <c r="S95" s="72">
        <v>29.7419354838709</v>
      </c>
      <c r="U95" s="54"/>
      <c r="V95" s="81">
        <f>'GOFO大件-GRO-报价'!V11</f>
        <v>0</v>
      </c>
      <c r="W95" s="129">
        <f t="shared" ref="W95:AC95" si="112">W82</f>
        <v>0.4</v>
      </c>
      <c r="X95" s="129" t="e">
        <f>'GOFO大件-GRO-报价'!AP11</f>
        <v>#N/A</v>
      </c>
      <c r="Y95" s="129" t="e">
        <f>(X95+Z95+AA95+AB95+AC95)*'GOFO大件-GRO-报价'!W2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</v>
      </c>
      <c r="AI95" s="129" t="e">
        <f>'GOFO大件-GRO-报价'!AW11</f>
        <v>#N/A</v>
      </c>
      <c r="AJ95" s="129" t="e">
        <f>(AI95+AM95+AL95+AK95+AN95)*'GOFO大件-GRO-报价'!W2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2.92903225806451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16.1677419354839</v>
      </c>
      <c r="D96" s="72">
        <v>17.0064516129032</v>
      </c>
      <c r="E96" s="72">
        <v>18.0129032258064</v>
      </c>
      <c r="F96" s="72">
        <v>18.8645161290323</v>
      </c>
      <c r="G96" s="72">
        <v>22.0387096774194</v>
      </c>
      <c r="H96" s="72">
        <v>29.4709677419354</v>
      </c>
      <c r="I96" s="72">
        <v>30.0387096774193</v>
      </c>
      <c r="J96" s="99"/>
      <c r="K96" s="71">
        <v>93</v>
      </c>
      <c r="L96" s="71">
        <v>42.18</v>
      </c>
      <c r="M96" s="72">
        <v>16.1677419354839</v>
      </c>
      <c r="N96" s="72">
        <v>17.0064516129032</v>
      </c>
      <c r="O96" s="72">
        <v>18.0129032258064</v>
      </c>
      <c r="P96" s="72">
        <v>18.8645161290323</v>
      </c>
      <c r="Q96" s="72">
        <v>22.0387096774194</v>
      </c>
      <c r="R96" s="72">
        <v>29.4709677419354</v>
      </c>
      <c r="S96" s="72">
        <v>30.0387096774193</v>
      </c>
      <c r="U96" s="54"/>
      <c r="V96" s="81">
        <f>'GOFO大件-GRO-报价'!V12</f>
        <v>0</v>
      </c>
      <c r="W96" s="129">
        <f t="shared" ref="W96:AC96" si="114">W83</f>
        <v>0.4</v>
      </c>
      <c r="X96" s="129" t="e">
        <f>'GOFO大件-GRO-报价'!AP12</f>
        <v>#N/A</v>
      </c>
      <c r="Y96" s="129" t="e">
        <f>(X96+Z96+AA96+AB96+AC96)*'GOFO大件-GRO-报价'!W2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</v>
      </c>
      <c r="AI96" s="129" t="e">
        <f>'GOFO大件-GRO-报价'!AW12</f>
        <v>#N/A</v>
      </c>
      <c r="AJ96" s="129" t="e">
        <f>(AI96+AM96+AL96+AK96+AN96)*'GOFO大件-GRO-报价'!W2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2.92903225806451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16.3225806451613</v>
      </c>
      <c r="D97" s="72">
        <v>17.0064516129032</v>
      </c>
      <c r="E97" s="72">
        <v>18.0129032258064</v>
      </c>
      <c r="F97" s="72">
        <v>19.0709677419355</v>
      </c>
      <c r="G97" s="72">
        <v>22.258064516129</v>
      </c>
      <c r="H97" s="72">
        <v>29.4709677419354</v>
      </c>
      <c r="I97" s="72">
        <v>30.3483870967742</v>
      </c>
      <c r="J97" s="99"/>
      <c r="K97" s="71">
        <v>94</v>
      </c>
      <c r="L97" s="71">
        <v>42.63</v>
      </c>
      <c r="M97" s="72">
        <v>16.3225806451613</v>
      </c>
      <c r="N97" s="72">
        <v>17.0064516129032</v>
      </c>
      <c r="O97" s="72">
        <v>18.0129032258064</v>
      </c>
      <c r="P97" s="72">
        <v>19.0709677419355</v>
      </c>
      <c r="Q97" s="72">
        <v>22.258064516129</v>
      </c>
      <c r="R97" s="72">
        <v>29.4709677419354</v>
      </c>
      <c r="S97" s="72">
        <v>30.3483870967742</v>
      </c>
      <c r="U97" s="54"/>
      <c r="V97" s="81">
        <f>'GOFO大件-GRO-报价'!V13</f>
        <v>0</v>
      </c>
      <c r="W97" s="129">
        <f t="shared" ref="W97:AC97" si="116">W84</f>
        <v>0.4</v>
      </c>
      <c r="X97" s="129" t="e">
        <f>'GOFO大件-GRO-报价'!AP13</f>
        <v>#N/A</v>
      </c>
      <c r="Y97" s="129" t="e">
        <f>(X97+Z97+AA97+AB97+AC97)*'GOFO大件-GRO-报价'!W2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</v>
      </c>
      <c r="AI97" s="129" t="e">
        <f>'GOFO大件-GRO-报价'!AW13</f>
        <v>#N/A</v>
      </c>
      <c r="AJ97" s="129" t="e">
        <f>(AI97+AM97+AL97+AK97+AN97)*'GOFO大件-GRO-报价'!W2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2.92903225806451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16.4903225806452</v>
      </c>
      <c r="D98" s="72">
        <v>17.0064516129032</v>
      </c>
      <c r="E98" s="72">
        <v>18.0129032258064</v>
      </c>
      <c r="F98" s="72">
        <v>19.4580645161291</v>
      </c>
      <c r="G98" s="72">
        <v>22.4903225806452</v>
      </c>
      <c r="H98" s="72">
        <v>29.4709677419354</v>
      </c>
      <c r="I98" s="72">
        <v>30.658064516129</v>
      </c>
      <c r="J98" s="99"/>
      <c r="K98" s="71">
        <v>95</v>
      </c>
      <c r="L98" s="71">
        <v>43.09</v>
      </c>
      <c r="M98" s="72">
        <v>16.4903225806452</v>
      </c>
      <c r="N98" s="72">
        <v>17.0064516129032</v>
      </c>
      <c r="O98" s="72">
        <v>18.0129032258064</v>
      </c>
      <c r="P98" s="72">
        <v>19.4580645161291</v>
      </c>
      <c r="Q98" s="72">
        <v>22.4903225806452</v>
      </c>
      <c r="R98" s="72">
        <v>29.4709677419354</v>
      </c>
      <c r="S98" s="72">
        <v>30.658064516129</v>
      </c>
      <c r="U98" s="54"/>
      <c r="V98" s="81">
        <f>'GOFO大件-GRO-报价'!V14</f>
        <v>0</v>
      </c>
      <c r="W98" s="129">
        <f t="shared" ref="W98:AC98" si="118">W85</f>
        <v>0.4</v>
      </c>
      <c r="X98" s="129" t="e">
        <f>'GOFO大件-GRO-报价'!AP14</f>
        <v>#N/A</v>
      </c>
      <c r="Y98" s="129" t="e">
        <f>(X98+Z98+AA98+AB98+AC98)*'GOFO大件-GRO-报价'!W2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</v>
      </c>
      <c r="AI98" s="129" t="e">
        <f>'GOFO大件-GRO-报价'!AW14</f>
        <v>#N/A</v>
      </c>
      <c r="AJ98" s="129" t="e">
        <f>(AI98+AM98+AL98+AK98+AN98)*'GOFO大件-GRO-报价'!W2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2.92903225806451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16.658064516129</v>
      </c>
      <c r="D99" s="72">
        <v>17.1354838709677</v>
      </c>
      <c r="E99" s="72">
        <v>18.1677419354839</v>
      </c>
      <c r="F99" s="72">
        <v>19.858064516129</v>
      </c>
      <c r="G99" s="72">
        <v>22.7096774193548</v>
      </c>
      <c r="H99" s="72">
        <v>29.4709677419354</v>
      </c>
      <c r="I99" s="72">
        <v>30.9548387096774</v>
      </c>
      <c r="J99" s="99"/>
      <c r="K99" s="71">
        <v>96</v>
      </c>
      <c r="L99" s="71">
        <v>43.54</v>
      </c>
      <c r="M99" s="72">
        <v>16.658064516129</v>
      </c>
      <c r="N99" s="72">
        <v>17.1354838709677</v>
      </c>
      <c r="O99" s="72">
        <v>18.1677419354839</v>
      </c>
      <c r="P99" s="72">
        <v>19.858064516129</v>
      </c>
      <c r="Q99" s="72">
        <v>22.7096774193548</v>
      </c>
      <c r="R99" s="72">
        <v>29.4709677419354</v>
      </c>
      <c r="S99" s="72">
        <v>30.9548387096774</v>
      </c>
      <c r="U99" s="54"/>
      <c r="V99" s="81">
        <f>'GOFO大件-GRO-报价'!V15</f>
        <v>0</v>
      </c>
      <c r="W99" s="129">
        <f t="shared" ref="W99:AC99" si="120">W86</f>
        <v>0.4</v>
      </c>
      <c r="X99" s="129" t="e">
        <f>'GOFO大件-GRO-报价'!AP15</f>
        <v>#N/A</v>
      </c>
      <c r="Y99" s="129" t="e">
        <f>(X99+Z99+AA99+AB99+AC99)*'GOFO大件-GRO-报价'!W2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</v>
      </c>
      <c r="AI99" s="129" t="e">
        <f>'GOFO大件-GRO-报价'!AW15</f>
        <v>#N/A</v>
      </c>
      <c r="AJ99" s="129" t="e">
        <f>(AI99+AM99+AL99+AK99+AN99)*'GOFO大件-GRO-报价'!W2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2.92903225806451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16.8387096774193</v>
      </c>
      <c r="D100" s="72">
        <v>17.2774193548387</v>
      </c>
      <c r="E100" s="72">
        <v>18.2967741935484</v>
      </c>
      <c r="F100" s="72">
        <v>19.858064516129</v>
      </c>
      <c r="G100" s="72">
        <v>22.941935483871</v>
      </c>
      <c r="H100" s="72">
        <v>29.4709677419354</v>
      </c>
      <c r="I100" s="72">
        <v>31.2645161290322</v>
      </c>
      <c r="J100" s="99"/>
      <c r="K100" s="71">
        <v>97</v>
      </c>
      <c r="L100" s="71">
        <v>43.99</v>
      </c>
      <c r="M100" s="72">
        <v>16.8387096774193</v>
      </c>
      <c r="N100" s="72">
        <v>17.2774193548387</v>
      </c>
      <c r="O100" s="72">
        <v>18.2967741935484</v>
      </c>
      <c r="P100" s="72">
        <v>19.858064516129</v>
      </c>
      <c r="Q100" s="72">
        <v>22.941935483871</v>
      </c>
      <c r="R100" s="72">
        <v>29.4709677419354</v>
      </c>
      <c r="S100" s="72">
        <v>31.2645161290322</v>
      </c>
      <c r="U100" s="54"/>
      <c r="V100" s="81">
        <f>'GOFO大件-GRO-报价'!V16</f>
        <v>0</v>
      </c>
      <c r="W100" s="129">
        <f t="shared" ref="W100:AC100" si="122">W87</f>
        <v>0.4</v>
      </c>
      <c r="X100" s="129" t="e">
        <f>'GOFO大件-GRO-报价'!AP16</f>
        <v>#N/A</v>
      </c>
      <c r="Y100" s="129" t="e">
        <f>(X100+Z100+AA100+AB100+AC100)*'GOFO大件-GRO-报价'!W2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</v>
      </c>
      <c r="AI100" s="129" t="e">
        <f>'GOFO大件-GRO-报价'!AW16</f>
        <v>#N/A</v>
      </c>
      <c r="AJ100" s="129" t="e">
        <f>(AI100+AM100+AL100+AK100+AN100)*'GOFO大件-GRO-报价'!W2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2.92903225806451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17.0064516129032</v>
      </c>
      <c r="D101" s="72">
        <v>17.4064516129032</v>
      </c>
      <c r="E101" s="72">
        <v>18.4258064516129</v>
      </c>
      <c r="F101" s="72">
        <v>19.858064516129</v>
      </c>
      <c r="G101" s="72">
        <v>23.1612903225806</v>
      </c>
      <c r="H101" s="72">
        <v>29.4709677419354</v>
      </c>
      <c r="I101" s="72">
        <v>31.5870967741936</v>
      </c>
      <c r="J101" s="99"/>
      <c r="K101" s="71">
        <v>98</v>
      </c>
      <c r="L101" s="71">
        <v>44.45</v>
      </c>
      <c r="M101" s="72">
        <v>17.0064516129032</v>
      </c>
      <c r="N101" s="72">
        <v>17.4064516129032</v>
      </c>
      <c r="O101" s="72">
        <v>18.4258064516129</v>
      </c>
      <c r="P101" s="72">
        <v>19.858064516129</v>
      </c>
      <c r="Q101" s="72">
        <v>23.1612903225806</v>
      </c>
      <c r="R101" s="72">
        <v>29.4709677419354</v>
      </c>
      <c r="S101" s="72">
        <v>31.5870967741936</v>
      </c>
      <c r="U101" s="54"/>
      <c r="V101" s="81">
        <f>'GOFO大件-GRO-报价'!V17</f>
        <v>0</v>
      </c>
      <c r="W101" s="129">
        <f t="shared" ref="W101:AC101" si="124">W88</f>
        <v>0.4</v>
      </c>
      <c r="X101" s="129" t="e">
        <f>'GOFO大件-GRO-报价'!AP17</f>
        <v>#N/A</v>
      </c>
      <c r="Y101" s="129" t="e">
        <f>(X101+Z101+AA101+AB101+AC101)*'GOFO大件-GRO-报价'!W2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</v>
      </c>
      <c r="AI101" s="129" t="e">
        <f>'GOFO大件-GRO-报价'!AW17</f>
        <v>#N/A</v>
      </c>
      <c r="AJ101" s="129" t="e">
        <f>(AI101+AM101+AL101+AK101+AN101)*'GOFO大件-GRO-报价'!W2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2.92903225806451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17.174193548387</v>
      </c>
      <c r="D102" s="72">
        <v>17.6516129032258</v>
      </c>
      <c r="E102" s="72">
        <v>18.5677419354839</v>
      </c>
      <c r="F102" s="72">
        <v>19.858064516129</v>
      </c>
      <c r="G102" s="72">
        <v>23.4064516129032</v>
      </c>
      <c r="H102" s="72">
        <v>29.4709677419354</v>
      </c>
      <c r="I102" s="72">
        <v>31.9096774193549</v>
      </c>
      <c r="J102" s="99"/>
      <c r="K102" s="71">
        <v>99</v>
      </c>
      <c r="L102" s="71">
        <v>44.9</v>
      </c>
      <c r="M102" s="72">
        <v>17.174193548387</v>
      </c>
      <c r="N102" s="72">
        <v>17.6516129032258</v>
      </c>
      <c r="O102" s="72">
        <v>18.5677419354839</v>
      </c>
      <c r="P102" s="72">
        <v>19.858064516129</v>
      </c>
      <c r="Q102" s="72">
        <v>23.4064516129032</v>
      </c>
      <c r="R102" s="72">
        <v>29.4709677419354</v>
      </c>
      <c r="S102" s="72">
        <v>31.9096774193549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17.3548387096774</v>
      </c>
      <c r="D103" s="72">
        <v>18</v>
      </c>
      <c r="E103" s="72">
        <v>18.8516129032258</v>
      </c>
      <c r="F103" s="72">
        <v>19.858064516129</v>
      </c>
      <c r="G103" s="72">
        <v>23.6387096774194</v>
      </c>
      <c r="H103" s="72">
        <v>29.4709677419354</v>
      </c>
      <c r="I103" s="72">
        <v>32.2193548387097</v>
      </c>
      <c r="J103" s="99"/>
      <c r="K103" s="71">
        <v>100</v>
      </c>
      <c r="L103" s="71">
        <v>45.35</v>
      </c>
      <c r="M103" s="72">
        <v>17.3548387096774</v>
      </c>
      <c r="N103" s="72">
        <v>18</v>
      </c>
      <c r="O103" s="72">
        <v>18.8516129032258</v>
      </c>
      <c r="P103" s="72">
        <v>19.858064516129</v>
      </c>
      <c r="Q103" s="72">
        <v>23.6387096774194</v>
      </c>
      <c r="R103" s="72">
        <v>29.4709677419354</v>
      </c>
      <c r="S103" s="72">
        <v>32.2193548387097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17.5225806451613</v>
      </c>
      <c r="D104" s="72">
        <v>18.374193548387</v>
      </c>
      <c r="E104" s="72">
        <v>19.2387096774193</v>
      </c>
      <c r="F104" s="72">
        <v>20.258064516129</v>
      </c>
      <c r="G104" s="72">
        <v>23.6387096774194</v>
      </c>
      <c r="H104" s="72">
        <v>29.483870967742</v>
      </c>
      <c r="I104" s="72">
        <v>32.541935483871</v>
      </c>
      <c r="J104" s="99"/>
      <c r="K104" s="71">
        <v>101</v>
      </c>
      <c r="L104" s="71">
        <v>45.81</v>
      </c>
      <c r="M104" s="72">
        <v>17.5225806451613</v>
      </c>
      <c r="N104" s="72">
        <v>18.374193548387</v>
      </c>
      <c r="O104" s="72">
        <v>19.2387096774193</v>
      </c>
      <c r="P104" s="72">
        <v>20.258064516129</v>
      </c>
      <c r="Q104" s="72">
        <v>23.6387096774194</v>
      </c>
      <c r="R104" s="72">
        <v>29.483870967742</v>
      </c>
      <c r="S104" s="72">
        <v>32.541935483871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17.7032258064516</v>
      </c>
      <c r="D105" s="72">
        <v>18.516129032258</v>
      </c>
      <c r="E105" s="72">
        <v>19.3806451612903</v>
      </c>
      <c r="F105" s="72">
        <v>20.3870967741936</v>
      </c>
      <c r="G105" s="72">
        <v>23.6387096774194</v>
      </c>
      <c r="H105" s="72">
        <v>29.4967741935484</v>
      </c>
      <c r="I105" s="72">
        <v>32.8774193548387</v>
      </c>
      <c r="J105" s="99"/>
      <c r="K105" s="71">
        <v>102</v>
      </c>
      <c r="L105" s="71">
        <v>46.26</v>
      </c>
      <c r="M105" s="72">
        <v>17.7032258064516</v>
      </c>
      <c r="N105" s="72">
        <v>18.516129032258</v>
      </c>
      <c r="O105" s="72">
        <v>19.3806451612903</v>
      </c>
      <c r="P105" s="72">
        <v>20.3870967741936</v>
      </c>
      <c r="Q105" s="72">
        <v>23.6387096774194</v>
      </c>
      <c r="R105" s="72">
        <v>29.4967741935484</v>
      </c>
      <c r="S105" s="72">
        <v>32.8774193548387</v>
      </c>
      <c r="U105" s="54"/>
      <c r="V105" s="81" t="str">
        <f>'GOFO大件-GRO-报价'!V8</f>
        <v>超最长边产品</v>
      </c>
      <c r="W105" s="129">
        <f t="shared" ref="W105:W114" si="126">W92</f>
        <v>2.4</v>
      </c>
      <c r="X105" s="129">
        <f>'GOFO大件-GRO-报价'!AQ8</f>
        <v>20.1419354838709</v>
      </c>
      <c r="Y105" s="129">
        <f>(X105+Z105+AA105+AB105+AC105)*'GOFO大件-GRO-报价'!W2</f>
        <v>3.96629032258063</v>
      </c>
      <c r="Z105" s="129">
        <f>IF(OR('GOFO大件-GRO-报价'!AG8="是",'GOFO大件-GRO-报价'!AJ8="是"),'GOFO大件-GRO-报价'!$AL$5,IF(AND(OR('GOFO大件-GRO-报价'!AE8="是",'GOFO大件-GRO-报价'!AF8="是",'GOFO大件-GRO-报价'!AI8="是"),'GOFO大件-GRO-报价'!AK8="否"),'GOFO大件-GRO-报价'!$AD$5,0))</f>
        <v>6.3</v>
      </c>
      <c r="AA105" s="129">
        <f>IF(AND('GOFO大件-GRO-报价'!AK8="是",'GOFO大件-GRO-报价'!AJ8="否"),'GOFO大件-GRO-报价'!$AH$5,0)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30.4082258064515</v>
      </c>
      <c r="AE105" s="131">
        <f t="shared" ref="AE105:AE114" si="130">(X105+Y105+Z105+AA105+AB105+W105+AC105)</f>
        <v>32.8082258064515</v>
      </c>
      <c r="AF105" s="54"/>
      <c r="AG105" s="81" t="str">
        <f t="shared" ref="AG105:AG114" si="131">V105</f>
        <v>超最长边产品</v>
      </c>
      <c r="AH105" s="129">
        <f t="shared" ref="AH105:AH114" si="132">W105</f>
        <v>2.4</v>
      </c>
      <c r="AI105" s="129">
        <f>'GOFO大件-GRO-报价'!AX8</f>
        <v>20.1419354838709</v>
      </c>
      <c r="AJ105" s="129">
        <f>(AI105+AM105+AL105+AK105+AN105)*'GOFO大件-GRO-报价'!W2</f>
        <v>4.40564516129031</v>
      </c>
      <c r="AK105" s="129">
        <f>IF(OR('GOFO大件-GRO-报价'!AG8="是",'GOFO大件-GRO-报价'!AJ8="是"),'GOFO大件-GRO-报价'!$AM$5,IF(AND(OR('GOFO大件-GRO-报价'!AE8="是",'GOFO大件-GRO-报价'!AF8="是",'GOFO大件-GRO-报价'!AI8="是"),'GOFO大件-GRO-报价'!AK8="否"),'GOFO大件-GRO-报价'!$AE$5,0))</f>
        <v>6.3</v>
      </c>
      <c r="AL105" s="129">
        <f>IF(AND('GOFO大件-GRO-报价'!$AK8="是",'GOFO大件-GRO-报价'!$AJ8="否"),'GOFO大件-GRO-报价'!$AI$5,0)</f>
        <v>0</v>
      </c>
      <c r="AM105" s="129">
        <f t="shared" ref="AM105:AM114" si="133">AM92</f>
        <v>2.92903225806451</v>
      </c>
      <c r="AN105" s="129">
        <f t="shared" ref="AN105:AN114" si="134">AN40</f>
        <v>0</v>
      </c>
      <c r="AO105" s="130">
        <f t="shared" ref="AO105:AO114" si="135">SUM(AI105:AN105)</f>
        <v>33.7766129032257</v>
      </c>
      <c r="AP105" s="131">
        <f t="shared" ref="AP105:AP114" si="136">(AI105+AJ105+AK105+AL105+AM105+AH105+AN105)</f>
        <v>36.1766129032257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17.8709677419355</v>
      </c>
      <c r="D106" s="72">
        <v>18.6451612903225</v>
      </c>
      <c r="E106" s="72">
        <v>19.5096774193548</v>
      </c>
      <c r="F106" s="72">
        <v>20.5161290322581</v>
      </c>
      <c r="G106" s="72">
        <v>23.8838709677419</v>
      </c>
      <c r="H106" s="72">
        <v>29.5096774193549</v>
      </c>
      <c r="I106" s="72">
        <v>33.2129032258064</v>
      </c>
      <c r="J106" s="99"/>
      <c r="K106" s="71">
        <v>103</v>
      </c>
      <c r="L106" s="71">
        <v>46.72</v>
      </c>
      <c r="M106" s="72">
        <v>17.8709677419355</v>
      </c>
      <c r="N106" s="72">
        <v>18.6451612903225</v>
      </c>
      <c r="O106" s="72">
        <v>19.5096774193548</v>
      </c>
      <c r="P106" s="72">
        <v>20.5161290322581</v>
      </c>
      <c r="Q106" s="72">
        <v>23.8838709677419</v>
      </c>
      <c r="R106" s="72">
        <v>29.5096774193549</v>
      </c>
      <c r="S106" s="72">
        <v>33.2129032258064</v>
      </c>
      <c r="U106" s="54"/>
      <c r="V106" s="81">
        <f>'GOFO大件-GRO-报价'!V9</f>
        <v>0</v>
      </c>
      <c r="W106" s="129">
        <f t="shared" si="126"/>
        <v>0.4</v>
      </c>
      <c r="X106" s="129" t="e">
        <f>'GOFO大件-GRO-报价'!AQ9</f>
        <v>#N/A</v>
      </c>
      <c r="Y106" s="129" t="e">
        <f>(X106+Z106+AA106+AB106+AC106)*'GOFO大件-GRO-报价'!W2</f>
        <v>#N/A</v>
      </c>
      <c r="Z106" s="129" t="e">
        <f>IF(OR('GOFO大件-GRO-报价'!AG9="是",'GOFO大件-GRO-报价'!AJ9="是"),'GOFO大件-GRO-报价'!$AL$5,IF(AND(OR('GOFO大件-GRO-报价'!AE9="是",'GOFO大件-GRO-报价'!AF9="是",'GOFO大件-GRO-报价'!AI9="是"),'GOFO大件-GRO-报价'!AK9="否"),'GOFO大件-GRO-报价'!$AD$5,0))</f>
        <v>#NUM!</v>
      </c>
      <c r="AA106" s="129">
        <f>IF(AND('GOFO大件-GRO-报价'!AK9="是",'GOFO大件-GRO-报价'!AJ9="否"),'GOFO大件-GRO-报价'!$AH$5,0)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</v>
      </c>
      <c r="AI106" s="129" t="e">
        <f>'GOFO大件-GRO-报价'!AX9</f>
        <v>#N/A</v>
      </c>
      <c r="AJ106" s="129" t="e">
        <f>(AI106+AM106+AL106+AK106+AN106)*'GOFO大件-GRO-报价'!W2</f>
        <v>#N/A</v>
      </c>
      <c r="AK106" s="129" t="e">
        <f>IF(OR('GOFO大件-GRO-报价'!AG9="是",'GOFO大件-GRO-报价'!AJ9="是"),'GOFO大件-GRO-报价'!$AM$5,IF(AND(OR('GOFO大件-GRO-报价'!AE9="是",'GOFO大件-GRO-报价'!AF9="是",'GOFO大件-GRO-报价'!AI9="是"),'GOFO大件-GRO-报价'!AK9="否"),'GOFO大件-GRO-报价'!$AE$5,0))</f>
        <v>#NUM!</v>
      </c>
      <c r="AL106" s="129">
        <f>IF(AND('GOFO大件-GRO-报价'!$AK9="是",'GOFO大件-GRO-报价'!$AJ9="否"),'GOFO大件-GRO-报价'!$AI$5,0)</f>
        <v>0</v>
      </c>
      <c r="AM106" s="129">
        <f t="shared" si="133"/>
        <v>2.92903225806451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18.0516129032258</v>
      </c>
      <c r="D107" s="72">
        <v>18.7741935483871</v>
      </c>
      <c r="E107" s="72">
        <v>19.6387096774194</v>
      </c>
      <c r="F107" s="72">
        <v>20.6451612903226</v>
      </c>
      <c r="G107" s="72">
        <v>24.1290322580645</v>
      </c>
      <c r="H107" s="72">
        <v>29.5225806451613</v>
      </c>
      <c r="I107" s="72">
        <v>33.5354838709678</v>
      </c>
      <c r="J107" s="99"/>
      <c r="K107" s="71">
        <v>104</v>
      </c>
      <c r="L107" s="71">
        <v>47.17</v>
      </c>
      <c r="M107" s="72">
        <v>18.0516129032258</v>
      </c>
      <c r="N107" s="72">
        <v>18.7741935483871</v>
      </c>
      <c r="O107" s="72">
        <v>19.6387096774194</v>
      </c>
      <c r="P107" s="72">
        <v>20.6451612903226</v>
      </c>
      <c r="Q107" s="72">
        <v>24.1290322580645</v>
      </c>
      <c r="R107" s="72">
        <v>29.5225806451613</v>
      </c>
      <c r="S107" s="72">
        <v>33.5354838709678</v>
      </c>
      <c r="U107" s="54"/>
      <c r="V107" s="81">
        <f>'GOFO大件-GRO-报价'!V10</f>
        <v>0</v>
      </c>
      <c r="W107" s="129">
        <f t="shared" si="126"/>
        <v>0.4</v>
      </c>
      <c r="X107" s="129" t="e">
        <f>'GOFO大件-GRO-报价'!AQ10</f>
        <v>#N/A</v>
      </c>
      <c r="Y107" s="129" t="e">
        <f>(X107+Z107+AA107+AB107+AC107)*'GOFO大件-GRO-报价'!W2</f>
        <v>#N/A</v>
      </c>
      <c r="Z107" s="129" t="e">
        <f>IF(OR('GOFO大件-GRO-报价'!AG10="是",'GOFO大件-GRO-报价'!AJ10="是"),'GOFO大件-GRO-报价'!$AL$5,IF(AND(OR('GOFO大件-GRO-报价'!AE10="是",'GOFO大件-GRO-报价'!AF10="是",'GOFO大件-GRO-报价'!AI10="是"),'GOFO大件-GRO-报价'!AK10="否"),'GOFO大件-GRO-报价'!$AD$5,0))</f>
        <v>#NUM!</v>
      </c>
      <c r="AA107" s="129">
        <f>IF(AND('GOFO大件-GRO-报价'!AK10="是",'GOFO大件-GRO-报价'!AJ10="否"),'GOFO大件-GRO-报价'!$AH$5,0)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</v>
      </c>
      <c r="AI107" s="129" t="e">
        <f>'GOFO大件-GRO-报价'!AX10</f>
        <v>#N/A</v>
      </c>
      <c r="AJ107" s="129" t="e">
        <f>(AI107+AM107+AL107+AK107+AN107)*'GOFO大件-GRO-报价'!W2</f>
        <v>#N/A</v>
      </c>
      <c r="AK107" s="129" t="e">
        <f>IF(OR('GOFO大件-GRO-报价'!AG10="是",'GOFO大件-GRO-报价'!AJ10="是"),'GOFO大件-GRO-报价'!$AM$5,IF(AND(OR('GOFO大件-GRO-报价'!AE10="是",'GOFO大件-GRO-报价'!AF10="是",'GOFO大件-GRO-报价'!AI10="是"),'GOFO大件-GRO-报价'!AK10="否"),'GOFO大件-GRO-报价'!$AE$5,0))</f>
        <v>#NUM!</v>
      </c>
      <c r="AL107" s="129">
        <f>IF(AND('GOFO大件-GRO-报价'!$AK10="是",'GOFO大件-GRO-报价'!$AJ10="否"),'GOFO大件-GRO-报价'!$AI$5,0)</f>
        <v>0</v>
      </c>
      <c r="AM107" s="129">
        <f t="shared" si="133"/>
        <v>2.92903225806451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18.2451612903226</v>
      </c>
      <c r="D108" s="72">
        <v>18.9161290322581</v>
      </c>
      <c r="E108" s="72">
        <v>19.7677419354839</v>
      </c>
      <c r="F108" s="72">
        <v>20.7870967741936</v>
      </c>
      <c r="G108" s="72">
        <v>24.3612903225806</v>
      </c>
      <c r="H108" s="72">
        <v>29.5354838709678</v>
      </c>
      <c r="I108" s="72">
        <v>34.2193548387097</v>
      </c>
      <c r="J108" s="99"/>
      <c r="K108" s="71">
        <v>105</v>
      </c>
      <c r="L108" s="71">
        <v>47.62</v>
      </c>
      <c r="M108" s="72">
        <v>18.2451612903226</v>
      </c>
      <c r="N108" s="72">
        <v>18.9161290322581</v>
      </c>
      <c r="O108" s="72">
        <v>19.7677419354839</v>
      </c>
      <c r="P108" s="72">
        <v>20.7870967741936</v>
      </c>
      <c r="Q108" s="72">
        <v>24.3612903225806</v>
      </c>
      <c r="R108" s="72">
        <v>29.5354838709678</v>
      </c>
      <c r="S108" s="72">
        <v>34.2193548387097</v>
      </c>
      <c r="U108" s="54"/>
      <c r="V108" s="81">
        <f>'GOFO大件-GRO-报价'!V11</f>
        <v>0</v>
      </c>
      <c r="W108" s="129">
        <f t="shared" si="126"/>
        <v>0.4</v>
      </c>
      <c r="X108" s="129" t="e">
        <f>'GOFO大件-GRO-报价'!AQ11</f>
        <v>#N/A</v>
      </c>
      <c r="Y108" s="129" t="e">
        <f>(X108+Z108+AA108+AB108+AC108)*'GOFO大件-GRO-报价'!W2</f>
        <v>#N/A</v>
      </c>
      <c r="Z108" s="129" t="e">
        <f>IF(OR('GOFO大件-GRO-报价'!AG11="是",'GOFO大件-GRO-报价'!AJ11="是"),'GOFO大件-GRO-报价'!$AL$5,IF(AND(OR('GOFO大件-GRO-报价'!AE11="是",'GOFO大件-GRO-报价'!AF11="是",'GOFO大件-GRO-报价'!AI11="是"),'GOFO大件-GRO-报价'!AK11="否"),'GOFO大件-GRO-报价'!$AD$5,0))</f>
        <v>#NUM!</v>
      </c>
      <c r="AA108" s="129">
        <f>IF(AND('GOFO大件-GRO-报价'!AK11="是",'GOFO大件-GRO-报价'!AJ11="否"),'GOFO大件-GRO-报价'!$AH$5,0)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</v>
      </c>
      <c r="AI108" s="129" t="e">
        <f>'GOFO大件-GRO-报价'!AX11</f>
        <v>#N/A</v>
      </c>
      <c r="AJ108" s="129" t="e">
        <f>(AI108+AM108+AL108+AK108+AN108)*'GOFO大件-GRO-报价'!W2</f>
        <v>#N/A</v>
      </c>
      <c r="AK108" s="129" t="e">
        <f>IF(OR('GOFO大件-GRO-报价'!AG11="是",'GOFO大件-GRO-报价'!AJ11="是"),'GOFO大件-GRO-报价'!$AM$5,IF(AND(OR('GOFO大件-GRO-报价'!AE11="是",'GOFO大件-GRO-报价'!AF11="是",'GOFO大件-GRO-报价'!AI11="是"),'GOFO大件-GRO-报价'!AK11="否"),'GOFO大件-GRO-报价'!$AE$5,0))</f>
        <v>#NUM!</v>
      </c>
      <c r="AL108" s="129">
        <f>IF(AND('GOFO大件-GRO-报价'!$AK11="是",'GOFO大件-GRO-报价'!$AJ11="否"),'GOFO大件-GRO-报价'!$AI$5,0)</f>
        <v>0</v>
      </c>
      <c r="AM108" s="129">
        <f t="shared" si="133"/>
        <v>2.92903225806451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18.4258064516129</v>
      </c>
      <c r="D109" s="72">
        <v>19.3032258064516</v>
      </c>
      <c r="E109" s="72">
        <v>20.1677419354838</v>
      </c>
      <c r="F109" s="72">
        <v>21.1870967741935</v>
      </c>
      <c r="G109" s="72">
        <v>24.6064516129032</v>
      </c>
      <c r="H109" s="72">
        <v>29.5483870967742</v>
      </c>
      <c r="I109" s="72">
        <v>34.9161290322581</v>
      </c>
      <c r="J109" s="99"/>
      <c r="K109" s="71">
        <v>106</v>
      </c>
      <c r="L109" s="71">
        <v>48.08</v>
      </c>
      <c r="M109" s="72">
        <v>18.4258064516129</v>
      </c>
      <c r="N109" s="72">
        <v>19.3032258064516</v>
      </c>
      <c r="O109" s="72">
        <v>20.1677419354838</v>
      </c>
      <c r="P109" s="72">
        <v>21.1870967741935</v>
      </c>
      <c r="Q109" s="72">
        <v>24.6064516129032</v>
      </c>
      <c r="R109" s="72">
        <v>29.5483870967742</v>
      </c>
      <c r="S109" s="72">
        <v>34.9161290322581</v>
      </c>
      <c r="U109" s="54"/>
      <c r="V109" s="81">
        <f>'GOFO大件-GRO-报价'!V12</f>
        <v>0</v>
      </c>
      <c r="W109" s="129">
        <f t="shared" si="126"/>
        <v>0.4</v>
      </c>
      <c r="X109" s="129" t="e">
        <f>'GOFO大件-GRO-报价'!AQ12</f>
        <v>#N/A</v>
      </c>
      <c r="Y109" s="129" t="e">
        <f>(X109+Z109+AA109+AB109+AC109)*'GOFO大件-GRO-报价'!W2</f>
        <v>#N/A</v>
      </c>
      <c r="Z109" s="129" t="e">
        <f>IF(OR('GOFO大件-GRO-报价'!AG12="是",'GOFO大件-GRO-报价'!AJ12="是"),'GOFO大件-GRO-报价'!$AL$5,IF(AND(OR('GOFO大件-GRO-报价'!AE12="是",'GOFO大件-GRO-报价'!AF12="是",'GOFO大件-GRO-报价'!AI12="是"),'GOFO大件-GRO-报价'!AK12="否"),'GOFO大件-GRO-报价'!$AD$5,0))</f>
        <v>#NUM!</v>
      </c>
      <c r="AA109" s="129">
        <f>IF(AND('GOFO大件-GRO-报价'!AK12="是",'GOFO大件-GRO-报价'!AJ12="否"),'GOFO大件-GRO-报价'!$AH$5,0)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</v>
      </c>
      <c r="AI109" s="129" t="e">
        <f>'GOFO大件-GRO-报价'!AX12</f>
        <v>#N/A</v>
      </c>
      <c r="AJ109" s="129" t="e">
        <f>(AI109+AM109+AL109+AK109+AN109)*'GOFO大件-GRO-报价'!W2</f>
        <v>#N/A</v>
      </c>
      <c r="AK109" s="129" t="e">
        <f>IF(OR('GOFO大件-GRO-报价'!AG12="是",'GOFO大件-GRO-报价'!AJ12="是"),'GOFO大件-GRO-报价'!$AM$5,IF(AND(OR('GOFO大件-GRO-报价'!AE12="是",'GOFO大件-GRO-报价'!AF12="是",'GOFO大件-GRO-报价'!AI12="是"),'GOFO大件-GRO-报价'!AK12="否"),'GOFO大件-GRO-报价'!$AE$5,0))</f>
        <v>#NUM!</v>
      </c>
      <c r="AL109" s="129">
        <f>IF(AND('GOFO大件-GRO-报价'!$AK12="是",'GOFO大件-GRO-报价'!$AJ12="否"),'GOFO大件-GRO-报价'!$AI$5,0)</f>
        <v>0</v>
      </c>
      <c r="AM109" s="129">
        <f t="shared" si="133"/>
        <v>2.92903225806451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18.6193548387097</v>
      </c>
      <c r="D110" s="72">
        <v>19.4451612903226</v>
      </c>
      <c r="E110" s="72">
        <v>20.3096774193548</v>
      </c>
      <c r="F110" s="72">
        <v>21.3161290322581</v>
      </c>
      <c r="G110" s="72">
        <v>24.8516129032258</v>
      </c>
      <c r="H110" s="72">
        <v>29.5612903225806</v>
      </c>
      <c r="I110" s="72">
        <v>35.625806451613</v>
      </c>
      <c r="J110" s="99"/>
      <c r="K110" s="71">
        <v>107</v>
      </c>
      <c r="L110" s="71">
        <v>48.53</v>
      </c>
      <c r="M110" s="72">
        <v>18.6193548387097</v>
      </c>
      <c r="N110" s="72">
        <v>19.4451612903226</v>
      </c>
      <c r="O110" s="72">
        <v>20.3096774193548</v>
      </c>
      <c r="P110" s="72">
        <v>21.3161290322581</v>
      </c>
      <c r="Q110" s="72">
        <v>24.8516129032258</v>
      </c>
      <c r="R110" s="72">
        <v>29.5612903225806</v>
      </c>
      <c r="S110" s="72">
        <v>35.625806451613</v>
      </c>
      <c r="U110" s="54"/>
      <c r="V110" s="81">
        <f>'GOFO大件-GRO-报价'!V13</f>
        <v>0</v>
      </c>
      <c r="W110" s="129">
        <f t="shared" si="126"/>
        <v>0.4</v>
      </c>
      <c r="X110" s="129" t="e">
        <f>'GOFO大件-GRO-报价'!AQ13</f>
        <v>#N/A</v>
      </c>
      <c r="Y110" s="129" t="e">
        <f>(X110+Z110+AA110+AB110+AC110)*'GOFO大件-GRO-报价'!W2</f>
        <v>#N/A</v>
      </c>
      <c r="Z110" s="129" t="e">
        <f>IF(OR('GOFO大件-GRO-报价'!AG13="是",'GOFO大件-GRO-报价'!AJ13="是"),'GOFO大件-GRO-报价'!$AL$5,IF(AND(OR('GOFO大件-GRO-报价'!AE13="是",'GOFO大件-GRO-报价'!AF13="是",'GOFO大件-GRO-报价'!AI13="是"),'GOFO大件-GRO-报价'!AK13="否"),'GOFO大件-GRO-报价'!$AD$5,0))</f>
        <v>#NUM!</v>
      </c>
      <c r="AA110" s="129">
        <f>IF(AND('GOFO大件-GRO-报价'!AK13="是",'GOFO大件-GRO-报价'!AJ13="否"),'GOFO大件-GRO-报价'!$AH$5,0)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</v>
      </c>
      <c r="AI110" s="129" t="e">
        <f>'GOFO大件-GRO-报价'!AX13</f>
        <v>#N/A</v>
      </c>
      <c r="AJ110" s="129" t="e">
        <f>(AI110+AM110+AL110+AK110+AN110)*'GOFO大件-GRO-报价'!W2</f>
        <v>#N/A</v>
      </c>
      <c r="AK110" s="129" t="e">
        <f>IF(OR('GOFO大件-GRO-报价'!AG13="是",'GOFO大件-GRO-报价'!AJ13="是"),'GOFO大件-GRO-报价'!$AM$5,IF(AND(OR('GOFO大件-GRO-报价'!AE13="是",'GOFO大件-GRO-报价'!AF13="是",'GOFO大件-GRO-报价'!AI13="是"),'GOFO大件-GRO-报价'!AK13="否"),'GOFO大件-GRO-报价'!$AE$5,0))</f>
        <v>#NUM!</v>
      </c>
      <c r="AL110" s="129">
        <f>IF(AND('GOFO大件-GRO-报价'!$AK13="是",'GOFO大件-GRO-报价'!$AJ13="否"),'GOFO大件-GRO-报价'!$AI$5,0)</f>
        <v>0</v>
      </c>
      <c r="AM110" s="129">
        <f t="shared" si="133"/>
        <v>2.92903225806451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18.8</v>
      </c>
      <c r="D111" s="72">
        <v>19.574193548387</v>
      </c>
      <c r="E111" s="72">
        <v>20.4387096774193</v>
      </c>
      <c r="F111" s="72">
        <v>21.4451612903226</v>
      </c>
      <c r="G111" s="72">
        <v>25.1096774193548</v>
      </c>
      <c r="H111" s="72">
        <v>29.5741935483871</v>
      </c>
      <c r="I111" s="72">
        <v>36.3612903225806</v>
      </c>
      <c r="J111" s="99"/>
      <c r="K111" s="71">
        <v>108</v>
      </c>
      <c r="L111" s="71">
        <v>48.98</v>
      </c>
      <c r="M111" s="72">
        <v>18.8</v>
      </c>
      <c r="N111" s="72">
        <v>19.574193548387</v>
      </c>
      <c r="O111" s="72">
        <v>20.4387096774193</v>
      </c>
      <c r="P111" s="72">
        <v>21.4451612903226</v>
      </c>
      <c r="Q111" s="72">
        <v>25.1096774193548</v>
      </c>
      <c r="R111" s="72">
        <v>29.5741935483871</v>
      </c>
      <c r="S111" s="72">
        <v>36.3612903225806</v>
      </c>
      <c r="U111" s="54"/>
      <c r="V111" s="81">
        <f>'GOFO大件-GRO-报价'!V14</f>
        <v>0</v>
      </c>
      <c r="W111" s="129">
        <f t="shared" si="126"/>
        <v>0.4</v>
      </c>
      <c r="X111" s="129" t="e">
        <f>'GOFO大件-GRO-报价'!AQ14</f>
        <v>#N/A</v>
      </c>
      <c r="Y111" s="129" t="e">
        <f>(X111+Z111+AA111+AB111+AC111)*'GOFO大件-GRO-报价'!W2</f>
        <v>#N/A</v>
      </c>
      <c r="Z111" s="129" t="e">
        <f>IF(OR('GOFO大件-GRO-报价'!AG14="是",'GOFO大件-GRO-报价'!AJ14="是"),'GOFO大件-GRO-报价'!$AL$5,IF(AND(OR('GOFO大件-GRO-报价'!AE14="是",'GOFO大件-GRO-报价'!AF14="是",'GOFO大件-GRO-报价'!AI14="是"),'GOFO大件-GRO-报价'!AK14="否"),'GOFO大件-GRO-报价'!$AD$5,0))</f>
        <v>#NUM!</v>
      </c>
      <c r="AA111" s="129">
        <f>IF(AND('GOFO大件-GRO-报价'!AK14="是",'GOFO大件-GRO-报价'!AJ14="否"),'GOFO大件-GRO-报价'!$AH$5,0)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</v>
      </c>
      <c r="AI111" s="129" t="e">
        <f>'GOFO大件-GRO-报价'!AX14</f>
        <v>#N/A</v>
      </c>
      <c r="AJ111" s="129" t="e">
        <f>(AI111+AM111+AL111+AK111+AN111)*'GOFO大件-GRO-报价'!W2</f>
        <v>#N/A</v>
      </c>
      <c r="AK111" s="129" t="e">
        <f>IF(OR('GOFO大件-GRO-报价'!AG14="是",'GOFO大件-GRO-报价'!AJ14="是"),'GOFO大件-GRO-报价'!$AM$5,IF(AND(OR('GOFO大件-GRO-报价'!AE14="是",'GOFO大件-GRO-报价'!AF14="是",'GOFO大件-GRO-报价'!AI14="是"),'GOFO大件-GRO-报价'!AK14="否"),'GOFO大件-GRO-报价'!$AE$5,0))</f>
        <v>#NUM!</v>
      </c>
      <c r="AL111" s="129">
        <f>IF(AND('GOFO大件-GRO-报价'!$AK14="是",'GOFO大件-GRO-报价'!$AJ14="否"),'GOFO大件-GRO-报价'!$AI$5,0)</f>
        <v>0</v>
      </c>
      <c r="AM111" s="129">
        <f t="shared" si="133"/>
        <v>2.92903225806451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18.9935483870968</v>
      </c>
      <c r="D112" s="72">
        <v>19.7032258064516</v>
      </c>
      <c r="E112" s="72">
        <v>20.5677419354839</v>
      </c>
      <c r="F112" s="72">
        <v>21.7032258064516</v>
      </c>
      <c r="G112" s="72">
        <v>25.3548387096774</v>
      </c>
      <c r="H112" s="72">
        <v>29.5870967741935</v>
      </c>
      <c r="I112" s="72">
        <v>37.1096774193548</v>
      </c>
      <c r="J112" s="99"/>
      <c r="K112" s="71">
        <v>109</v>
      </c>
      <c r="L112" s="71">
        <v>49.44</v>
      </c>
      <c r="M112" s="72">
        <v>18.9935483870968</v>
      </c>
      <c r="N112" s="72">
        <v>19.7032258064516</v>
      </c>
      <c r="O112" s="72">
        <v>20.5677419354839</v>
      </c>
      <c r="P112" s="72">
        <v>21.7032258064516</v>
      </c>
      <c r="Q112" s="72">
        <v>25.3548387096774</v>
      </c>
      <c r="R112" s="72">
        <v>29.5870967741935</v>
      </c>
      <c r="S112" s="72">
        <v>37.1096774193548</v>
      </c>
      <c r="U112" s="54"/>
      <c r="V112" s="81">
        <f>'GOFO大件-GRO-报价'!V15</f>
        <v>0</v>
      </c>
      <c r="W112" s="129">
        <f t="shared" si="126"/>
        <v>0.4</v>
      </c>
      <c r="X112" s="129" t="e">
        <f>'GOFO大件-GRO-报价'!AQ15</f>
        <v>#N/A</v>
      </c>
      <c r="Y112" s="129" t="e">
        <f>(X112+Z112+AA112+AB112+AC112)*'GOFO大件-GRO-报价'!W2</f>
        <v>#N/A</v>
      </c>
      <c r="Z112" s="129" t="e">
        <f>IF(OR('GOFO大件-GRO-报价'!AG15="是",'GOFO大件-GRO-报价'!AJ15="是"),'GOFO大件-GRO-报价'!$AL$5,IF(AND(OR('GOFO大件-GRO-报价'!AE15="是",'GOFO大件-GRO-报价'!AF15="是",'GOFO大件-GRO-报价'!AI15="是"),'GOFO大件-GRO-报价'!AK15="否"),'GOFO大件-GRO-报价'!$AD$5,0))</f>
        <v>#NUM!</v>
      </c>
      <c r="AA112" s="129">
        <f>IF(AND('GOFO大件-GRO-报价'!AK15="是",'GOFO大件-GRO-报价'!AJ15="否"),'GOFO大件-GRO-报价'!$AH$5,0)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</v>
      </c>
      <c r="AI112" s="129" t="e">
        <f>'GOFO大件-GRO-报价'!AX15</f>
        <v>#N/A</v>
      </c>
      <c r="AJ112" s="129" t="e">
        <f>(AI112+AM112+AL112+AK112+AN112)*'GOFO大件-GRO-报价'!W2</f>
        <v>#N/A</v>
      </c>
      <c r="AK112" s="129" t="e">
        <f>IF(OR('GOFO大件-GRO-报价'!AG15="是",'GOFO大件-GRO-报价'!AJ15="是"),'GOFO大件-GRO-报价'!$AM$5,IF(AND(OR('GOFO大件-GRO-报价'!AE15="是",'GOFO大件-GRO-报价'!AF15="是",'GOFO大件-GRO-报价'!AI15="是"),'GOFO大件-GRO-报价'!AK15="否"),'GOFO大件-GRO-报价'!$AE$5,0))</f>
        <v>#NUM!</v>
      </c>
      <c r="AL112" s="129">
        <f>IF(AND('GOFO大件-GRO-报价'!$AK15="是",'GOFO大件-GRO-报价'!$AJ15="否"),'GOFO大件-GRO-报价'!$AI$5,0)</f>
        <v>0</v>
      </c>
      <c r="AM112" s="129">
        <f t="shared" si="133"/>
        <v>2.92903225806451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19.1741935483871</v>
      </c>
      <c r="D113" s="72">
        <v>19.8451612903226</v>
      </c>
      <c r="E113" s="72">
        <v>20.7096774193548</v>
      </c>
      <c r="F113" s="72">
        <v>21.9096774193548</v>
      </c>
      <c r="G113" s="72">
        <v>25.6129032258065</v>
      </c>
      <c r="H113" s="72">
        <v>29.6</v>
      </c>
      <c r="I113" s="72">
        <v>37.8709677419354</v>
      </c>
      <c r="J113" s="99"/>
      <c r="K113" s="71">
        <v>110</v>
      </c>
      <c r="L113" s="71">
        <v>49.89</v>
      </c>
      <c r="M113" s="72">
        <v>19.1741935483871</v>
      </c>
      <c r="N113" s="72">
        <v>19.8451612903226</v>
      </c>
      <c r="O113" s="72">
        <v>20.7096774193548</v>
      </c>
      <c r="P113" s="72">
        <v>21.9096774193548</v>
      </c>
      <c r="Q113" s="72">
        <v>25.6129032258065</v>
      </c>
      <c r="R113" s="72">
        <v>29.6</v>
      </c>
      <c r="S113" s="72">
        <v>37.8709677419354</v>
      </c>
      <c r="U113" s="54"/>
      <c r="V113" s="81">
        <f>'GOFO大件-GRO-报价'!V16</f>
        <v>0</v>
      </c>
      <c r="W113" s="129">
        <f t="shared" si="126"/>
        <v>0.4</v>
      </c>
      <c r="X113" s="129" t="e">
        <f>'GOFO大件-GRO-报价'!AQ16</f>
        <v>#N/A</v>
      </c>
      <c r="Y113" s="129" t="e">
        <f>(X113+Z113+AA113+AB113+AC113)*'GOFO大件-GRO-报价'!W2</f>
        <v>#N/A</v>
      </c>
      <c r="Z113" s="129" t="e">
        <f>IF(OR('GOFO大件-GRO-报价'!AG16="是",'GOFO大件-GRO-报价'!AJ16="是"),'GOFO大件-GRO-报价'!$AL$5,IF(AND(OR('GOFO大件-GRO-报价'!AE16="是",'GOFO大件-GRO-报价'!AF16="是",'GOFO大件-GRO-报价'!AI16="是"),'GOFO大件-GRO-报价'!AK16="否"),'GOFO大件-GRO-报价'!$AD$5,0))</f>
        <v>#NUM!</v>
      </c>
      <c r="AA113" s="129">
        <f>IF(AND('GOFO大件-GRO-报价'!AK16="是",'GOFO大件-GRO-报价'!AJ16="否"),'GOFO大件-GRO-报价'!$AH$5,0)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</v>
      </c>
      <c r="AI113" s="129" t="e">
        <f>'GOFO大件-GRO-报价'!AX16</f>
        <v>#N/A</v>
      </c>
      <c r="AJ113" s="129" t="e">
        <f>(AI113+AM113+AL113+AK113+AN113)*'GOFO大件-GRO-报价'!W2</f>
        <v>#N/A</v>
      </c>
      <c r="AK113" s="129" t="e">
        <f>IF(OR('GOFO大件-GRO-报价'!AG16="是",'GOFO大件-GRO-报价'!AJ16="是"),'GOFO大件-GRO-报价'!$AM$5,IF(AND(OR('GOFO大件-GRO-报价'!AE16="是",'GOFO大件-GRO-报价'!AF16="是",'GOFO大件-GRO-报价'!AI16="是"),'GOFO大件-GRO-报价'!AK16="否"),'GOFO大件-GRO-报价'!$AE$5,0))</f>
        <v>#NUM!</v>
      </c>
      <c r="AL113" s="129">
        <f>IF(AND('GOFO大件-GRO-报价'!$AK16="是",'GOFO大件-GRO-报价'!$AJ16="否"),'GOFO大件-GRO-报价'!$AI$5,0)</f>
        <v>0</v>
      </c>
      <c r="AM113" s="129">
        <f t="shared" si="133"/>
        <v>2.92903225806451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19.1741935483871</v>
      </c>
      <c r="D114" s="72">
        <v>20.1548387096774</v>
      </c>
      <c r="E114" s="72">
        <v>20.9935483870968</v>
      </c>
      <c r="F114" s="72">
        <v>22.141935483871</v>
      </c>
      <c r="G114" s="72">
        <v>25.8709677419354</v>
      </c>
      <c r="H114" s="72">
        <v>29.6129032258064</v>
      </c>
      <c r="I114" s="72">
        <v>38.6322580645162</v>
      </c>
      <c r="J114" s="99"/>
      <c r="K114" s="71">
        <v>111</v>
      </c>
      <c r="L114" s="71">
        <v>50.34</v>
      </c>
      <c r="M114" s="72">
        <v>19.1741935483871</v>
      </c>
      <c r="N114" s="72">
        <v>20.1548387096774</v>
      </c>
      <c r="O114" s="72">
        <v>20.9935483870968</v>
      </c>
      <c r="P114" s="72">
        <v>22.141935483871</v>
      </c>
      <c r="Q114" s="72">
        <v>25.8709677419354</v>
      </c>
      <c r="R114" s="72">
        <v>29.6129032258064</v>
      </c>
      <c r="S114" s="72">
        <v>38.6322580645162</v>
      </c>
      <c r="U114" s="54"/>
      <c r="V114" s="81">
        <f>'GOFO大件-GRO-报价'!V17</f>
        <v>0</v>
      </c>
      <c r="W114" s="129">
        <f t="shared" si="126"/>
        <v>0.4</v>
      </c>
      <c r="X114" s="129" t="e">
        <f>'GOFO大件-GRO-报价'!AQ17</f>
        <v>#N/A</v>
      </c>
      <c r="Y114" s="129" t="e">
        <f>(X114+Z114+AA114+AB114+AC114)*'GOFO大件-GRO-报价'!W2</f>
        <v>#N/A</v>
      </c>
      <c r="Z114" s="129" t="e">
        <f>IF(OR('GOFO大件-GRO-报价'!AG17="是",'GOFO大件-GRO-报价'!AJ17="是"),'GOFO大件-GRO-报价'!$AL$5,IF(AND(OR('GOFO大件-GRO-报价'!AE17="是",'GOFO大件-GRO-报价'!AF17="是",'GOFO大件-GRO-报价'!AI17="是"),'GOFO大件-GRO-报价'!AK17="否"),'GOFO大件-GRO-报价'!$AD$5,0))</f>
        <v>#NUM!</v>
      </c>
      <c r="AA114" s="129">
        <f>IF(AND('GOFO大件-GRO-报价'!AK17="是",'GOFO大件-GRO-报价'!AJ17="否"),'GOFO大件-GRO-报价'!$AH$5,0)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</v>
      </c>
      <c r="AI114" s="129" t="e">
        <f>'GOFO大件-GRO-报价'!AX17</f>
        <v>#N/A</v>
      </c>
      <c r="AJ114" s="129" t="e">
        <f>(AI114+AM114+AL114+AK114+AN114)*'GOFO大件-GRO-报价'!W2</f>
        <v>#N/A</v>
      </c>
      <c r="AK114" s="129" t="e">
        <f>IF(OR('GOFO大件-GRO-报价'!AG17="是",'GOFO大件-GRO-报价'!AJ17="是"),'GOFO大件-GRO-报价'!$AM$5,IF(AND(OR('GOFO大件-GRO-报价'!AE17="是",'GOFO大件-GRO-报价'!AF17="是",'GOFO大件-GRO-报价'!AI17="是"),'GOFO大件-GRO-报价'!AK17="否"),'GOFO大件-GRO-报价'!$AE$5,0))</f>
        <v>#NUM!</v>
      </c>
      <c r="AL114" s="129">
        <f>IF(AND('GOFO大件-GRO-报价'!$AK17="是",'GOFO大件-GRO-报价'!$AJ17="否"),'GOFO大件-GRO-报价'!$AI$5,0)</f>
        <v>0</v>
      </c>
      <c r="AM114" s="129">
        <f t="shared" si="133"/>
        <v>2.92903225806451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19.3806451612903</v>
      </c>
      <c r="D115" s="72">
        <v>20.2967741935484</v>
      </c>
      <c r="E115" s="72">
        <v>21.2129032258064</v>
      </c>
      <c r="F115" s="72">
        <v>22.3612903225806</v>
      </c>
      <c r="G115" s="72">
        <v>26.1290322580645</v>
      </c>
      <c r="H115" s="72">
        <v>29.625806451613</v>
      </c>
      <c r="I115" s="72">
        <v>38.7096774193548</v>
      </c>
      <c r="J115" s="99"/>
      <c r="K115" s="71">
        <v>112</v>
      </c>
      <c r="L115" s="71">
        <v>50.8</v>
      </c>
      <c r="M115" s="72">
        <v>19.3806451612903</v>
      </c>
      <c r="N115" s="72">
        <v>20.2967741935484</v>
      </c>
      <c r="O115" s="72">
        <v>21.2129032258064</v>
      </c>
      <c r="P115" s="72">
        <v>22.3612903225806</v>
      </c>
      <c r="Q115" s="72">
        <v>26.1290322580645</v>
      </c>
      <c r="R115" s="72">
        <v>29.625806451613</v>
      </c>
      <c r="S115" s="72">
        <v>38.7096774193548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19.574193548387</v>
      </c>
      <c r="D116" s="72">
        <v>20.4258064516129</v>
      </c>
      <c r="E116" s="72">
        <v>21.4193548387097</v>
      </c>
      <c r="F116" s="72">
        <v>22.5935483870968</v>
      </c>
      <c r="G116" s="72">
        <v>26.4</v>
      </c>
      <c r="H116" s="72">
        <v>29.6387096774194</v>
      </c>
      <c r="I116" s="72">
        <v>38.8</v>
      </c>
      <c r="J116" s="99"/>
      <c r="K116" s="71">
        <v>113</v>
      </c>
      <c r="L116" s="71">
        <v>51.25</v>
      </c>
      <c r="M116" s="72">
        <v>19.574193548387</v>
      </c>
      <c r="N116" s="72">
        <v>20.4258064516129</v>
      </c>
      <c r="O116" s="72">
        <v>21.4193548387097</v>
      </c>
      <c r="P116" s="72">
        <v>22.5935483870968</v>
      </c>
      <c r="Q116" s="72">
        <v>26.4</v>
      </c>
      <c r="R116" s="72">
        <v>29.6387096774194</v>
      </c>
      <c r="S116" s="72">
        <v>38.8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19.9741935483871</v>
      </c>
      <c r="D117" s="72">
        <v>20.4645161290322</v>
      </c>
      <c r="E117" s="72">
        <v>21.8580645161291</v>
      </c>
      <c r="F117" s="72">
        <v>22.8258064516129</v>
      </c>
      <c r="G117" s="72">
        <v>26.6580645161291</v>
      </c>
      <c r="H117" s="72">
        <v>29.6516129032258</v>
      </c>
      <c r="I117" s="72">
        <v>38.8774193548387</v>
      </c>
      <c r="J117" s="99"/>
      <c r="K117" s="71">
        <v>114</v>
      </c>
      <c r="L117" s="71">
        <v>51.7</v>
      </c>
      <c r="M117" s="72">
        <v>19.9741935483871</v>
      </c>
      <c r="N117" s="72">
        <v>20.4645161290322</v>
      </c>
      <c r="O117" s="72">
        <v>21.8580645161291</v>
      </c>
      <c r="P117" s="72">
        <v>22.8258064516129</v>
      </c>
      <c r="Q117" s="72">
        <v>26.6580645161291</v>
      </c>
      <c r="R117" s="72">
        <v>29.6516129032258</v>
      </c>
      <c r="S117" s="72">
        <v>38.8774193548387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20.3870967741936</v>
      </c>
      <c r="D118" s="72">
        <v>20.8774193548387</v>
      </c>
      <c r="E118" s="72">
        <v>22.3096774193549</v>
      </c>
      <c r="F118" s="72">
        <v>23.2903225806451</v>
      </c>
      <c r="G118" s="72">
        <v>26.6580645161291</v>
      </c>
      <c r="H118" s="72">
        <v>29.6645161290323</v>
      </c>
      <c r="I118" s="72">
        <v>38.9548387096774</v>
      </c>
      <c r="J118" s="99"/>
      <c r="K118" s="71">
        <v>115</v>
      </c>
      <c r="L118" s="71">
        <v>52.16</v>
      </c>
      <c r="M118" s="72">
        <v>20.3870967741936</v>
      </c>
      <c r="N118" s="72">
        <v>20.8774193548387</v>
      </c>
      <c r="O118" s="72">
        <v>22.3096774193549</v>
      </c>
      <c r="P118" s="72">
        <v>23.2903225806451</v>
      </c>
      <c r="Q118" s="72">
        <v>26.6580645161291</v>
      </c>
      <c r="R118" s="72">
        <v>29.6645161290323</v>
      </c>
      <c r="S118" s="72">
        <v>38.9548387096774</v>
      </c>
      <c r="U118" s="54"/>
      <c r="V118" s="81" t="str">
        <f>'GOFO大件-GRO-报价'!V8</f>
        <v>超最长边产品</v>
      </c>
      <c r="W118" s="129">
        <f t="shared" ref="W118:AC118" si="137">W105</f>
        <v>2.4</v>
      </c>
      <c r="X118" s="129">
        <f>'GOFO大件-GRO-报价'!AR8</f>
        <v>22.4387096774194</v>
      </c>
      <c r="Y118" s="129">
        <f>(X118+Z118+AA118+AB118+AC118)*'GOFO大件-GRO-报价'!W2</f>
        <v>4.31080645161291</v>
      </c>
      <c r="Z118" s="129">
        <f t="shared" si="137"/>
        <v>6.3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33.0495161290323</v>
      </c>
      <c r="AE118" s="131">
        <f t="shared" ref="AE118:AE127" si="139">(X118+Y118+Z118+AA118+AB118+W118+AC118)</f>
        <v>35.4495161290323</v>
      </c>
      <c r="AF118" s="54"/>
      <c r="AG118" s="81" t="str">
        <f t="shared" ref="AG118:AG127" si="140">V118</f>
        <v>超最长边产品</v>
      </c>
      <c r="AH118" s="129">
        <f t="shared" ref="AH118:AH127" si="141">W118</f>
        <v>2.4</v>
      </c>
      <c r="AI118" s="129">
        <f>'GOFO大件-GRO-报价'!AY8</f>
        <v>22.4387096774194</v>
      </c>
      <c r="AJ118" s="129">
        <f>(AI118+AM118+AL118+AK118+AN118)*'GOFO大件-GRO-报价'!W2</f>
        <v>4.75016129032259</v>
      </c>
      <c r="AK118" s="129">
        <f t="shared" ref="AK118:AM118" si="142">AK105</f>
        <v>6.3</v>
      </c>
      <c r="AL118" s="129">
        <f t="shared" si="142"/>
        <v>0</v>
      </c>
      <c r="AM118" s="129">
        <f t="shared" si="142"/>
        <v>2.92903225806451</v>
      </c>
      <c r="AN118" s="129">
        <f t="shared" ref="AN118:AN127" si="143">AN40</f>
        <v>0</v>
      </c>
      <c r="AO118" s="130">
        <f t="shared" ref="AO118:AO127" si="144">SUM(AI118:AN118)</f>
        <v>36.4179032258065</v>
      </c>
      <c r="AP118" s="131">
        <f t="shared" ref="AP118:AP127" si="145">(AI118+AJ118+AK118+AL118+AM118+AH118+AN118)</f>
        <v>38.8179032258065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20.8</v>
      </c>
      <c r="D119" s="72">
        <v>21.3032258064516</v>
      </c>
      <c r="E119" s="72">
        <v>22.7612903225807</v>
      </c>
      <c r="F119" s="72">
        <v>23.7677419354838</v>
      </c>
      <c r="G119" s="72">
        <v>27.2129032258064</v>
      </c>
      <c r="H119" s="72">
        <v>29.6774193548387</v>
      </c>
      <c r="I119" s="72">
        <v>39.0322580645161</v>
      </c>
      <c r="J119" s="99"/>
      <c r="K119" s="71">
        <v>116</v>
      </c>
      <c r="L119" s="71">
        <v>52.61</v>
      </c>
      <c r="M119" s="72">
        <v>20.8</v>
      </c>
      <c r="N119" s="72">
        <v>21.3032258064516</v>
      </c>
      <c r="O119" s="72">
        <v>22.7612903225807</v>
      </c>
      <c r="P119" s="72">
        <v>23.7677419354838</v>
      </c>
      <c r="Q119" s="72">
        <v>27.2129032258064</v>
      </c>
      <c r="R119" s="72">
        <v>29.6774193548387</v>
      </c>
      <c r="S119" s="72">
        <v>39.0322580645161</v>
      </c>
      <c r="U119" s="54"/>
      <c r="V119" s="81">
        <f>'GOFO大件-GRO-报价'!V9</f>
        <v>0</v>
      </c>
      <c r="W119" s="129">
        <f t="shared" ref="W119:AC119" si="146">W106</f>
        <v>0.4</v>
      </c>
      <c r="X119" s="129" t="e">
        <f>'GOFO大件-GRO-报价'!AR9</f>
        <v>#N/A</v>
      </c>
      <c r="Y119" s="129" t="e">
        <f>(X119+Z119+AA119+AB119+AC119)*'GOFO大件-GRO-报价'!W2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</v>
      </c>
      <c r="AI119" s="129" t="e">
        <f>'GOFO大件-GRO-报价'!AY9</f>
        <v>#N/A</v>
      </c>
      <c r="AJ119" s="129" t="e">
        <f>(AI119+AM119+AL119+AK119+AN119)*'GOFO大件-GRO-报价'!W2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2.92903225806451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21.225806451613</v>
      </c>
      <c r="D120" s="72">
        <v>21.741935483871</v>
      </c>
      <c r="E120" s="72">
        <v>23.2258064516129</v>
      </c>
      <c r="F120" s="72">
        <v>24.2451612903226</v>
      </c>
      <c r="G120" s="72">
        <v>27.7677419354839</v>
      </c>
      <c r="H120" s="72">
        <v>29.7032258064516</v>
      </c>
      <c r="I120" s="72">
        <v>39.1096774193549</v>
      </c>
      <c r="J120" s="99"/>
      <c r="K120" s="71">
        <v>117</v>
      </c>
      <c r="L120" s="71">
        <v>53.07</v>
      </c>
      <c r="M120" s="72">
        <v>21.225806451613</v>
      </c>
      <c r="N120" s="72">
        <v>21.741935483871</v>
      </c>
      <c r="O120" s="72">
        <v>23.2258064516129</v>
      </c>
      <c r="P120" s="72">
        <v>24.2451612903226</v>
      </c>
      <c r="Q120" s="72">
        <v>27.7677419354839</v>
      </c>
      <c r="R120" s="72">
        <v>29.7032258064516</v>
      </c>
      <c r="S120" s="72">
        <v>39.1096774193549</v>
      </c>
      <c r="U120" s="54"/>
      <c r="V120" s="81">
        <f>'GOFO大件-GRO-报价'!V10</f>
        <v>0</v>
      </c>
      <c r="W120" s="129">
        <f t="shared" ref="W120:AC120" si="148">W107</f>
        <v>0.4</v>
      </c>
      <c r="X120" s="129" t="e">
        <f>'GOFO大件-GRO-报价'!AR10</f>
        <v>#N/A</v>
      </c>
      <c r="Y120" s="129" t="e">
        <f>(X120+Z120+AA120+AB120+AC120)*'GOFO大件-GRO-报价'!W2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</v>
      </c>
      <c r="AI120" s="129" t="e">
        <f>'GOFO大件-GRO-报价'!AY10</f>
        <v>#N/A</v>
      </c>
      <c r="AJ120" s="129" t="e">
        <f>(AI120+AM120+AL120+AK120+AN120)*'GOFO大件-GRO-报价'!W2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2.92903225806451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21.6645161290322</v>
      </c>
      <c r="D121" s="72">
        <v>22.1806451612903</v>
      </c>
      <c r="E121" s="72">
        <v>23.7161290322581</v>
      </c>
      <c r="F121" s="72">
        <v>24.7354838709678</v>
      </c>
      <c r="G121" s="72">
        <v>28.3354838709678</v>
      </c>
      <c r="H121" s="72">
        <v>29.7161290322581</v>
      </c>
      <c r="I121" s="72">
        <v>39.2</v>
      </c>
      <c r="J121" s="99"/>
      <c r="K121" s="71">
        <v>118</v>
      </c>
      <c r="L121" s="71">
        <v>53.52</v>
      </c>
      <c r="M121" s="72">
        <v>21.6645161290322</v>
      </c>
      <c r="N121" s="72">
        <v>22.1806451612903</v>
      </c>
      <c r="O121" s="72">
        <v>23.7161290322581</v>
      </c>
      <c r="P121" s="72">
        <v>24.7354838709678</v>
      </c>
      <c r="Q121" s="72">
        <v>28.3354838709678</v>
      </c>
      <c r="R121" s="72">
        <v>29.7161290322581</v>
      </c>
      <c r="S121" s="72">
        <v>39.2</v>
      </c>
      <c r="U121" s="54"/>
      <c r="V121" s="81">
        <f>'GOFO大件-GRO-报价'!V11</f>
        <v>0</v>
      </c>
      <c r="W121" s="129">
        <f t="shared" ref="W121:AC121" si="150">W108</f>
        <v>0.4</v>
      </c>
      <c r="X121" s="129" t="e">
        <f>'GOFO大件-GRO-报价'!AR11</f>
        <v>#N/A</v>
      </c>
      <c r="Y121" s="129" t="e">
        <f>(X121+Z121+AA121+AB121+AC121)*'GOFO大件-GRO-报价'!W2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</v>
      </c>
      <c r="AI121" s="129" t="e">
        <f>'GOFO大件-GRO-报价'!AY11</f>
        <v>#N/A</v>
      </c>
      <c r="AJ121" s="129" t="e">
        <f>(AI121+AM121+AL121+AK121+AN121)*'GOFO大件-GRO-报价'!W2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2.92903225806451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22.1032258064516</v>
      </c>
      <c r="D122" s="72">
        <v>22.6322580645161</v>
      </c>
      <c r="E122" s="72">
        <v>24.1935483870967</v>
      </c>
      <c r="F122" s="72">
        <v>25.2387096774193</v>
      </c>
      <c r="G122" s="72">
        <v>28.9161290322581</v>
      </c>
      <c r="H122" s="72">
        <v>30.3225806451613</v>
      </c>
      <c r="I122" s="72">
        <v>39.2774193548387</v>
      </c>
      <c r="J122" s="99"/>
      <c r="K122" s="71">
        <v>119</v>
      </c>
      <c r="L122" s="71">
        <v>53.97</v>
      </c>
      <c r="M122" s="72">
        <v>22.1032258064516</v>
      </c>
      <c r="N122" s="72">
        <v>22.6322580645161</v>
      </c>
      <c r="O122" s="72">
        <v>24.1935483870967</v>
      </c>
      <c r="P122" s="72">
        <v>25.2387096774193</v>
      </c>
      <c r="Q122" s="72">
        <v>28.9161290322581</v>
      </c>
      <c r="R122" s="72">
        <v>30.3225806451613</v>
      </c>
      <c r="S122" s="72">
        <v>39.2774193548387</v>
      </c>
      <c r="U122" s="54"/>
      <c r="V122" s="81">
        <f>'GOFO大件-GRO-报价'!V12</f>
        <v>0</v>
      </c>
      <c r="W122" s="129">
        <f t="shared" ref="W122:AC122" si="152">W109</f>
        <v>0.4</v>
      </c>
      <c r="X122" s="129" t="e">
        <f>'GOFO大件-GRO-报价'!AR12</f>
        <v>#N/A</v>
      </c>
      <c r="Y122" s="129" t="e">
        <f>(X122+Z122+AA122+AB122+AC122)*'GOFO大件-GRO-报价'!W2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</v>
      </c>
      <c r="AI122" s="129" t="e">
        <f>'GOFO大件-GRO-报价'!AY12</f>
        <v>#N/A</v>
      </c>
      <c r="AJ122" s="129" t="e">
        <f>(AI122+AM122+AL122+AK122+AN122)*'GOFO大件-GRO-报价'!W2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2.92903225806451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22.5548387096774</v>
      </c>
      <c r="D123" s="72">
        <v>23.0967741935484</v>
      </c>
      <c r="E123" s="72">
        <v>24.683870967742</v>
      </c>
      <c r="F123" s="72">
        <v>25.7548387096774</v>
      </c>
      <c r="G123" s="72">
        <v>29.4967741935484</v>
      </c>
      <c r="H123" s="72">
        <v>30.9290322580645</v>
      </c>
      <c r="I123" s="72">
        <v>39.3548387096774</v>
      </c>
      <c r="J123" s="99"/>
      <c r="K123" s="71">
        <v>120</v>
      </c>
      <c r="L123" s="71">
        <v>54.43</v>
      </c>
      <c r="M123" s="72">
        <v>22.5548387096774</v>
      </c>
      <c r="N123" s="72">
        <v>23.0967741935484</v>
      </c>
      <c r="O123" s="72">
        <v>24.683870967742</v>
      </c>
      <c r="P123" s="72">
        <v>25.7548387096774</v>
      </c>
      <c r="Q123" s="72">
        <v>29.4967741935484</v>
      </c>
      <c r="R123" s="72">
        <v>30.9290322580645</v>
      </c>
      <c r="S123" s="72">
        <v>39.3548387096774</v>
      </c>
      <c r="U123" s="54"/>
      <c r="V123" s="81">
        <f>'GOFO大件-GRO-报价'!V13</f>
        <v>0</v>
      </c>
      <c r="W123" s="129">
        <f t="shared" ref="W123:AC123" si="154">W110</f>
        <v>0.4</v>
      </c>
      <c r="X123" s="129" t="e">
        <f>'GOFO大件-GRO-报价'!AR13</f>
        <v>#N/A</v>
      </c>
      <c r="Y123" s="129" t="e">
        <f>(X123+Z123+AA123+AB123+AC123)*'GOFO大件-GRO-报价'!W2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</v>
      </c>
      <c r="AI123" s="129" t="e">
        <f>'GOFO大件-GRO-报价'!AY13</f>
        <v>#N/A</v>
      </c>
      <c r="AJ123" s="129" t="e">
        <f>(AI123+AM123+AL123+AK123+AN123)*'GOFO大件-GRO-报价'!W2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2.92903225806451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23.0193548387096</v>
      </c>
      <c r="D124" s="72">
        <v>23.5612903225806</v>
      </c>
      <c r="E124" s="72">
        <v>25.1870967741936</v>
      </c>
      <c r="F124" s="72">
        <v>26.2838709677419</v>
      </c>
      <c r="G124" s="72">
        <v>30.0903225806452</v>
      </c>
      <c r="H124" s="72">
        <v>31.5612903225806</v>
      </c>
      <c r="I124" s="72">
        <v>39.4322580645161</v>
      </c>
      <c r="J124" s="99"/>
      <c r="K124" s="71">
        <v>121</v>
      </c>
      <c r="L124" s="71">
        <v>54.88</v>
      </c>
      <c r="M124" s="72">
        <v>23.0193548387096</v>
      </c>
      <c r="N124" s="72">
        <v>23.5612903225806</v>
      </c>
      <c r="O124" s="72">
        <v>25.1870967741936</v>
      </c>
      <c r="P124" s="72">
        <v>26.2838709677419</v>
      </c>
      <c r="Q124" s="72">
        <v>30.0903225806452</v>
      </c>
      <c r="R124" s="72">
        <v>31.5612903225806</v>
      </c>
      <c r="S124" s="72">
        <v>39.4322580645161</v>
      </c>
      <c r="U124" s="54"/>
      <c r="V124" s="81">
        <f>'GOFO大件-GRO-报价'!V14</f>
        <v>0</v>
      </c>
      <c r="W124" s="129">
        <f t="shared" ref="W124:AC124" si="156">W111</f>
        <v>0.4</v>
      </c>
      <c r="X124" s="129" t="e">
        <f>'GOFO大件-GRO-报价'!AR14</f>
        <v>#N/A</v>
      </c>
      <c r="Y124" s="129" t="e">
        <f>(X124+Z124+AA124+AB124+AC124)*'GOFO大件-GRO-报价'!W2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</v>
      </c>
      <c r="AI124" s="129" t="e">
        <f>'GOFO大件-GRO-报价'!AY14</f>
        <v>#N/A</v>
      </c>
      <c r="AJ124" s="129" t="e">
        <f>(AI124+AM124+AL124+AK124+AN124)*'GOFO大件-GRO-报价'!W2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2.92903225806451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23.483870967742</v>
      </c>
      <c r="D125" s="72">
        <v>24.0387096774193</v>
      </c>
      <c r="E125" s="72">
        <v>25.7032258064516</v>
      </c>
      <c r="F125" s="72">
        <v>26.8129032258065</v>
      </c>
      <c r="G125" s="72">
        <v>30.7096774193549</v>
      </c>
      <c r="H125" s="72">
        <v>32.1935483870968</v>
      </c>
      <c r="I125" s="72">
        <v>39.5096774193548</v>
      </c>
      <c r="J125" s="99"/>
      <c r="K125" s="71">
        <v>122</v>
      </c>
      <c r="L125" s="71">
        <v>55.33</v>
      </c>
      <c r="M125" s="72">
        <v>23.483870967742</v>
      </c>
      <c r="N125" s="72">
        <v>24.0387096774193</v>
      </c>
      <c r="O125" s="72">
        <v>25.7032258064516</v>
      </c>
      <c r="P125" s="72">
        <v>26.8129032258065</v>
      </c>
      <c r="Q125" s="72">
        <v>30.7096774193549</v>
      </c>
      <c r="R125" s="72">
        <v>32.1935483870968</v>
      </c>
      <c r="S125" s="72">
        <v>39.5096774193548</v>
      </c>
      <c r="U125" s="54"/>
      <c r="V125" s="81">
        <f>'GOFO大件-GRO-报价'!V15</f>
        <v>0</v>
      </c>
      <c r="W125" s="129">
        <f t="shared" ref="W125:AC125" si="158">W112</f>
        <v>0.4</v>
      </c>
      <c r="X125" s="129" t="e">
        <f>'GOFO大件-GRO-报价'!AR15</f>
        <v>#N/A</v>
      </c>
      <c r="Y125" s="129" t="e">
        <f>(X125+Z125+AA125+AB125+AC125)*'GOFO大件-GRO-报价'!W2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</v>
      </c>
      <c r="AI125" s="129" t="e">
        <f>'GOFO大件-GRO-报价'!AY15</f>
        <v>#N/A</v>
      </c>
      <c r="AJ125" s="129" t="e">
        <f>(AI125+AM125+AL125+AK125+AN125)*'GOFO大件-GRO-报价'!W2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2.92903225806451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23.9612903225807</v>
      </c>
      <c r="D126" s="72">
        <v>24.541935483871</v>
      </c>
      <c r="E126" s="72">
        <v>26.2193548387097</v>
      </c>
      <c r="F126" s="72">
        <v>27.3548387096774</v>
      </c>
      <c r="G126" s="72">
        <v>31.3290322580645</v>
      </c>
      <c r="H126" s="72">
        <v>32.8516129032258</v>
      </c>
      <c r="I126" s="72">
        <v>39.6</v>
      </c>
      <c r="J126" s="99"/>
      <c r="K126" s="71">
        <v>123</v>
      </c>
      <c r="L126" s="71">
        <v>55.79</v>
      </c>
      <c r="M126" s="72">
        <v>23.9612903225807</v>
      </c>
      <c r="N126" s="72">
        <v>24.541935483871</v>
      </c>
      <c r="O126" s="72">
        <v>26.2193548387097</v>
      </c>
      <c r="P126" s="72">
        <v>27.3548387096774</v>
      </c>
      <c r="Q126" s="72">
        <v>31.3290322580645</v>
      </c>
      <c r="R126" s="72">
        <v>32.8516129032258</v>
      </c>
      <c r="S126" s="72">
        <v>39.6</v>
      </c>
      <c r="U126" s="54"/>
      <c r="V126" s="81">
        <f>'GOFO大件-GRO-报价'!V16</f>
        <v>0</v>
      </c>
      <c r="W126" s="129">
        <f t="shared" ref="W126:AC126" si="160">W113</f>
        <v>0.4</v>
      </c>
      <c r="X126" s="129" t="e">
        <f>'GOFO大件-GRO-报价'!AR16</f>
        <v>#N/A</v>
      </c>
      <c r="Y126" s="129" t="e">
        <f>(X126+Z126+AA126+AB126+AC126)*'GOFO大件-GRO-报价'!W2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</v>
      </c>
      <c r="AI126" s="129" t="e">
        <f>'GOFO大件-GRO-报价'!AY16</f>
        <v>#N/A</v>
      </c>
      <c r="AJ126" s="129" t="e">
        <f>(AI126+AM126+AL126+AK126+AN126)*'GOFO大件-GRO-报价'!W2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2.92903225806451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24.4516129032258</v>
      </c>
      <c r="D127" s="72">
        <v>25.0451612903226</v>
      </c>
      <c r="E127" s="72">
        <v>26.7612903225806</v>
      </c>
      <c r="F127" s="72">
        <v>27.9096774193548</v>
      </c>
      <c r="G127" s="72">
        <v>31.9741935483871</v>
      </c>
      <c r="H127" s="72">
        <v>33.5096774193548</v>
      </c>
      <c r="I127" s="72">
        <v>39.6774193548388</v>
      </c>
      <c r="J127" s="99"/>
      <c r="K127" s="71">
        <v>124</v>
      </c>
      <c r="L127" s="71">
        <v>56.24</v>
      </c>
      <c r="M127" s="72">
        <v>24.4516129032258</v>
      </c>
      <c r="N127" s="72">
        <v>25.0451612903226</v>
      </c>
      <c r="O127" s="72">
        <v>26.7612903225806</v>
      </c>
      <c r="P127" s="72">
        <v>27.9096774193548</v>
      </c>
      <c r="Q127" s="72">
        <v>31.9741935483871</v>
      </c>
      <c r="R127" s="72">
        <v>33.5096774193548</v>
      </c>
      <c r="S127" s="72">
        <v>39.6774193548388</v>
      </c>
      <c r="U127" s="54"/>
      <c r="V127" s="81">
        <f>'GOFO大件-GRO-报价'!V17</f>
        <v>0</v>
      </c>
      <c r="W127" s="129">
        <f t="shared" ref="W127:AC127" si="162">W114</f>
        <v>0.4</v>
      </c>
      <c r="X127" s="129" t="e">
        <f>'GOFO大件-GRO-报价'!AR17</f>
        <v>#N/A</v>
      </c>
      <c r="Y127" s="129" t="e">
        <f>(X127+Z127+AA127+AB127+AC127)*'GOFO大件-GRO-报价'!W2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</v>
      </c>
      <c r="AI127" s="129" t="e">
        <f>'GOFO大件-GRO-报价'!AY17</f>
        <v>#N/A</v>
      </c>
      <c r="AJ127" s="129" t="e">
        <f>(AI127+AM127+AL127+AK127+AN127)*'GOFO大件-GRO-报价'!W2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2.92903225806451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24.9677419354838</v>
      </c>
      <c r="D128" s="72">
        <v>25.5483870967742</v>
      </c>
      <c r="E128" s="72">
        <v>27.3032258064516</v>
      </c>
      <c r="F128" s="72">
        <v>28.4903225806452</v>
      </c>
      <c r="G128" s="72">
        <v>32.6193548387096</v>
      </c>
      <c r="H128" s="72">
        <v>34.1935483870968</v>
      </c>
      <c r="I128" s="72">
        <v>39.7548387096774</v>
      </c>
      <c r="J128" s="99"/>
      <c r="K128" s="71">
        <v>125</v>
      </c>
      <c r="L128" s="71">
        <v>56.69</v>
      </c>
      <c r="M128" s="72">
        <v>24.9677419354838</v>
      </c>
      <c r="N128" s="72">
        <v>25.5483870967742</v>
      </c>
      <c r="O128" s="72">
        <v>27.3032258064516</v>
      </c>
      <c r="P128" s="72">
        <v>28.4903225806452</v>
      </c>
      <c r="Q128" s="72">
        <v>32.6193548387096</v>
      </c>
      <c r="R128" s="72">
        <v>34.1935483870968</v>
      </c>
      <c r="S128" s="72">
        <v>39.7548387096774</v>
      </c>
    </row>
    <row r="129" s="51" customFormat="1" ht="15" spans="1:19">
      <c r="A129" s="71">
        <v>126</v>
      </c>
      <c r="B129" s="71">
        <v>57.15</v>
      </c>
      <c r="C129" s="72">
        <v>25.4709677419355</v>
      </c>
      <c r="D129" s="72">
        <v>26.0645161290323</v>
      </c>
      <c r="E129" s="72">
        <v>27.8580645161291</v>
      </c>
      <c r="F129" s="72">
        <v>29.0709677419355</v>
      </c>
      <c r="G129" s="72">
        <v>33.2903225806452</v>
      </c>
      <c r="H129" s="72">
        <v>34.8903225806452</v>
      </c>
      <c r="I129" s="72">
        <v>39.8322580645162</v>
      </c>
      <c r="J129" s="99"/>
      <c r="K129" s="71">
        <v>126</v>
      </c>
      <c r="L129" s="71">
        <v>57.15</v>
      </c>
      <c r="M129" s="72">
        <v>25.4709677419355</v>
      </c>
      <c r="N129" s="72">
        <v>26.0645161290323</v>
      </c>
      <c r="O129" s="72">
        <v>27.8580645161291</v>
      </c>
      <c r="P129" s="72">
        <v>29.0709677419355</v>
      </c>
      <c r="Q129" s="72">
        <v>33.2903225806452</v>
      </c>
      <c r="R129" s="72">
        <v>34.8903225806452</v>
      </c>
      <c r="S129" s="72">
        <v>39.8322580645162</v>
      </c>
    </row>
    <row r="130" s="51" customFormat="1" ht="15" spans="1:19">
      <c r="A130" s="71">
        <v>127</v>
      </c>
      <c r="B130" s="71">
        <v>57.6</v>
      </c>
      <c r="C130" s="72">
        <v>25.9870967741935</v>
      </c>
      <c r="D130" s="72">
        <v>26.5935483870967</v>
      </c>
      <c r="E130" s="72">
        <v>28.4387096774194</v>
      </c>
      <c r="F130" s="72">
        <v>29.6645161290323</v>
      </c>
      <c r="G130" s="72">
        <v>33.9612903225806</v>
      </c>
      <c r="H130" s="72">
        <v>35.5870967741935</v>
      </c>
      <c r="I130" s="72">
        <v>39.9096774193548</v>
      </c>
      <c r="J130" s="99"/>
      <c r="K130" s="71">
        <v>127</v>
      </c>
      <c r="L130" s="71">
        <v>57.6</v>
      </c>
      <c r="M130" s="72">
        <v>25.9870967741935</v>
      </c>
      <c r="N130" s="72">
        <v>26.5935483870967</v>
      </c>
      <c r="O130" s="72">
        <v>28.4387096774194</v>
      </c>
      <c r="P130" s="72">
        <v>29.6645161290323</v>
      </c>
      <c r="Q130" s="72">
        <v>33.9612903225806</v>
      </c>
      <c r="R130" s="72">
        <v>35.5870967741935</v>
      </c>
      <c r="S130" s="72">
        <v>39.9096774193548</v>
      </c>
    </row>
    <row r="131" s="51" customFormat="1" ht="15" spans="1:19">
      <c r="A131" s="71">
        <v>128</v>
      </c>
      <c r="B131" s="71">
        <v>58.05</v>
      </c>
      <c r="C131" s="72">
        <v>26.5161290322581</v>
      </c>
      <c r="D131" s="72">
        <v>27.1483870967742</v>
      </c>
      <c r="E131" s="72">
        <v>29.0193548387096</v>
      </c>
      <c r="F131" s="72">
        <v>30.2838709677419</v>
      </c>
      <c r="G131" s="72">
        <v>34.658064516129</v>
      </c>
      <c r="H131" s="72">
        <v>36.3225806451613</v>
      </c>
      <c r="I131" s="72">
        <v>39.9870967741936</v>
      </c>
      <c r="J131" s="99"/>
      <c r="K131" s="71">
        <v>128</v>
      </c>
      <c r="L131" s="71">
        <v>58.05</v>
      </c>
      <c r="M131" s="72">
        <v>26.5161290322581</v>
      </c>
      <c r="N131" s="72">
        <v>27.1483870967742</v>
      </c>
      <c r="O131" s="72">
        <v>29.0193548387096</v>
      </c>
      <c r="P131" s="72">
        <v>30.2838709677419</v>
      </c>
      <c r="Q131" s="72">
        <v>34.658064516129</v>
      </c>
      <c r="R131" s="72">
        <v>36.3225806451613</v>
      </c>
      <c r="S131" s="72">
        <v>39.9870967741936</v>
      </c>
    </row>
    <row r="132" s="51" customFormat="1" ht="15" spans="1:19">
      <c r="A132" s="71">
        <v>129</v>
      </c>
      <c r="B132" s="71">
        <v>58.51</v>
      </c>
      <c r="C132" s="72">
        <v>27.058064516129</v>
      </c>
      <c r="D132" s="72">
        <v>27.7032258064516</v>
      </c>
      <c r="E132" s="72">
        <v>29.6129032258064</v>
      </c>
      <c r="F132" s="72">
        <v>30.8903225806452</v>
      </c>
      <c r="G132" s="72">
        <v>35.3677419354839</v>
      </c>
      <c r="H132" s="72">
        <v>37.0709677419355</v>
      </c>
      <c r="I132" s="72">
        <v>40.0774193548387</v>
      </c>
      <c r="J132" s="99"/>
      <c r="K132" s="71">
        <v>129</v>
      </c>
      <c r="L132" s="71">
        <v>58.51</v>
      </c>
      <c r="M132" s="72">
        <v>27.058064516129</v>
      </c>
      <c r="N132" s="72">
        <v>27.7032258064516</v>
      </c>
      <c r="O132" s="72">
        <v>29.6129032258064</v>
      </c>
      <c r="P132" s="72">
        <v>30.8903225806452</v>
      </c>
      <c r="Q132" s="72">
        <v>35.3677419354839</v>
      </c>
      <c r="R132" s="72">
        <v>37.0709677419355</v>
      </c>
      <c r="S132" s="72">
        <v>40.0774193548387</v>
      </c>
    </row>
    <row r="133" s="51" customFormat="1" ht="15" spans="1:19">
      <c r="A133" s="71">
        <v>130</v>
      </c>
      <c r="B133" s="71">
        <v>58.96</v>
      </c>
      <c r="C133" s="72">
        <v>27.6129032258064</v>
      </c>
      <c r="D133" s="72">
        <v>28.258064516129</v>
      </c>
      <c r="E133" s="72">
        <v>30.2193548387096</v>
      </c>
      <c r="F133" s="72">
        <v>31.5225806451613</v>
      </c>
      <c r="G133" s="72">
        <v>36.0774193548388</v>
      </c>
      <c r="H133" s="72">
        <v>37.8193548387097</v>
      </c>
      <c r="I133" s="72">
        <v>40.1548387096774</v>
      </c>
      <c r="J133" s="99"/>
      <c r="K133" s="71">
        <v>130</v>
      </c>
      <c r="L133" s="71">
        <v>58.96</v>
      </c>
      <c r="M133" s="72">
        <v>27.6129032258064</v>
      </c>
      <c r="N133" s="72">
        <v>28.258064516129</v>
      </c>
      <c r="O133" s="72">
        <v>30.2193548387096</v>
      </c>
      <c r="P133" s="72">
        <v>31.5225806451613</v>
      </c>
      <c r="Q133" s="72">
        <v>36.0774193548388</v>
      </c>
      <c r="R133" s="72">
        <v>37.8193548387097</v>
      </c>
      <c r="S133" s="72">
        <v>40.1548387096774</v>
      </c>
    </row>
    <row r="134" s="51" customFormat="1" ht="15" spans="1:19">
      <c r="A134" s="71">
        <v>131</v>
      </c>
      <c r="B134" s="71">
        <v>59.42</v>
      </c>
      <c r="C134" s="72">
        <v>28.1677419354839</v>
      </c>
      <c r="D134" s="72">
        <v>28.8387096774193</v>
      </c>
      <c r="E134" s="72">
        <v>30.825806451613</v>
      </c>
      <c r="F134" s="72">
        <v>32.1548387096774</v>
      </c>
      <c r="G134" s="72">
        <v>36.8129032258064</v>
      </c>
      <c r="H134" s="72">
        <v>38.5935483870967</v>
      </c>
      <c r="I134" s="72">
        <v>40.2322580645161</v>
      </c>
      <c r="J134" s="99"/>
      <c r="K134" s="71">
        <v>131</v>
      </c>
      <c r="L134" s="71">
        <v>59.42</v>
      </c>
      <c r="M134" s="72">
        <v>28.1677419354839</v>
      </c>
      <c r="N134" s="72">
        <v>28.8387096774193</v>
      </c>
      <c r="O134" s="72">
        <v>30.825806451613</v>
      </c>
      <c r="P134" s="72">
        <v>32.1548387096774</v>
      </c>
      <c r="Q134" s="72">
        <v>36.8129032258064</v>
      </c>
      <c r="R134" s="72">
        <v>38.5935483870967</v>
      </c>
      <c r="S134" s="72">
        <v>40.2322580645161</v>
      </c>
    </row>
    <row r="135" s="51" customFormat="1" ht="15" spans="1:19">
      <c r="A135" s="71">
        <v>132</v>
      </c>
      <c r="B135" s="71">
        <v>59.87</v>
      </c>
      <c r="C135" s="72">
        <v>28.283870967742</v>
      </c>
      <c r="D135" s="72">
        <v>28.9548387096774</v>
      </c>
      <c r="E135" s="72">
        <v>30.9419354838709</v>
      </c>
      <c r="F135" s="72">
        <v>32.2838709677419</v>
      </c>
      <c r="G135" s="72">
        <v>36.8645161290323</v>
      </c>
      <c r="H135" s="72">
        <v>38.7354838709677</v>
      </c>
      <c r="I135" s="72">
        <v>40.3612903225806</v>
      </c>
      <c r="J135" s="99"/>
      <c r="K135" s="71">
        <v>132</v>
      </c>
      <c r="L135" s="71">
        <v>59.87</v>
      </c>
      <c r="M135" s="72">
        <v>28.283870967742</v>
      </c>
      <c r="N135" s="72">
        <v>28.9548387096774</v>
      </c>
      <c r="O135" s="72">
        <v>30.9419354838709</v>
      </c>
      <c r="P135" s="72">
        <v>32.2838709677419</v>
      </c>
      <c r="Q135" s="72">
        <v>36.8645161290323</v>
      </c>
      <c r="R135" s="72">
        <v>38.7354838709677</v>
      </c>
      <c r="S135" s="72">
        <v>40.3612903225806</v>
      </c>
    </row>
    <row r="136" s="51" customFormat="1" ht="15" spans="1:19">
      <c r="A136" s="71">
        <v>133</v>
      </c>
      <c r="B136" s="71">
        <v>60.32</v>
      </c>
      <c r="C136" s="72">
        <v>28.4129032258064</v>
      </c>
      <c r="D136" s="72">
        <v>29.0709677419355</v>
      </c>
      <c r="E136" s="72">
        <v>31.0709677419355</v>
      </c>
      <c r="F136" s="72">
        <v>32.4</v>
      </c>
      <c r="G136" s="72">
        <v>37.058064516129</v>
      </c>
      <c r="H136" s="72">
        <v>38.8645161290322</v>
      </c>
      <c r="I136" s="72">
        <v>40.5032258064516</v>
      </c>
      <c r="J136" s="99"/>
      <c r="K136" s="71">
        <v>133</v>
      </c>
      <c r="L136" s="71">
        <v>60.32</v>
      </c>
      <c r="M136" s="72">
        <v>28.4129032258064</v>
      </c>
      <c r="N136" s="72">
        <v>29.0709677419355</v>
      </c>
      <c r="O136" s="72">
        <v>31.0709677419355</v>
      </c>
      <c r="P136" s="72">
        <v>32.4</v>
      </c>
      <c r="Q136" s="72">
        <v>37.058064516129</v>
      </c>
      <c r="R136" s="72">
        <v>38.8645161290322</v>
      </c>
      <c r="S136" s="72">
        <v>40.5032258064516</v>
      </c>
    </row>
    <row r="137" s="51" customFormat="1" ht="15" spans="1:19">
      <c r="A137" s="71">
        <v>134</v>
      </c>
      <c r="B137" s="71">
        <v>60.78</v>
      </c>
      <c r="C137" s="72">
        <v>28.4129032258064</v>
      </c>
      <c r="D137" s="72">
        <v>29.0709677419355</v>
      </c>
      <c r="E137" s="72">
        <v>31.0709677419355</v>
      </c>
      <c r="F137" s="72">
        <v>32.4</v>
      </c>
      <c r="G137" s="72">
        <v>37.5096774193548</v>
      </c>
      <c r="H137" s="72">
        <v>38.8645161290322</v>
      </c>
      <c r="I137" s="72">
        <v>40.5032258064516</v>
      </c>
      <c r="J137" s="99"/>
      <c r="K137" s="71">
        <v>134</v>
      </c>
      <c r="L137" s="71">
        <v>60.78</v>
      </c>
      <c r="M137" s="72">
        <v>28.4129032258064</v>
      </c>
      <c r="N137" s="72">
        <v>29.0709677419355</v>
      </c>
      <c r="O137" s="72">
        <v>31.0709677419355</v>
      </c>
      <c r="P137" s="72">
        <v>32.4</v>
      </c>
      <c r="Q137" s="72">
        <v>37.5096774193548</v>
      </c>
      <c r="R137" s="72">
        <v>38.8645161290322</v>
      </c>
      <c r="S137" s="72">
        <v>40.5032258064516</v>
      </c>
    </row>
    <row r="138" s="51" customFormat="1" ht="15" spans="1:19">
      <c r="A138" s="71">
        <v>135</v>
      </c>
      <c r="B138" s="71">
        <v>61.23</v>
      </c>
      <c r="C138" s="72">
        <v>28.5419354838709</v>
      </c>
      <c r="D138" s="72">
        <v>29.2</v>
      </c>
      <c r="E138" s="72">
        <v>31.2</v>
      </c>
      <c r="F138" s="72">
        <v>32.5290322580645</v>
      </c>
      <c r="G138" s="72">
        <v>37.6387096774194</v>
      </c>
      <c r="H138" s="72">
        <v>38.9935483870968</v>
      </c>
      <c r="I138" s="72">
        <v>40.6322580645161</v>
      </c>
      <c r="J138" s="99"/>
      <c r="K138" s="71">
        <v>135</v>
      </c>
      <c r="L138" s="71">
        <v>61.23</v>
      </c>
      <c r="M138" s="72">
        <v>28.5419354838709</v>
      </c>
      <c r="N138" s="72">
        <v>29.2</v>
      </c>
      <c r="O138" s="72">
        <v>31.2</v>
      </c>
      <c r="P138" s="72">
        <v>32.5290322580645</v>
      </c>
      <c r="Q138" s="72">
        <v>37.6387096774194</v>
      </c>
      <c r="R138" s="72">
        <v>38.9935483870968</v>
      </c>
      <c r="S138" s="72">
        <v>40.6322580645161</v>
      </c>
    </row>
    <row r="139" s="51" customFormat="1" ht="15" spans="1:19">
      <c r="A139" s="71">
        <v>136</v>
      </c>
      <c r="B139" s="71">
        <v>61.68</v>
      </c>
      <c r="C139" s="72">
        <v>28.5419354838709</v>
      </c>
      <c r="D139" s="72">
        <v>29.2</v>
      </c>
      <c r="E139" s="72">
        <v>31.2</v>
      </c>
      <c r="F139" s="72">
        <v>32.5290322580645</v>
      </c>
      <c r="G139" s="72">
        <v>37.6387096774194</v>
      </c>
      <c r="H139" s="72">
        <v>38.9935483870968</v>
      </c>
      <c r="I139" s="72">
        <v>40.6322580645161</v>
      </c>
      <c r="J139" s="99"/>
      <c r="K139" s="71">
        <v>136</v>
      </c>
      <c r="L139" s="71">
        <v>61.68</v>
      </c>
      <c r="M139" s="72">
        <v>28.5419354838709</v>
      </c>
      <c r="N139" s="72">
        <v>29.2</v>
      </c>
      <c r="O139" s="72">
        <v>31.2</v>
      </c>
      <c r="P139" s="72">
        <v>32.5290322580645</v>
      </c>
      <c r="Q139" s="72">
        <v>37.6387096774194</v>
      </c>
      <c r="R139" s="72">
        <v>38.9935483870968</v>
      </c>
      <c r="S139" s="72">
        <v>40.6322580645161</v>
      </c>
    </row>
    <row r="140" s="51" customFormat="1" ht="15" spans="1:19">
      <c r="A140" s="71">
        <v>137</v>
      </c>
      <c r="B140" s="71">
        <v>62.14</v>
      </c>
      <c r="C140" s="72">
        <v>28.658064516129</v>
      </c>
      <c r="D140" s="72">
        <v>29.3290322580646</v>
      </c>
      <c r="E140" s="72">
        <v>31.3161290322581</v>
      </c>
      <c r="F140" s="72">
        <v>32.6451612903226</v>
      </c>
      <c r="G140" s="72">
        <v>37.7677419354839</v>
      </c>
      <c r="H140" s="72">
        <v>39.1225806451613</v>
      </c>
      <c r="I140" s="72">
        <v>40.7612903225807</v>
      </c>
      <c r="J140" s="99"/>
      <c r="K140" s="71">
        <v>137</v>
      </c>
      <c r="L140" s="71">
        <v>62.14</v>
      </c>
      <c r="M140" s="72">
        <v>28.658064516129</v>
      </c>
      <c r="N140" s="72">
        <v>29.3290322580646</v>
      </c>
      <c r="O140" s="72">
        <v>31.3161290322581</v>
      </c>
      <c r="P140" s="72">
        <v>32.6451612903226</v>
      </c>
      <c r="Q140" s="72">
        <v>37.7677419354839</v>
      </c>
      <c r="R140" s="72">
        <v>39.1225806451613</v>
      </c>
      <c r="S140" s="72">
        <v>40.7612903225807</v>
      </c>
    </row>
    <row r="141" s="51" customFormat="1" ht="15" spans="1:19">
      <c r="A141" s="71">
        <v>138</v>
      </c>
      <c r="B141" s="71">
        <v>62.59</v>
      </c>
      <c r="C141" s="72">
        <v>28.658064516129</v>
      </c>
      <c r="D141" s="72">
        <v>29.3290322580646</v>
      </c>
      <c r="E141" s="72">
        <v>31.3161290322581</v>
      </c>
      <c r="F141" s="72">
        <v>32.6451612903226</v>
      </c>
      <c r="G141" s="72">
        <v>37.7677419354839</v>
      </c>
      <c r="H141" s="72">
        <v>39.1225806451613</v>
      </c>
      <c r="I141" s="72">
        <v>40.7612903225807</v>
      </c>
      <c r="J141" s="99"/>
      <c r="K141" s="71">
        <v>138</v>
      </c>
      <c r="L141" s="71">
        <v>62.59</v>
      </c>
      <c r="M141" s="72">
        <v>28.658064516129</v>
      </c>
      <c r="N141" s="72">
        <v>29.3290322580646</v>
      </c>
      <c r="O141" s="72">
        <v>31.3161290322581</v>
      </c>
      <c r="P141" s="72">
        <v>32.6451612903226</v>
      </c>
      <c r="Q141" s="72">
        <v>37.7677419354839</v>
      </c>
      <c r="R141" s="72">
        <v>39.1225806451613</v>
      </c>
      <c r="S141" s="72">
        <v>40.7612903225807</v>
      </c>
    </row>
    <row r="142" s="51" customFormat="1" ht="15" spans="1:19">
      <c r="A142" s="71">
        <v>139</v>
      </c>
      <c r="B142" s="71">
        <v>63.04</v>
      </c>
      <c r="C142" s="72">
        <v>29.0322580645162</v>
      </c>
      <c r="D142" s="72">
        <v>29.7032258064516</v>
      </c>
      <c r="E142" s="72">
        <v>31.6903225806451</v>
      </c>
      <c r="F142" s="72">
        <v>33.0193548387097</v>
      </c>
      <c r="G142" s="72">
        <v>38.1677419354838</v>
      </c>
      <c r="H142" s="72">
        <v>39.5225806451612</v>
      </c>
      <c r="I142" s="72">
        <v>41.1612903225806</v>
      </c>
      <c r="J142" s="99"/>
      <c r="K142" s="71">
        <v>139</v>
      </c>
      <c r="L142" s="71">
        <v>63.04</v>
      </c>
      <c r="M142" s="72">
        <v>29.0322580645162</v>
      </c>
      <c r="N142" s="72">
        <v>29.7032258064516</v>
      </c>
      <c r="O142" s="72">
        <v>31.6903225806451</v>
      </c>
      <c r="P142" s="72">
        <v>33.0193548387097</v>
      </c>
      <c r="Q142" s="72">
        <v>38.1677419354838</v>
      </c>
      <c r="R142" s="72">
        <v>39.5225806451612</v>
      </c>
      <c r="S142" s="72">
        <v>41.1612903225806</v>
      </c>
    </row>
    <row r="143" s="51" customFormat="1" ht="15" spans="1:19">
      <c r="A143" s="71">
        <v>140</v>
      </c>
      <c r="B143" s="71">
        <v>63.5</v>
      </c>
      <c r="C143" s="72">
        <v>29.0322580645162</v>
      </c>
      <c r="D143" s="72">
        <v>29.7032258064516</v>
      </c>
      <c r="E143" s="72">
        <v>31.6903225806451</v>
      </c>
      <c r="F143" s="72">
        <v>33.0193548387097</v>
      </c>
      <c r="G143" s="72">
        <v>38.1677419354838</v>
      </c>
      <c r="H143" s="72">
        <v>39.5225806451612</v>
      </c>
      <c r="I143" s="72">
        <v>41.1612903225806</v>
      </c>
      <c r="J143" s="99"/>
      <c r="K143" s="71">
        <v>140</v>
      </c>
      <c r="L143" s="71">
        <v>63.5</v>
      </c>
      <c r="M143" s="72">
        <v>29.0322580645162</v>
      </c>
      <c r="N143" s="72">
        <v>29.7032258064516</v>
      </c>
      <c r="O143" s="72">
        <v>31.6903225806451</v>
      </c>
      <c r="P143" s="72">
        <v>33.0193548387097</v>
      </c>
      <c r="Q143" s="72">
        <v>38.1677419354838</v>
      </c>
      <c r="R143" s="72">
        <v>39.5225806451612</v>
      </c>
      <c r="S143" s="72">
        <v>41.1612903225806</v>
      </c>
    </row>
    <row r="144" s="51" customFormat="1" ht="15" spans="1:19">
      <c r="A144" s="71">
        <v>141</v>
      </c>
      <c r="B144" s="71">
        <v>63.95</v>
      </c>
      <c r="C144" s="72">
        <v>29.0838709677419</v>
      </c>
      <c r="D144" s="72">
        <v>29.7548387096774</v>
      </c>
      <c r="E144" s="72">
        <v>31.741935483871</v>
      </c>
      <c r="F144" s="72">
        <v>33.0709677419354</v>
      </c>
      <c r="G144" s="72">
        <v>38.2322580645161</v>
      </c>
      <c r="H144" s="72">
        <v>39.6</v>
      </c>
      <c r="I144" s="72">
        <v>41.2258064516129</v>
      </c>
      <c r="J144" s="99"/>
      <c r="K144" s="71">
        <v>141</v>
      </c>
      <c r="L144" s="71">
        <v>63.95</v>
      </c>
      <c r="M144" s="72">
        <v>29.0838709677419</v>
      </c>
      <c r="N144" s="72">
        <v>29.7548387096774</v>
      </c>
      <c r="O144" s="72">
        <v>31.741935483871</v>
      </c>
      <c r="P144" s="72">
        <v>33.0709677419354</v>
      </c>
      <c r="Q144" s="72">
        <v>38.2322580645161</v>
      </c>
      <c r="R144" s="72">
        <v>39.6</v>
      </c>
      <c r="S144" s="72">
        <v>41.2258064516129</v>
      </c>
    </row>
    <row r="145" s="51" customFormat="1" ht="15" spans="1:19">
      <c r="A145" s="71">
        <v>142</v>
      </c>
      <c r="B145" s="71">
        <v>64.41</v>
      </c>
      <c r="C145" s="72">
        <v>29.2129032258065</v>
      </c>
      <c r="D145" s="72">
        <v>29.8838709677419</v>
      </c>
      <c r="E145" s="72">
        <v>31.883870967742</v>
      </c>
      <c r="F145" s="72">
        <v>33.2129032258064</v>
      </c>
      <c r="G145" s="72">
        <v>38.3741935483871</v>
      </c>
      <c r="H145" s="72">
        <v>39.7290322580645</v>
      </c>
      <c r="I145" s="72">
        <v>41.3677419354839</v>
      </c>
      <c r="J145" s="99"/>
      <c r="K145" s="71">
        <v>142</v>
      </c>
      <c r="L145" s="71">
        <v>64.41</v>
      </c>
      <c r="M145" s="72">
        <v>29.2129032258065</v>
      </c>
      <c r="N145" s="72">
        <v>29.8838709677419</v>
      </c>
      <c r="O145" s="72">
        <v>31.883870967742</v>
      </c>
      <c r="P145" s="72">
        <v>33.2129032258064</v>
      </c>
      <c r="Q145" s="72">
        <v>38.3741935483871</v>
      </c>
      <c r="R145" s="72">
        <v>39.7290322580645</v>
      </c>
      <c r="S145" s="72">
        <v>41.3677419354839</v>
      </c>
    </row>
    <row r="146" s="51" customFormat="1" ht="15" spans="1:19">
      <c r="A146" s="71">
        <v>143</v>
      </c>
      <c r="B146" s="71">
        <v>64.86</v>
      </c>
      <c r="C146" s="72">
        <v>29.341935483871</v>
      </c>
      <c r="D146" s="72">
        <v>30</v>
      </c>
      <c r="E146" s="72">
        <v>32</v>
      </c>
      <c r="F146" s="72">
        <v>33.3290322580645</v>
      </c>
      <c r="G146" s="72">
        <v>38.5032258064516</v>
      </c>
      <c r="H146" s="72">
        <v>39.8580645161291</v>
      </c>
      <c r="I146" s="72">
        <v>41.4967741935484</v>
      </c>
      <c r="J146" s="99"/>
      <c r="K146" s="71">
        <v>143</v>
      </c>
      <c r="L146" s="71">
        <v>64.86</v>
      </c>
      <c r="M146" s="72">
        <v>29.341935483871</v>
      </c>
      <c r="N146" s="72">
        <v>30</v>
      </c>
      <c r="O146" s="72">
        <v>32</v>
      </c>
      <c r="P146" s="72">
        <v>33.3290322580645</v>
      </c>
      <c r="Q146" s="72">
        <v>38.5032258064516</v>
      </c>
      <c r="R146" s="72">
        <v>39.8580645161291</v>
      </c>
      <c r="S146" s="72">
        <v>41.4967741935484</v>
      </c>
    </row>
    <row r="147" s="51" customFormat="1" ht="15" spans="1:19">
      <c r="A147" s="71">
        <v>144</v>
      </c>
      <c r="B147" s="71">
        <v>65.31</v>
      </c>
      <c r="C147" s="72">
        <v>29.341935483871</v>
      </c>
      <c r="D147" s="72">
        <v>30</v>
      </c>
      <c r="E147" s="72">
        <v>32</v>
      </c>
      <c r="F147" s="72">
        <v>33.3290322580645</v>
      </c>
      <c r="G147" s="72">
        <v>38.5032258064516</v>
      </c>
      <c r="H147" s="72">
        <v>39.8580645161291</v>
      </c>
      <c r="I147" s="72">
        <v>41.4967741935484</v>
      </c>
      <c r="J147" s="99"/>
      <c r="K147" s="71">
        <v>144</v>
      </c>
      <c r="L147" s="71">
        <v>65.31</v>
      </c>
      <c r="M147" s="72">
        <v>29.341935483871</v>
      </c>
      <c r="N147" s="72">
        <v>30</v>
      </c>
      <c r="O147" s="72">
        <v>32</v>
      </c>
      <c r="P147" s="72">
        <v>33.3290322580645</v>
      </c>
      <c r="Q147" s="72">
        <v>38.5032258064516</v>
      </c>
      <c r="R147" s="72">
        <v>39.8580645161291</v>
      </c>
      <c r="S147" s="72">
        <v>41.4967741935484</v>
      </c>
    </row>
    <row r="148" s="51" customFormat="1" ht="15" spans="1:19">
      <c r="A148" s="71">
        <v>145</v>
      </c>
      <c r="B148" s="71">
        <v>65.77</v>
      </c>
      <c r="C148" s="72">
        <v>29.458064516129</v>
      </c>
      <c r="D148" s="72">
        <v>30.1290322580645</v>
      </c>
      <c r="E148" s="72">
        <v>32.1161290322581</v>
      </c>
      <c r="F148" s="72">
        <v>33.4451612903226</v>
      </c>
      <c r="G148" s="72">
        <v>38.6322580645162</v>
      </c>
      <c r="H148" s="72">
        <v>39.9870967741936</v>
      </c>
      <c r="I148" s="72">
        <v>41.625806451613</v>
      </c>
      <c r="J148" s="99"/>
      <c r="K148" s="71">
        <v>145</v>
      </c>
      <c r="L148" s="71">
        <v>65.77</v>
      </c>
      <c r="M148" s="72">
        <v>29.458064516129</v>
      </c>
      <c r="N148" s="72">
        <v>30.1290322580645</v>
      </c>
      <c r="O148" s="72">
        <v>32.1161290322581</v>
      </c>
      <c r="P148" s="72">
        <v>33.4451612903226</v>
      </c>
      <c r="Q148" s="72">
        <v>38.6322580645162</v>
      </c>
      <c r="R148" s="72">
        <v>39.9870967741936</v>
      </c>
      <c r="S148" s="72">
        <v>41.625806451613</v>
      </c>
    </row>
    <row r="149" s="51" customFormat="1" ht="15" spans="1:19">
      <c r="A149" s="71">
        <v>146</v>
      </c>
      <c r="B149" s="71">
        <v>66.22</v>
      </c>
      <c r="C149" s="72">
        <v>29.458064516129</v>
      </c>
      <c r="D149" s="72">
        <v>30.1290322580645</v>
      </c>
      <c r="E149" s="72">
        <v>32.1161290322581</v>
      </c>
      <c r="F149" s="72">
        <v>33.4451612903226</v>
      </c>
      <c r="G149" s="72">
        <v>38.6322580645162</v>
      </c>
      <c r="H149" s="72">
        <v>39.9870967741936</v>
      </c>
      <c r="I149" s="72">
        <v>41.625806451613</v>
      </c>
      <c r="J149" s="99"/>
      <c r="K149" s="71">
        <v>146</v>
      </c>
      <c r="L149" s="71">
        <v>66.22</v>
      </c>
      <c r="M149" s="72">
        <v>29.458064516129</v>
      </c>
      <c r="N149" s="72">
        <v>30.1290322580645</v>
      </c>
      <c r="O149" s="72">
        <v>32.1161290322581</v>
      </c>
      <c r="P149" s="72">
        <v>33.4451612903226</v>
      </c>
      <c r="Q149" s="72">
        <v>38.6322580645162</v>
      </c>
      <c r="R149" s="72">
        <v>39.9870967741936</v>
      </c>
      <c r="S149" s="72">
        <v>41.625806451613</v>
      </c>
    </row>
    <row r="150" s="51" customFormat="1" ht="15" spans="1:19">
      <c r="A150" s="71">
        <v>147</v>
      </c>
      <c r="B150" s="71">
        <v>66.67</v>
      </c>
      <c r="C150" s="72">
        <v>29.5870967741935</v>
      </c>
      <c r="D150" s="72">
        <v>30.2580645161291</v>
      </c>
      <c r="E150" s="72">
        <v>32.2451612903226</v>
      </c>
      <c r="F150" s="72">
        <v>33.5870967741936</v>
      </c>
      <c r="G150" s="72">
        <v>38.774193548387</v>
      </c>
      <c r="H150" s="72">
        <v>40.1290322580646</v>
      </c>
      <c r="I150" s="72">
        <v>41.7677419354838</v>
      </c>
      <c r="J150" s="99"/>
      <c r="K150" s="71">
        <v>147</v>
      </c>
      <c r="L150" s="71">
        <v>66.67</v>
      </c>
      <c r="M150" s="72">
        <v>29.5870967741935</v>
      </c>
      <c r="N150" s="72">
        <v>30.2580645161291</v>
      </c>
      <c r="O150" s="72">
        <v>32.2451612903226</v>
      </c>
      <c r="P150" s="72">
        <v>33.5870967741936</v>
      </c>
      <c r="Q150" s="72">
        <v>38.774193548387</v>
      </c>
      <c r="R150" s="72">
        <v>40.1290322580646</v>
      </c>
      <c r="S150" s="72">
        <v>41.7677419354838</v>
      </c>
    </row>
    <row r="151" s="51" customFormat="1" ht="15" spans="1:19">
      <c r="A151" s="71">
        <v>148</v>
      </c>
      <c r="B151" s="71">
        <v>67.13</v>
      </c>
      <c r="C151" s="72">
        <v>29.5870967741935</v>
      </c>
      <c r="D151" s="72">
        <v>30.2580645161291</v>
      </c>
      <c r="E151" s="72">
        <v>32.2451612903226</v>
      </c>
      <c r="F151" s="72">
        <v>33.5870967741936</v>
      </c>
      <c r="G151" s="72">
        <v>38.774193548387</v>
      </c>
      <c r="H151" s="72">
        <v>40.1290322580646</v>
      </c>
      <c r="I151" s="72">
        <v>41.7677419354838</v>
      </c>
      <c r="J151" s="99"/>
      <c r="K151" s="71">
        <v>148</v>
      </c>
      <c r="L151" s="71">
        <v>67.13</v>
      </c>
      <c r="M151" s="72">
        <v>29.5870967741935</v>
      </c>
      <c r="N151" s="72">
        <v>30.2580645161291</v>
      </c>
      <c r="O151" s="72">
        <v>32.2451612903226</v>
      </c>
      <c r="P151" s="72">
        <v>33.5870967741936</v>
      </c>
      <c r="Q151" s="72">
        <v>38.774193548387</v>
      </c>
      <c r="R151" s="72">
        <v>40.1290322580646</v>
      </c>
      <c r="S151" s="72">
        <v>41.7677419354838</v>
      </c>
    </row>
    <row r="152" s="51" customFormat="1" ht="15" spans="1:19">
      <c r="A152" s="71">
        <v>149</v>
      </c>
      <c r="B152" s="71">
        <v>67.58</v>
      </c>
      <c r="C152" s="72">
        <v>29.9612903225807</v>
      </c>
      <c r="D152" s="72">
        <v>30.6322580645161</v>
      </c>
      <c r="E152" s="72">
        <v>32.6193548387096</v>
      </c>
      <c r="F152" s="72">
        <v>33.9483870967742</v>
      </c>
      <c r="G152" s="72">
        <v>39.1741935483871</v>
      </c>
      <c r="H152" s="72">
        <v>40.5290322580645</v>
      </c>
      <c r="I152" s="72">
        <v>42.1677419354839</v>
      </c>
      <c r="J152" s="99"/>
      <c r="K152" s="71">
        <v>149</v>
      </c>
      <c r="L152" s="71">
        <v>67.58</v>
      </c>
      <c r="M152" s="72">
        <v>29.9612903225807</v>
      </c>
      <c r="N152" s="72">
        <v>30.6322580645161</v>
      </c>
      <c r="O152" s="72">
        <v>32.6193548387096</v>
      </c>
      <c r="P152" s="72">
        <v>33.9483870967742</v>
      </c>
      <c r="Q152" s="72">
        <v>39.1741935483871</v>
      </c>
      <c r="R152" s="72">
        <v>40.5290322580645</v>
      </c>
      <c r="S152" s="72">
        <v>42.1677419354839</v>
      </c>
    </row>
    <row r="153" s="51" customFormat="1" ht="15" spans="1:19">
      <c r="A153" s="71">
        <v>150</v>
      </c>
      <c r="B153" s="71">
        <v>68.03</v>
      </c>
      <c r="C153" s="72">
        <v>29.9612903225807</v>
      </c>
      <c r="D153" s="72">
        <v>30.6322580645161</v>
      </c>
      <c r="E153" s="72">
        <v>32.6193548387096</v>
      </c>
      <c r="F153" s="72">
        <v>33.9483870967742</v>
      </c>
      <c r="G153" s="72">
        <v>39.1741935483871</v>
      </c>
      <c r="H153" s="72">
        <v>40.5290322580645</v>
      </c>
      <c r="I153" s="72">
        <v>42.1677419354839</v>
      </c>
      <c r="J153" s="99"/>
      <c r="K153" s="71">
        <v>150</v>
      </c>
      <c r="L153" s="71">
        <v>68.03</v>
      </c>
      <c r="M153" s="72">
        <v>29.9612903225807</v>
      </c>
      <c r="N153" s="72">
        <v>30.6322580645161</v>
      </c>
      <c r="O153" s="72">
        <v>32.6193548387096</v>
      </c>
      <c r="P153" s="72">
        <v>33.9483870967742</v>
      </c>
      <c r="Q153" s="72">
        <v>39.1741935483871</v>
      </c>
      <c r="R153" s="72">
        <v>40.5290322580645</v>
      </c>
      <c r="S153" s="72">
        <v>42.1677419354839</v>
      </c>
    </row>
    <row r="154" s="51" customFormat="1" ht="15.6" spans="1:19">
      <c r="A154" s="137" t="s">
        <v>3516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3516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44" t="s">
        <v>3517</v>
      </c>
      <c r="F156" s="145"/>
      <c r="G156" s="145"/>
      <c r="H156" s="145"/>
      <c r="I156" s="146"/>
      <c r="J156" s="53"/>
      <c r="K156" s="142" t="s">
        <v>3476</v>
      </c>
      <c r="L156" s="143"/>
      <c r="M156" s="143"/>
      <c r="N156" s="143"/>
      <c r="O156" s="144" t="s">
        <v>3517</v>
      </c>
      <c r="P156" s="145"/>
      <c r="Q156" s="145"/>
      <c r="R156" s="145"/>
      <c r="S156" s="14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5.4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5.4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5.76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5.76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6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6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6.3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6.3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5.76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5.76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6</v>
      </c>
      <c r="J162" s="53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6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6.6</v>
      </c>
      <c r="J163" s="53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6.6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6.9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6.9</v>
      </c>
    </row>
    <row r="165" s="51" customFormat="1" ht="22" customHeight="1" spans="1:19">
      <c r="A165" s="159" t="s">
        <v>3518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24</v>
      </c>
      <c r="J165" s="53"/>
      <c r="K165" s="159" t="s">
        <v>3518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24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25.2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25.2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26.4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26.4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27.6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27.6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5.4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5.4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5.76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5.76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6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6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6.3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6.3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51">
        <v>0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51">
        <v>0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51">
        <v>0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51">
        <v>0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3519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3519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51" t="s">
        <v>3520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51" t="s">
        <v>3520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 t="s">
        <v>3520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 t="s">
        <v>3520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 t="s">
        <v>3520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 t="s">
        <v>3520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2.92903225806451</v>
      </c>
      <c r="H180" s="181"/>
      <c r="I180" s="182"/>
      <c r="J180" s="53"/>
      <c r="K180" s="174" t="s">
        <v>3521</v>
      </c>
      <c r="L180" s="175"/>
      <c r="M180" s="175"/>
      <c r="N180" s="175"/>
      <c r="O180" s="175"/>
      <c r="P180" s="176"/>
      <c r="Q180" s="180">
        <v>2.92903225806451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4.95483870967743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4.95483870967743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3.35483870967741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3.35483870967741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6.63225806451613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6.63225806451613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4.19354838709677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4.19354838709677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 t="s">
        <v>3520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 t="s">
        <v>3520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 t="s">
        <v>3520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 t="s">
        <v>3520</v>
      </c>
      <c r="R186" s="181"/>
      <c r="S186" s="182"/>
    </row>
    <row r="187" s="51" customFormat="1" spans="1:19">
      <c r="A187" s="169" t="s">
        <v>3522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3522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51" t="s">
        <v>3520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51" t="s">
        <v>3520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51" t="s">
        <v>3520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51" t="s">
        <v>3520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51" t="s">
        <v>3520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51" t="s">
        <v>3520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51" t="s">
        <v>3520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51" t="s">
        <v>3520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51" t="s">
        <v>3520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51" t="s">
        <v>3520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 t="s">
        <v>3520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 t="s">
        <v>3520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51" t="s">
        <v>3520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51" t="s">
        <v>3520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51" t="s">
        <v>3520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51" t="s">
        <v>3520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 t="s">
        <v>3520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 t="s">
        <v>3520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 t="s">
        <v>3520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 t="s">
        <v>3520</v>
      </c>
    </row>
    <row r="198" s="51" customFormat="1" ht="1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51" t="s">
        <v>3520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51" t="s">
        <v>3520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51" t="s">
        <v>3520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51" t="s">
        <v>3520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51" t="s">
        <v>3520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51" t="s">
        <v>3520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51" t="s">
        <v>3520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3" t="s">
        <v>3520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84" t="s">
        <v>3523</v>
      </c>
      <c r="H202" s="185"/>
      <c r="I202" s="186"/>
      <c r="J202" s="53"/>
      <c r="K202" s="174" t="s">
        <v>3508</v>
      </c>
      <c r="L202" s="175"/>
      <c r="M202" s="175"/>
      <c r="N202" s="175"/>
      <c r="O202" s="175"/>
      <c r="P202" s="176"/>
      <c r="Q202" s="184" t="s">
        <v>3523</v>
      </c>
      <c r="R202" s="185"/>
      <c r="S202" s="186"/>
    </row>
    <row r="203" s="51" customFormat="1" ht="15" spans="1:19">
      <c r="A203" s="174" t="s">
        <v>3524</v>
      </c>
      <c r="B203" s="175"/>
      <c r="C203" s="175"/>
      <c r="D203" s="175"/>
      <c r="E203" s="175"/>
      <c r="F203" s="176"/>
      <c r="G203" s="184" t="s">
        <v>3523</v>
      </c>
      <c r="H203" s="185"/>
      <c r="I203" s="186"/>
      <c r="J203" s="53"/>
      <c r="K203" s="174" t="s">
        <v>3524</v>
      </c>
      <c r="L203" s="175"/>
      <c r="M203" s="175"/>
      <c r="N203" s="175"/>
      <c r="O203" s="175"/>
      <c r="P203" s="176"/>
      <c r="Q203" s="184" t="s">
        <v>3523</v>
      </c>
      <c r="R203" s="185"/>
      <c r="S203" s="186"/>
    </row>
    <row r="204" s="51" customFormat="1" ht="15" spans="1:19">
      <c r="A204" s="174" t="s">
        <v>3525</v>
      </c>
      <c r="B204" s="175"/>
      <c r="C204" s="175"/>
      <c r="D204" s="175"/>
      <c r="E204" s="175"/>
      <c r="F204" s="176"/>
      <c r="G204" s="180">
        <v>916.529032258064</v>
      </c>
      <c r="H204" s="181"/>
      <c r="I204" s="182"/>
      <c r="J204" s="53"/>
      <c r="K204" s="174" t="s">
        <v>3525</v>
      </c>
      <c r="L204" s="175"/>
      <c r="M204" s="175"/>
      <c r="N204" s="175"/>
      <c r="O204" s="175"/>
      <c r="P204" s="176"/>
      <c r="Q204" s="180">
        <v>916.529032258064</v>
      </c>
      <c r="R204" s="181"/>
      <c r="S204" s="182"/>
    </row>
    <row r="205" ht="60" customHeight="1" spans="1:19">
      <c r="A205" s="187" t="s">
        <v>3526</v>
      </c>
      <c r="B205" s="188"/>
      <c r="C205" s="188"/>
      <c r="D205" s="188"/>
      <c r="E205" s="188"/>
      <c r="F205" s="188"/>
      <c r="G205" s="188"/>
      <c r="H205" s="188"/>
      <c r="I205" s="189"/>
      <c r="J205" s="53"/>
      <c r="K205" s="187" t="s">
        <v>3526</v>
      </c>
      <c r="L205" s="188"/>
      <c r="M205" s="188"/>
      <c r="N205" s="188"/>
      <c r="O205" s="188"/>
      <c r="P205" s="188"/>
      <c r="Q205" s="188"/>
      <c r="R205" s="188"/>
      <c r="S205" s="189"/>
    </row>
    <row r="206" spans="1:19">
      <c r="A206" s="174" t="s">
        <v>3527</v>
      </c>
      <c r="B206" s="175"/>
      <c r="C206" s="190" t="s">
        <v>3528</v>
      </c>
      <c r="D206" s="145"/>
      <c r="E206" s="145"/>
      <c r="F206" s="145"/>
      <c r="G206" s="145"/>
      <c r="H206" s="145"/>
      <c r="I206" s="146"/>
      <c r="J206" s="53"/>
      <c r="K206" s="174" t="s">
        <v>3527</v>
      </c>
      <c r="L206" s="175"/>
      <c r="M206" s="190" t="s">
        <v>3528</v>
      </c>
      <c r="N206" s="145"/>
      <c r="O206" s="145"/>
      <c r="P206" s="145"/>
      <c r="Q206" s="145"/>
      <c r="R206" s="145"/>
      <c r="S206" s="146"/>
    </row>
    <row r="207" spans="1:19">
      <c r="A207" s="174" t="s">
        <v>3529</v>
      </c>
      <c r="B207" s="175"/>
      <c r="C207" s="188" t="s">
        <v>3530</v>
      </c>
      <c r="D207" s="188"/>
      <c r="E207" s="188"/>
      <c r="F207" s="188"/>
      <c r="G207" s="188"/>
      <c r="H207" s="188"/>
      <c r="I207" s="189"/>
      <c r="J207" s="53"/>
      <c r="K207" s="174" t="s">
        <v>3529</v>
      </c>
      <c r="L207" s="175"/>
      <c r="M207" s="188" t="s">
        <v>3530</v>
      </c>
      <c r="N207" s="188"/>
      <c r="O207" s="188"/>
      <c r="P207" s="188"/>
      <c r="Q207" s="188"/>
      <c r="R207" s="188"/>
      <c r="S207" s="189"/>
    </row>
    <row r="208" spans="1:19">
      <c r="A208" s="169" t="s">
        <v>3531</v>
      </c>
      <c r="B208" s="170"/>
      <c r="C208" s="191"/>
      <c r="D208" s="191"/>
      <c r="E208" s="191"/>
      <c r="F208" s="191"/>
      <c r="G208" s="191"/>
      <c r="H208" s="191"/>
      <c r="I208" s="192"/>
      <c r="J208" s="53"/>
      <c r="K208" s="169" t="s">
        <v>3531</v>
      </c>
      <c r="L208" s="170"/>
      <c r="M208" s="170"/>
      <c r="N208" s="170"/>
      <c r="O208" s="170"/>
      <c r="P208" s="170"/>
      <c r="Q208" s="170"/>
      <c r="R208" s="170"/>
      <c r="S208" s="171"/>
    </row>
  </sheetData>
  <mergeCells count="365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I202"/>
    <mergeCell ref="K202:P202"/>
    <mergeCell ref="Q202:S202"/>
    <mergeCell ref="A203:F203"/>
    <mergeCell ref="G203:I203"/>
    <mergeCell ref="K203:P203"/>
    <mergeCell ref="Q203:S203"/>
    <mergeCell ref="A204:F204"/>
    <mergeCell ref="G204:I204"/>
    <mergeCell ref="K204:P204"/>
    <mergeCell ref="Q204:S204"/>
    <mergeCell ref="A205:I205"/>
    <mergeCell ref="K205:S205"/>
    <mergeCell ref="A206:B206"/>
    <mergeCell ref="C206:I206"/>
    <mergeCell ref="K206:L206"/>
    <mergeCell ref="M206:S206"/>
    <mergeCell ref="A207:B207"/>
    <mergeCell ref="C207:I207"/>
    <mergeCell ref="K207:L207"/>
    <mergeCell ref="M207:S207"/>
    <mergeCell ref="A208:I208"/>
    <mergeCell ref="K208:S208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20"/>
  <sheetViews>
    <sheetView showGridLines="0" workbookViewId="0">
      <selection activeCell="G14" sqref="G14"/>
    </sheetView>
  </sheetViews>
  <sheetFormatPr defaultColWidth="14" defaultRowHeight="14.4" outlineLevelCol="6"/>
  <cols>
    <col min="1" max="1" width="31.2685185185185" customWidth="1"/>
    <col min="2" max="2" width="31.1851851851852" customWidth="1"/>
    <col min="3" max="5" width="19.2685185185185" customWidth="1"/>
    <col min="6" max="6" width="75.5740740740741" customWidth="1"/>
    <col min="7" max="7" width="22.1111111111111" customWidth="1"/>
    <col min="8" max="21" width="10" customWidth="1"/>
  </cols>
  <sheetData>
    <row r="1" ht="64" customHeight="1" spans="1:7">
      <c r="A1" s="1" t="str">
        <f>_xlfn.DISPIMG("ID_DA8E5CB59DF348E0879E7F26A0DF99C8",1)</f>
        <v>=DISPIMG("ID_DA8E5CB59DF348E0879E7F26A0DF99C8",1)</v>
      </c>
      <c r="B1" s="2" t="s">
        <v>3532</v>
      </c>
      <c r="C1" s="2"/>
      <c r="D1" s="2"/>
      <c r="E1" s="2"/>
      <c r="F1" s="3" t="s">
        <v>3533</v>
      </c>
    </row>
    <row r="2" ht="32" customHeight="1" spans="1:7">
      <c r="A2" s="4" t="s">
        <v>3534</v>
      </c>
      <c r="B2" s="5" t="s">
        <v>3535</v>
      </c>
      <c r="C2" s="5" t="s">
        <v>3536</v>
      </c>
      <c r="D2" s="6" t="s">
        <v>3537</v>
      </c>
      <c r="E2" s="7"/>
      <c r="F2" s="8" t="s">
        <v>3538</v>
      </c>
      <c r="G2" s="9" t="s">
        <v>305</v>
      </c>
    </row>
    <row r="3" ht="29" customHeight="1" spans="1:7">
      <c r="A3" s="10"/>
      <c r="B3" s="11"/>
      <c r="C3" s="11"/>
      <c r="D3" s="5" t="s">
        <v>3539</v>
      </c>
      <c r="E3" s="5" t="s">
        <v>3540</v>
      </c>
      <c r="F3" s="12"/>
      <c r="G3" s="13" t="s">
        <v>2</v>
      </c>
    </row>
    <row r="4" ht="47" customHeight="1" spans="1:7">
      <c r="A4" s="14" t="s">
        <v>3541</v>
      </c>
      <c r="B4" s="15" t="s">
        <v>3542</v>
      </c>
      <c r="C4" s="16" t="s">
        <v>3543</v>
      </c>
      <c r="D4" s="17">
        <v>30</v>
      </c>
      <c r="E4" s="17">
        <v>33.6</v>
      </c>
      <c r="F4" s="18" t="s">
        <v>3544</v>
      </c>
      <c r="G4" s="13" t="s">
        <v>3</v>
      </c>
    </row>
    <row r="5" ht="47" customHeight="1" spans="1:7">
      <c r="A5" s="19"/>
      <c r="B5" s="20"/>
      <c r="C5" s="16" t="s">
        <v>3545</v>
      </c>
      <c r="D5" s="17">
        <v>48</v>
      </c>
      <c r="E5" s="17">
        <v>51.6</v>
      </c>
      <c r="F5" s="21"/>
      <c r="G5" s="13" t="s">
        <v>4</v>
      </c>
    </row>
    <row r="6" ht="47" customHeight="1" spans="1:7">
      <c r="A6" s="22" t="s">
        <v>3546</v>
      </c>
      <c r="B6" s="16" t="s">
        <v>3547</v>
      </c>
      <c r="C6" s="16" t="s">
        <v>3545</v>
      </c>
      <c r="D6" s="17">
        <v>60</v>
      </c>
      <c r="E6" s="17">
        <v>63.6</v>
      </c>
      <c r="F6" s="23"/>
      <c r="G6" s="13" t="s">
        <v>5</v>
      </c>
    </row>
    <row r="7" ht="47" customHeight="1" spans="1:7">
      <c r="A7" s="14" t="s">
        <v>3548</v>
      </c>
      <c r="B7" s="15" t="s">
        <v>3549</v>
      </c>
      <c r="C7" s="16" t="s">
        <v>3550</v>
      </c>
      <c r="D7" s="17">
        <v>96</v>
      </c>
      <c r="E7" s="17">
        <v>108</v>
      </c>
      <c r="F7" s="23"/>
      <c r="G7" s="13" t="s">
        <v>6</v>
      </c>
    </row>
    <row r="8" ht="44" customHeight="1" spans="1:7">
      <c r="A8" s="24" t="s">
        <v>192</v>
      </c>
      <c r="B8" s="6" t="s">
        <v>3551</v>
      </c>
      <c r="C8" s="25"/>
      <c r="D8" s="6" t="s">
        <v>3537</v>
      </c>
      <c r="E8" s="7"/>
      <c r="F8" s="26" t="s">
        <v>3552</v>
      </c>
      <c r="G8" s="13" t="s">
        <v>7</v>
      </c>
    </row>
    <row r="9" ht="44" customHeight="1" spans="1:7">
      <c r="A9" s="27" t="s">
        <v>3553</v>
      </c>
      <c r="B9" s="28" t="s">
        <v>3554</v>
      </c>
      <c r="C9" s="29"/>
      <c r="D9" s="30">
        <v>10.2</v>
      </c>
      <c r="E9" s="31">
        <v>0</v>
      </c>
      <c r="F9" s="32" t="s">
        <v>3555</v>
      </c>
      <c r="G9" s="13" t="s">
        <v>8</v>
      </c>
    </row>
    <row r="10" ht="44" customHeight="1" spans="1:7">
      <c r="A10" s="33" t="s">
        <v>3556</v>
      </c>
      <c r="B10" s="34" t="s">
        <v>3557</v>
      </c>
      <c r="C10" s="35"/>
      <c r="D10" s="30">
        <v>6</v>
      </c>
      <c r="E10" s="31">
        <v>0</v>
      </c>
      <c r="F10" s="36" t="s">
        <v>3558</v>
      </c>
      <c r="G10" s="13" t="s">
        <v>9</v>
      </c>
    </row>
    <row r="11" ht="45" spans="1:7">
      <c r="A11" s="27" t="s">
        <v>3559</v>
      </c>
      <c r="B11" s="28" t="s">
        <v>3560</v>
      </c>
      <c r="C11" s="29"/>
      <c r="D11" s="37" t="s">
        <v>129</v>
      </c>
      <c r="E11" s="38"/>
      <c r="F11" s="32" t="s">
        <v>3561</v>
      </c>
      <c r="G11" s="13" t="s">
        <v>13</v>
      </c>
    </row>
    <row r="12" ht="44" customHeight="1" spans="1:7">
      <c r="A12" s="27" t="s">
        <v>3562</v>
      </c>
      <c r="B12" s="28" t="s">
        <v>3563</v>
      </c>
      <c r="C12" s="29"/>
      <c r="D12" s="39" t="s">
        <v>129</v>
      </c>
      <c r="E12" s="40"/>
      <c r="F12" s="32" t="s">
        <v>3564</v>
      </c>
      <c r="G12" s="41" t="s">
        <v>12</v>
      </c>
    </row>
    <row r="13" ht="44" customHeight="1" spans="1:7">
      <c r="A13" s="27" t="s">
        <v>3565</v>
      </c>
      <c r="B13" s="42" t="s">
        <v>3566</v>
      </c>
      <c r="C13" s="43"/>
      <c r="D13" s="39" t="s">
        <v>129</v>
      </c>
      <c r="E13" s="40"/>
      <c r="F13" s="32" t="s">
        <v>3567</v>
      </c>
      <c r="G13" s="13" t="s">
        <v>11</v>
      </c>
    </row>
    <row r="14" ht="44" customHeight="1" spans="1:7">
      <c r="A14" s="27" t="s">
        <v>3568</v>
      </c>
      <c r="B14" s="28" t="s">
        <v>3569</v>
      </c>
      <c r="C14" s="29"/>
      <c r="D14" s="39" t="s">
        <v>129</v>
      </c>
      <c r="E14" s="40"/>
      <c r="F14" s="32" t="s">
        <v>3570</v>
      </c>
      <c r="G14" s="44" t="s">
        <v>10</v>
      </c>
    </row>
    <row r="15" ht="44" customHeight="1" spans="1:7">
      <c r="A15" s="27" t="s">
        <v>3571</v>
      </c>
      <c r="B15" s="28" t="s">
        <v>366</v>
      </c>
      <c r="C15" s="29"/>
      <c r="D15" s="39" t="s">
        <v>129</v>
      </c>
      <c r="E15" s="40"/>
      <c r="F15" s="32" t="s">
        <v>3572</v>
      </c>
    </row>
    <row r="16" ht="44" customHeight="1" spans="1:7">
      <c r="A16" s="45" t="s">
        <v>3573</v>
      </c>
      <c r="B16" s="46" t="s">
        <v>3574</v>
      </c>
      <c r="C16" s="47"/>
      <c r="D16" s="48" t="s">
        <v>129</v>
      </c>
      <c r="E16" s="49"/>
      <c r="F16" s="50" t="s">
        <v>3575</v>
      </c>
    </row>
    <row r="17" ht="16" customHeight="1"/>
    <row r="18" ht="16" customHeight="1"/>
    <row r="19" ht="16" customHeight="1"/>
    <row r="20" ht="16" customHeight="1"/>
  </sheetData>
  <mergeCells count="27">
    <mergeCell ref="B1:E1"/>
    <mergeCell ref="D2:E2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A2:A3"/>
    <mergeCell ref="A4:A5"/>
    <mergeCell ref="B2:B3"/>
    <mergeCell ref="B4:B5"/>
    <mergeCell ref="C2:C3"/>
    <mergeCell ref="F2:F3"/>
    <mergeCell ref="F4:F7"/>
  </mergeCells>
  <hyperlinks>
    <hyperlink ref="G3" location="'首页-须知'!A1" display="首页-须知"/>
    <hyperlink ref="G4" location="库内操作费!A1" display="库内操作费"/>
    <hyperlink ref="G5" location="增值服务费!A1" display="增值服务费"/>
    <hyperlink ref="G11" location="'FedEx-YSD-报价'!A1" display="FedEx-YSD-报价"/>
    <hyperlink ref="G9" location="'USPS-YSD-报价'!A1" display="USPS-YSD-报价"/>
    <hyperlink ref="G10" location="'FedEx-ECO-MT报价'!A1" display="FedEx-ECO-MT报价"/>
    <hyperlink ref="G6" location="'GOFO-报价'!A1" display="GOFO-报价"/>
    <hyperlink ref="G8" location="'UNIUNI-MT-报价'!A1" display="UNIUNI-MT-报价"/>
    <hyperlink ref="G13" location="'GOFO大件-GRO-报价'!A1" display="GOFO大件-GRO-报价"/>
    <hyperlink ref="G12" location="'FedEx-632-MT-报价'!A1" display="FedEx-632-MT-报价"/>
    <hyperlink ref="G7" location="'GOFO-MT-报价'!A1" display="GOFO-MT-报价"/>
    <hyperlink ref="G14" location="'XLmiles-报价'!A1" display="XLmiles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GOFO-MT-报价</vt:lpstr>
      <vt:lpstr>UNIUNI-MT-报价</vt:lpstr>
      <vt:lpstr>USPS-YSD-报价</vt:lpstr>
      <vt:lpstr>FedEx-ECO-MT报价</vt:lpstr>
      <vt:lpstr>FedEx-YSD-报价</vt:lpstr>
      <vt:lpstr>FedEx-632-MT-报价</vt:lpstr>
      <vt:lpstr>GOFO大件-GRO-报价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じ晨露晚霞</cp:lastModifiedBy>
  <dcterms:created xsi:type="dcterms:W3CDTF">2023-05-12T11:15:00Z</dcterms:created>
  <dcterms:modified xsi:type="dcterms:W3CDTF">2025-12-18T11:20:19Z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7AA1A46A2B7140EFBCDE0F6FD73BCE36_13</vt:lpwstr>
  </property>
  <property fmtid="{D5CDD505-2E9C-101B-9397-08002B2CF9AE}" pid="4" name="CalculationRule">
    <vt:i4>0</vt:i4>
  </property>
</Properties>
</file>