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1925" tabRatio="552" firstSheet="0" activeTab="0" autoFilterDateGrouping="1"/>
  </bookViews>
  <sheets>
    <sheet xmlns:r="http://schemas.openxmlformats.org/officeDocument/2006/relationships" name="CBD Summary" sheetId="1" state="visible" r:id="rId1"/>
    <sheet xmlns:r="http://schemas.openxmlformats.org/officeDocument/2006/relationships" name="main" sheetId="2" state="hidden" r:id="rId2"/>
    <sheet xmlns:r="http://schemas.openxmlformats.org/officeDocument/2006/relationships" name="material" sheetId="3" state="hidden" r:id="rId3"/>
    <sheet xmlns:r="http://schemas.openxmlformats.org/officeDocument/2006/relationships" name="process" sheetId="4" state="hidden" r:id="rId4"/>
    <sheet xmlns:r="http://schemas.openxmlformats.org/officeDocument/2006/relationships" name="setup" sheetId="5" state="hidden" r:id="rId5"/>
    <sheet xmlns:r="http://schemas.openxmlformats.org/officeDocument/2006/relationships" name="package" sheetId="6" state="hidden" r:id="rId6"/>
    <sheet xmlns:r="http://schemas.openxmlformats.org/officeDocument/2006/relationships" name="transport" sheetId="7" state="hidden" r:id="rId7"/>
    <sheet xmlns:r="http://schemas.openxmlformats.org/officeDocument/2006/relationships" name="Sheet2" sheetId="8" state="hidden" r:id="rId8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#,##0_ "/>
    <numFmt numFmtId="165" formatCode="0.000"/>
    <numFmt numFmtId="166" formatCode="000"/>
    <numFmt numFmtId="167" formatCode="_(* #,##0.000_);_(* \(#,##0.000\);_(* &quot;-&quot;??_);_(@_)"/>
    <numFmt numFmtId="168" formatCode="_(* #,##0.0_);_(* \(#,##0.0\);_(* &quot;-&quot;??_);_(@_)"/>
    <numFmt numFmtId="169" formatCode="m/d/yy\ h:mm;@"/>
    <numFmt numFmtId="170" formatCode="0.0"/>
    <numFmt numFmtId="171" formatCode="_(* #,##0_);_(* \(#,##0\);_(* &quot;-&quot;??_);_(@_)"/>
    <numFmt numFmtId="172" formatCode="_(* #,##0.00_);_(* \(#,##0.00\);_(* &quot;-&quot;???_);_(@_)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indexed="8"/>
      <sz val="12"/>
    </font>
    <font>
      <name val="宋体"/>
      <charset val="134"/>
      <color indexed="8"/>
      <sz val="13"/>
    </font>
    <font>
      <name val="Arial"/>
      <family val="2"/>
      <i val="1"/>
      <color indexed="8"/>
      <sz val="10"/>
    </font>
    <font>
      <name val="Arial"/>
      <family val="2"/>
      <b val="1"/>
      <i val="1"/>
      <color indexed="8"/>
      <sz val="10"/>
    </font>
    <font>
      <name val="Arial"/>
      <family val="2"/>
      <b val="1"/>
      <i val="1"/>
      <color theme="0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color rgb="FFFF0000"/>
      <sz val="10"/>
    </font>
    <font>
      <name val="Arial"/>
      <family val="2"/>
      <b val="1"/>
      <sz val="10"/>
      <u val="single"/>
    </font>
    <font>
      <name val="Arial"/>
      <family val="2"/>
      <b val="1"/>
      <sz val="11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9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0"/>
      <sz val="11"/>
      <scheme val="minor"/>
    </font>
    <font>
      <name val="Arial"/>
      <family val="2"/>
      <i val="1"/>
      <color indexed="8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6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9" fontId="1" fillId="0" borderId="0"/>
    <xf numFmtId="0" fontId="8" fillId="0" borderId="0"/>
  </cellStyleXfs>
  <cellXfs count="291">
    <xf numFmtId="0" fontId="0" fillId="0" borderId="0" pivotButton="0" quotePrefix="0" xfId="0"/>
    <xf numFmtId="0" fontId="5" fillId="3" borderId="8" applyAlignment="1" applyProtection="1" pivotButton="0" quotePrefix="0" xfId="0">
      <alignment horizontal="left" vertical="center" wrapText="1"/>
      <protection locked="0" hidden="0"/>
    </xf>
    <xf numFmtId="0" fontId="5" fillId="3" borderId="8" applyAlignment="1" applyProtection="1" pivotButton="0" quotePrefix="0" xfId="0">
      <alignment vertical="center"/>
      <protection locked="0" hidden="0"/>
    </xf>
    <xf numFmtId="0" fontId="5" fillId="3" borderId="8" applyAlignment="1" applyProtection="1" pivotButton="0" quotePrefix="0" xfId="0">
      <alignment horizontal="left" vertical="center" wrapText="1"/>
      <protection locked="0" hidden="0"/>
    </xf>
    <xf numFmtId="14" fontId="5" fillId="3" borderId="8" applyAlignment="1" applyProtection="1" pivotButton="0" quotePrefix="0" xfId="0">
      <alignment horizontal="left" vertical="center" wrapText="1"/>
      <protection locked="0" hidden="0"/>
    </xf>
    <xf numFmtId="0" fontId="15" fillId="0" borderId="0" applyAlignment="1" pivotButton="0" quotePrefix="0" xfId="0">
      <alignment horizontal="center"/>
    </xf>
    <xf numFmtId="0" fontId="15" fillId="14" borderId="46" applyAlignment="1" pivotButton="0" quotePrefix="0" xfId="0">
      <alignment horizontal="center"/>
    </xf>
    <xf numFmtId="0" fontId="16" fillId="9" borderId="8" applyAlignment="1" pivotButton="0" quotePrefix="0" xfId="0">
      <alignment horizontal="center" vertical="center"/>
    </xf>
    <xf numFmtId="0" fontId="16" fillId="15" borderId="8" applyAlignment="1" pivotButton="0" quotePrefix="1" xfId="0">
      <alignment horizontal="center" vertical="center" wrapText="1"/>
    </xf>
    <xf numFmtId="0" fontId="15" fillId="9" borderId="8" applyAlignment="1" pivotButton="0" quotePrefix="0" xfId="0">
      <alignment horizontal="center" vertical="center"/>
    </xf>
    <xf numFmtId="0" fontId="15" fillId="9" borderId="8" applyAlignment="1" pivotButton="0" quotePrefix="0" xfId="0">
      <alignment horizontal="center" vertical="center" wrapText="1"/>
    </xf>
    <xf numFmtId="0" fontId="15" fillId="7" borderId="8" applyAlignment="1" pivotButton="0" quotePrefix="0" xfId="0">
      <alignment horizontal="center" vertical="center"/>
    </xf>
    <xf numFmtId="0" fontId="15" fillId="7" borderId="8" applyAlignment="1" pivotButton="0" quotePrefix="0" xfId="0">
      <alignment horizontal="center" vertical="center" wrapText="1"/>
    </xf>
    <xf numFmtId="0" fontId="15" fillId="7" borderId="47" applyAlignment="1" pivotButton="0" quotePrefix="0" xfId="0">
      <alignment horizontal="center" vertical="center" wrapText="1"/>
    </xf>
    <xf numFmtId="9" fontId="15" fillId="7" borderId="47" applyAlignment="1" pivotButton="0" quotePrefix="0" xfId="2">
      <alignment horizontal="center" vertical="center" wrapText="1"/>
    </xf>
    <xf numFmtId="9" fontId="15" fillId="10" borderId="47" applyAlignment="1" pivotButton="0" quotePrefix="0" xfId="2">
      <alignment horizontal="center" vertical="center" wrapText="1"/>
    </xf>
    <xf numFmtId="0" fontId="16" fillId="10" borderId="48" applyAlignment="1" pivotButton="0" quotePrefix="0" xfId="3">
      <alignment horizontal="center" vertical="center" wrapText="1"/>
    </xf>
    <xf numFmtId="0" fontId="17" fillId="16" borderId="47" applyAlignment="1" pivotButton="0" quotePrefix="0" xfId="3">
      <alignment horizontal="center" vertical="center" wrapText="1"/>
    </xf>
    <xf numFmtId="0" fontId="17" fillId="6" borderId="47" applyAlignment="1" pivotButton="0" quotePrefix="0" xfId="3">
      <alignment horizontal="center" vertical="center" wrapText="1"/>
    </xf>
    <xf numFmtId="43" fontId="15" fillId="7" borderId="47" applyAlignment="1" pivotButton="0" quotePrefix="0" xfId="1">
      <alignment horizontal="center" vertical="center" wrapText="1"/>
    </xf>
    <xf numFmtId="0" fontId="17" fillId="7" borderId="48" applyAlignment="1" pivotButton="0" quotePrefix="0" xfId="3">
      <alignment horizontal="center" vertical="center" wrapText="1"/>
    </xf>
    <xf numFmtId="43" fontId="15" fillId="10" borderId="47" applyAlignment="1" pivotButton="0" quotePrefix="0" xfId="1">
      <alignment horizontal="center" vertical="center"/>
    </xf>
    <xf numFmtId="0" fontId="15" fillId="7" borderId="47" applyAlignment="1" pivotButton="0" quotePrefix="0" xfId="0">
      <alignment horizontal="center" vertical="center"/>
    </xf>
    <xf numFmtId="0" fontId="15" fillId="14" borderId="47" applyAlignment="1" pivotButton="0" quotePrefix="0" xfId="0">
      <alignment horizontal="center" vertical="center"/>
    </xf>
    <xf numFmtId="0" fontId="15" fillId="0" borderId="8" applyAlignment="1" pivotButton="0" quotePrefix="0" xfId="0">
      <alignment horizontal="center" vertical="center"/>
    </xf>
    <xf numFmtId="0" fontId="16" fillId="9" borderId="12" applyAlignment="1" pivotButton="0" quotePrefix="0" xfId="0">
      <alignment horizontal="center" vertical="center"/>
    </xf>
    <xf numFmtId="164" fontId="16" fillId="15" borderId="8" applyAlignment="1" pivotButton="0" quotePrefix="1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49" fontId="15" fillId="0" borderId="0" applyAlignment="1" pivotButton="0" quotePrefix="0" xfId="0">
      <alignment horizontal="center"/>
    </xf>
    <xf numFmtId="14" fontId="15" fillId="0" borderId="0" applyAlignment="1" pivotButton="0" quotePrefix="0" xfId="0">
      <alignment horizontal="center"/>
    </xf>
    <xf numFmtId="2" fontId="15" fillId="0" borderId="0" applyAlignment="1" pivotButton="0" quotePrefix="0" xfId="0">
      <alignment horizontal="center"/>
    </xf>
    <xf numFmtId="9" fontId="15" fillId="0" borderId="0" applyAlignment="1" pivotButton="0" quotePrefix="0" xfId="0">
      <alignment horizontal="center"/>
    </xf>
    <xf numFmtId="43" fontId="15" fillId="0" borderId="0" applyAlignment="1" pivotButton="0" quotePrefix="0" xfId="0">
      <alignment horizontal="center"/>
    </xf>
    <xf numFmtId="9" fontId="15" fillId="0" borderId="0" applyAlignment="1" pivotButton="0" quotePrefix="0" xfId="2">
      <alignment horizontal="center"/>
    </xf>
    <xf numFmtId="165" fontId="15" fillId="9" borderId="0" applyAlignment="1" pivotButton="0" quotePrefix="0" xfId="0">
      <alignment horizontal="center"/>
    </xf>
    <xf numFmtId="0" fontId="15" fillId="9" borderId="0" applyAlignment="1" pivotButton="0" quotePrefix="0" xfId="0">
      <alignment horizontal="center"/>
    </xf>
    <xf numFmtId="2" fontId="15" fillId="9" borderId="0" applyAlignment="1" pivotButton="0" quotePrefix="0" xfId="0">
      <alignment horizontal="center"/>
    </xf>
    <xf numFmtId="9" fontId="15" fillId="9" borderId="0" applyAlignment="1" pivotButton="0" quotePrefix="0" xfId="0">
      <alignment horizontal="center"/>
    </xf>
    <xf numFmtId="166" fontId="18" fillId="5" borderId="8" applyAlignment="1" applyProtection="1" pivotButton="0" quotePrefix="0" xfId="0">
      <alignment horizontal="center" vertical="center" wrapText="1"/>
      <protection locked="0" hidden="0"/>
    </xf>
    <xf numFmtId="43" fontId="15" fillId="10" borderId="47" applyAlignment="1" pivotButton="0" quotePrefix="0" xfId="1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0" borderId="8" pivotButton="0" quotePrefix="0" xfId="0"/>
    <xf numFmtId="0" fontId="19" fillId="0" borderId="8" applyAlignment="1" pivotButton="0" quotePrefix="0" xfId="0">
      <alignment horizontal="center"/>
    </xf>
    <xf numFmtId="49" fontId="0" fillId="0" borderId="8" pivotButton="0" quotePrefix="0" xfId="0"/>
    <xf numFmtId="49" fontId="0" fillId="0" borderId="8" pivotButton="0" quotePrefix="0" xfId="0"/>
    <xf numFmtId="49" fontId="20" fillId="0" borderId="8" pivotButton="0" quotePrefix="0" xfId="0"/>
    <xf numFmtId="2" fontId="20" fillId="0" borderId="8" pivotButton="0" quotePrefix="0" xfId="0"/>
    <xf numFmtId="2" fontId="20" fillId="0" borderId="8" pivotButton="0" quotePrefix="0" xfId="2"/>
    <xf numFmtId="2" fontId="0" fillId="0" borderId="8" pivotButton="0" quotePrefix="0" xfId="0"/>
    <xf numFmtId="2" fontId="0" fillId="0" borderId="8" pivotButton="0" quotePrefix="0" xfId="0"/>
    <xf numFmtId="165" fontId="8" fillId="9" borderId="17" applyAlignment="1" pivotButton="0" quotePrefix="0" xfId="1">
      <alignment horizontal="left"/>
    </xf>
    <xf numFmtId="0" fontId="8" fillId="0" borderId="17" applyProtection="1" pivotButton="0" quotePrefix="0" xfId="3">
      <protection locked="0" hidden="0"/>
    </xf>
    <xf numFmtId="2" fontId="8" fillId="0" borderId="17" applyAlignment="1" applyProtection="1" pivotButton="0" quotePrefix="0" xfId="3">
      <alignment horizontal="left"/>
      <protection locked="0" hidden="0"/>
    </xf>
    <xf numFmtId="49" fontId="8" fillId="0" borderId="18" applyAlignment="1" applyProtection="1" pivotButton="0" quotePrefix="0" xfId="1">
      <alignment horizontal="left"/>
      <protection locked="0" hidden="0"/>
    </xf>
    <xf numFmtId="0" fontId="8" fillId="0" borderId="17" applyAlignment="1" applyProtection="1" pivotButton="0" quotePrefix="0" xfId="3">
      <alignment horizontal="left"/>
      <protection locked="0" hidden="0"/>
    </xf>
    <xf numFmtId="2" fontId="8" fillId="0" borderId="17" applyAlignment="1" applyProtection="1" pivotButton="0" quotePrefix="0" xfId="1">
      <alignment horizontal="left"/>
      <protection locked="0" hidden="0"/>
    </xf>
    <xf numFmtId="9" fontId="8" fillId="0" borderId="17" applyAlignment="1" applyProtection="1" pivotButton="0" quotePrefix="0" xfId="2">
      <alignment horizontal="left"/>
      <protection locked="0" hidden="0"/>
    </xf>
    <xf numFmtId="2" fontId="8" fillId="0" borderId="18" applyAlignment="1" applyProtection="1" pivotButton="0" quotePrefix="0" xfId="1">
      <alignment horizontal="left"/>
      <protection locked="0" hidden="0"/>
    </xf>
    <xf numFmtId="0" fontId="8" fillId="0" borderId="19" applyAlignment="1" applyProtection="1" pivotButton="0" quotePrefix="0" xfId="3">
      <alignment horizontal="left"/>
      <protection locked="0" hidden="0"/>
    </xf>
    <xf numFmtId="2" fontId="8" fillId="0" borderId="19" applyAlignment="1" applyProtection="1" pivotButton="0" quotePrefix="0" xfId="3">
      <alignment horizontal="left"/>
      <protection locked="0" hidden="0"/>
    </xf>
    <xf numFmtId="2" fontId="8" fillId="0" borderId="19" applyAlignment="1" applyProtection="1" pivotButton="0" quotePrefix="0" xfId="1">
      <alignment horizontal="left"/>
      <protection locked="0" hidden="0"/>
    </xf>
    <xf numFmtId="9" fontId="8" fillId="0" borderId="19" applyAlignment="1" applyProtection="1" pivotButton="0" quotePrefix="0" xfId="2">
      <alignment horizontal="left"/>
      <protection locked="0" hidden="0"/>
    </xf>
    <xf numFmtId="2" fontId="8" fillId="0" borderId="20" applyAlignment="1" applyProtection="1" pivotButton="0" quotePrefix="0" xfId="1">
      <alignment horizontal="left"/>
      <protection locked="0" hidden="0"/>
    </xf>
    <xf numFmtId="0" fontId="8" fillId="0" borderId="17" applyAlignment="1" applyProtection="1" pivotButton="0" quotePrefix="0" xfId="3">
      <alignment horizontal="left"/>
      <protection locked="0" hidden="0"/>
    </xf>
    <xf numFmtId="9" fontId="8" fillId="0" borderId="17" applyAlignment="1" applyProtection="1" pivotButton="0" quotePrefix="0" xfId="2">
      <alignment horizontal="left"/>
      <protection locked="0" hidden="0"/>
    </xf>
    <xf numFmtId="0" fontId="8" fillId="0" borderId="19" applyAlignment="1" applyProtection="1" pivotButton="0" quotePrefix="0" xfId="3">
      <alignment horizontal="left"/>
      <protection locked="0" hidden="0"/>
    </xf>
    <xf numFmtId="49" fontId="8" fillId="0" borderId="20" applyAlignment="1" applyProtection="1" pivotButton="0" quotePrefix="0" xfId="1">
      <alignment horizontal="left"/>
      <protection locked="0" hidden="0"/>
    </xf>
    <xf numFmtId="167" fontId="8" fillId="0" borderId="17" applyAlignment="1" applyProtection="1" pivotButton="0" quotePrefix="0" xfId="1">
      <alignment horizontal="left"/>
      <protection locked="0" hidden="0"/>
    </xf>
    <xf numFmtId="0" fontId="8" fillId="0" borderId="26" applyAlignment="1" applyProtection="1" pivotButton="0" quotePrefix="0" xfId="3">
      <alignment horizontal="left"/>
      <protection locked="0" hidden="0"/>
    </xf>
    <xf numFmtId="0" fontId="8" fillId="0" borderId="26" applyAlignment="1" applyProtection="1" pivotButton="0" quotePrefix="0" xfId="3">
      <alignment horizontal="left"/>
      <protection locked="0" hidden="0"/>
    </xf>
    <xf numFmtId="167" fontId="8" fillId="0" borderId="26" applyAlignment="1" applyProtection="1" pivotButton="0" quotePrefix="0" xfId="1">
      <alignment horizontal="left"/>
      <protection locked="0" hidden="0"/>
    </xf>
    <xf numFmtId="9" fontId="8" fillId="0" borderId="26" applyAlignment="1" applyProtection="1" pivotButton="0" quotePrefix="0" xfId="2">
      <alignment horizontal="left"/>
      <protection locked="0" hidden="0"/>
    </xf>
    <xf numFmtId="49" fontId="8" fillId="0" borderId="27" applyAlignment="1" applyProtection="1" pivotButton="0" quotePrefix="0" xfId="1">
      <alignment horizontal="left"/>
      <protection locked="0" hidden="0"/>
    </xf>
    <xf numFmtId="167" fontId="8" fillId="0" borderId="19" applyAlignment="1" applyProtection="1" pivotButton="0" quotePrefix="0" xfId="1">
      <alignment horizontal="left"/>
      <protection locked="0" hidden="0"/>
    </xf>
    <xf numFmtId="167" fontId="10" fillId="12" borderId="21" pivotButton="0" quotePrefix="0" xfId="1"/>
    <xf numFmtId="0" fontId="8" fillId="0" borderId="18" applyAlignment="1" applyProtection="1" pivotButton="0" quotePrefix="0" xfId="3">
      <alignment horizontal="left"/>
      <protection locked="0" hidden="0"/>
    </xf>
    <xf numFmtId="167" fontId="8" fillId="0" borderId="29" applyAlignment="1" applyProtection="1" pivotButton="0" quotePrefix="0" xfId="1">
      <alignment horizontal="left"/>
      <protection locked="0" hidden="0"/>
    </xf>
    <xf numFmtId="0" fontId="8" fillId="0" borderId="27" applyAlignment="1" applyProtection="1" pivotButton="0" quotePrefix="0" xfId="3">
      <alignment horizontal="left"/>
      <protection locked="0" hidden="0"/>
    </xf>
    <xf numFmtId="167" fontId="8" fillId="0" borderId="30" applyAlignment="1" applyProtection="1" pivotButton="0" quotePrefix="0" xfId="1">
      <alignment horizontal="left"/>
      <protection locked="0" hidden="0"/>
    </xf>
    <xf numFmtId="0" fontId="8" fillId="0" borderId="20" applyAlignment="1" applyProtection="1" pivotButton="0" quotePrefix="0" xfId="3">
      <alignment horizontal="left"/>
      <protection locked="0" hidden="0"/>
    </xf>
    <xf numFmtId="167" fontId="8" fillId="0" borderId="31" applyAlignment="1" applyProtection="1" pivotButton="0" quotePrefix="0" xfId="1">
      <alignment horizontal="left"/>
      <protection locked="0" hidden="0"/>
    </xf>
    <xf numFmtId="168" fontId="8" fillId="12" borderId="21" applyProtection="1" pivotButton="0" quotePrefix="0" xfId="1">
      <protection locked="0" hidden="0"/>
    </xf>
    <xf numFmtId="2" fontId="8" fillId="12" borderId="21" applyProtection="1" pivotButton="0" quotePrefix="0" xfId="3">
      <protection locked="0" hidden="0"/>
    </xf>
    <xf numFmtId="165" fontId="8" fillId="8" borderId="17" applyAlignment="1" pivotButton="0" quotePrefix="0" xfId="3">
      <alignment horizontal="left"/>
    </xf>
    <xf numFmtId="165" fontId="8" fillId="8" borderId="17" applyAlignment="1" pivotButton="0" quotePrefix="0" xfId="1">
      <alignment horizontal="left"/>
    </xf>
    <xf numFmtId="165" fontId="8" fillId="10" borderId="17" applyAlignment="1" pivotButton="0" quotePrefix="0" xfId="1">
      <alignment horizontal="left"/>
    </xf>
    <xf numFmtId="167" fontId="10" fillId="12" borderId="25" pivotButton="0" quotePrefix="0" xfId="1"/>
    <xf numFmtId="165" fontId="8" fillId="10" borderId="17" applyAlignment="1" pivotButton="0" quotePrefix="0" xfId="3">
      <alignment horizontal="left"/>
    </xf>
    <xf numFmtId="167" fontId="8" fillId="12" borderId="21" pivotButton="0" quotePrefix="0" xfId="1"/>
    <xf numFmtId="0" fontId="20" fillId="0" borderId="8" pivotButton="0" quotePrefix="0" xfId="0"/>
    <xf numFmtId="165" fontId="8" fillId="9" borderId="19" applyAlignment="1" pivotButton="0" quotePrefix="0" xfId="1">
      <alignment horizontal="left"/>
    </xf>
    <xf numFmtId="165" fontId="8" fillId="8" borderId="19" applyAlignment="1" pivotButton="0" quotePrefix="0" xfId="3">
      <alignment horizontal="left"/>
    </xf>
    <xf numFmtId="165" fontId="8" fillId="0" borderId="17" applyAlignment="1" applyProtection="1" pivotButton="0" quotePrefix="0" xfId="3">
      <alignment horizontal="left"/>
      <protection locked="0" hidden="0"/>
    </xf>
    <xf numFmtId="165" fontId="8" fillId="0" borderId="17" applyAlignment="1" applyProtection="1" pivotButton="0" quotePrefix="0" xfId="1">
      <alignment horizontal="left"/>
      <protection locked="0" hidden="0"/>
    </xf>
    <xf numFmtId="0" fontId="8" fillId="0" borderId="18" applyAlignment="1" applyProtection="1" pivotButton="0" quotePrefix="0" xfId="1">
      <alignment horizontal="left"/>
      <protection locked="0" hidden="0"/>
    </xf>
    <xf numFmtId="169" fontId="20" fillId="0" borderId="8" pivotButton="0" quotePrefix="0" xfId="0"/>
    <xf numFmtId="164" fontId="5" fillId="3" borderId="8" applyAlignment="1" applyProtection="1" pivotButton="0" quotePrefix="0" xfId="0">
      <alignment horizontal="center" vertical="center"/>
      <protection locked="0" hidden="0"/>
    </xf>
    <xf numFmtId="0" fontId="5" fillId="3" borderId="7" applyAlignment="1" applyProtection="1" pivotButton="0" quotePrefix="0" xfId="0">
      <alignment horizontal="left" vertical="center"/>
      <protection locked="0" hidden="0"/>
    </xf>
    <xf numFmtId="0" fontId="5" fillId="3" borderId="8" applyAlignment="1" applyProtection="1" pivotButton="0" quotePrefix="0" xfId="0">
      <alignment horizontal="center" vertical="center"/>
      <protection locked="0" hidden="0"/>
    </xf>
    <xf numFmtId="0" fontId="21" fillId="0" borderId="0" pivotButton="0" quotePrefix="0" xfId="0"/>
    <xf numFmtId="0" fontId="22" fillId="13" borderId="0" applyAlignment="1" pivotButton="0" quotePrefix="0" xfId="0">
      <alignment horizontal="left" vertical="center" wrapText="1"/>
    </xf>
    <xf numFmtId="0" fontId="3" fillId="13" borderId="0" applyAlignment="1" pivotButton="0" quotePrefix="0" xfId="0">
      <alignment vertical="center" wrapText="1"/>
    </xf>
    <xf numFmtId="0" fontId="0" fillId="12" borderId="0" pivotButton="0" quotePrefix="0" xfId="0"/>
    <xf numFmtId="0" fontId="0" fillId="0" borderId="0" pivotButton="0" quotePrefix="0" xfId="0"/>
    <xf numFmtId="0" fontId="3" fillId="13" borderId="10" applyAlignment="1" pivotButton="0" quotePrefix="0" xfId="0">
      <alignment vertical="center" wrapText="1"/>
    </xf>
    <xf numFmtId="0" fontId="5" fillId="2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2" borderId="2" applyAlignment="1" pivotButton="0" quotePrefix="0" xfId="0">
      <alignment vertical="center"/>
    </xf>
    <xf numFmtId="0" fontId="5" fillId="2" borderId="3" applyAlignment="1" pivotButton="0" quotePrefix="0" xfId="0">
      <alignment vertical="center"/>
    </xf>
    <xf numFmtId="0" fontId="5" fillId="2" borderId="5" applyAlignment="1" pivotButton="0" quotePrefix="0" xfId="0">
      <alignment vertical="center" wrapText="1"/>
    </xf>
    <xf numFmtId="0" fontId="5" fillId="2" borderId="5" applyAlignment="1" pivotButton="0" quotePrefix="0" xfId="0">
      <alignment vertical="center"/>
    </xf>
    <xf numFmtId="0" fontId="5" fillId="2" borderId="4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vertical="center" wrapText="1"/>
    </xf>
    <xf numFmtId="0" fontId="5" fillId="2" borderId="0" applyAlignment="1" pivotButton="0" quotePrefix="0" xfId="0">
      <alignment horizontal="left" vertical="center" wrapText="1"/>
    </xf>
    <xf numFmtId="0" fontId="5" fillId="2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/>
    </xf>
    <xf numFmtId="169" fontId="5" fillId="3" borderId="8" applyAlignment="1" pivotButton="0" quotePrefix="0" xfId="0">
      <alignment horizontal="left" vertical="center" wrapText="1"/>
    </xf>
    <xf numFmtId="0" fontId="5" fillId="2" borderId="9" applyAlignment="1" pivotButton="0" quotePrefix="0" xfId="0">
      <alignment vertical="center" wrapText="1"/>
    </xf>
    <xf numFmtId="0" fontId="5" fillId="2" borderId="10" applyAlignment="1" pivotButton="0" quotePrefix="0" xfId="0">
      <alignment vertical="center" wrapText="1"/>
    </xf>
    <xf numFmtId="0" fontId="5" fillId="2" borderId="10" applyAlignment="1" pivotButton="0" quotePrefix="0" xfId="0">
      <alignment vertical="center"/>
    </xf>
    <xf numFmtId="0" fontId="5" fillId="2" borderId="10" applyAlignment="1" pivotButton="0" quotePrefix="0" xfId="0">
      <alignment horizontal="center"/>
    </xf>
    <xf numFmtId="0" fontId="5" fillId="2" borderId="11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vertical="center"/>
    </xf>
    <xf numFmtId="0" fontId="6" fillId="2" borderId="4" applyAlignment="1" pivotButton="0" quotePrefix="0" xfId="0">
      <alignment horizontal="left" vertical="center"/>
    </xf>
    <xf numFmtId="0" fontId="6" fillId="2" borderId="0" applyAlignment="1" pivotButton="0" quotePrefix="0" xfId="0">
      <alignment horizontal="left" vertical="center"/>
    </xf>
    <xf numFmtId="166" fontId="6" fillId="4" borderId="0" applyAlignment="1" pivotButton="0" quotePrefix="0" xfId="0">
      <alignment horizontal="center" vertical="center"/>
    </xf>
    <xf numFmtId="166" fontId="7" fillId="5" borderId="8" applyAlignment="1" pivotButton="0" quotePrefix="0" xfId="0">
      <alignment horizontal="center" vertical="center"/>
    </xf>
    <xf numFmtId="0" fontId="6" fillId="2" borderId="5" applyAlignment="1" pivotButton="0" quotePrefix="0" xfId="0">
      <alignment vertical="center"/>
    </xf>
    <xf numFmtId="0" fontId="5" fillId="2" borderId="4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wrapText="1"/>
    </xf>
    <xf numFmtId="0" fontId="5" fillId="2" borderId="2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 wrapText="1"/>
    </xf>
    <xf numFmtId="0" fontId="9" fillId="12" borderId="0" pivotButton="0" quotePrefix="0" xfId="3"/>
    <xf numFmtId="0" fontId="8" fillId="12" borderId="0" pivotButton="0" quotePrefix="0" xfId="3"/>
    <xf numFmtId="0" fontId="8" fillId="6" borderId="13" applyAlignment="1" pivotButton="0" quotePrefix="0" xfId="3">
      <alignment horizontal="center" vertical="center" wrapText="1"/>
    </xf>
    <xf numFmtId="0" fontId="8" fillId="6" borderId="14" applyAlignment="1" pivotButton="0" quotePrefix="0" xfId="3">
      <alignment horizontal="center" vertical="center" wrapText="1"/>
    </xf>
    <xf numFmtId="0" fontId="10" fillId="7" borderId="14" applyAlignment="1" pivotButton="0" quotePrefix="0" xfId="3">
      <alignment horizontal="center" vertical="center" wrapText="1"/>
    </xf>
    <xf numFmtId="166" fontId="7" fillId="5" borderId="8" applyAlignment="1" pivotButton="0" quotePrefix="0" xfId="0">
      <alignment horizontal="center" vertical="center" wrapText="1"/>
    </xf>
    <xf numFmtId="0" fontId="8" fillId="6" borderId="15" applyAlignment="1" pivotButton="0" quotePrefix="0" xfId="3">
      <alignment horizontal="center" vertical="center" wrapText="1"/>
    </xf>
    <xf numFmtId="0" fontId="8" fillId="0" borderId="16" pivotButton="0" quotePrefix="0" xfId="3"/>
    <xf numFmtId="0" fontId="0" fillId="12" borderId="21" pivotButton="0" quotePrefix="0" xfId="0"/>
    <xf numFmtId="0" fontId="10" fillId="12" borderId="21" applyAlignment="1" pivotButton="0" quotePrefix="0" xfId="3">
      <alignment horizontal="right" vertical="center"/>
    </xf>
    <xf numFmtId="0" fontId="8" fillId="6" borderId="22" applyAlignment="1" pivotButton="0" quotePrefix="0" xfId="3">
      <alignment horizontal="center" vertical="center" wrapText="1"/>
    </xf>
    <xf numFmtId="0" fontId="8" fillId="10" borderId="23" applyAlignment="1" pivotButton="0" quotePrefix="0" xfId="3">
      <alignment horizontal="center" vertical="center" wrapText="1"/>
    </xf>
    <xf numFmtId="0" fontId="8" fillId="6" borderId="23" applyAlignment="1" pivotButton="0" quotePrefix="0" xfId="3">
      <alignment horizontal="center" vertical="center" wrapText="1"/>
    </xf>
    <xf numFmtId="0" fontId="10" fillId="7" borderId="23" applyAlignment="1" pivotButton="0" quotePrefix="0" xfId="3">
      <alignment horizontal="center" vertical="center" wrapText="1"/>
    </xf>
    <xf numFmtId="0" fontId="8" fillId="0" borderId="24" pivotButton="0" quotePrefix="0" xfId="3"/>
    <xf numFmtId="0" fontId="0" fillId="12" borderId="0" pivotButton="0" quotePrefix="0" xfId="0"/>
    <xf numFmtId="0" fontId="10" fillId="12" borderId="25" pivotButton="0" quotePrefix="0" xfId="3"/>
    <xf numFmtId="0" fontId="0" fillId="12" borderId="25" pivotButton="0" quotePrefix="0" xfId="0"/>
    <xf numFmtId="0" fontId="10" fillId="12" borderId="25" applyAlignment="1" pivotButton="0" quotePrefix="0" xfId="3">
      <alignment horizontal="right" vertical="center"/>
    </xf>
    <xf numFmtId="166" fontId="7" fillId="11" borderId="8" applyAlignment="1" pivotButton="0" quotePrefix="0" xfId="0">
      <alignment horizontal="center" vertical="center" wrapText="1"/>
    </xf>
    <xf numFmtId="165" fontId="8" fillId="10" borderId="26" applyAlignment="1" pivotButton="0" quotePrefix="0" xfId="1">
      <alignment horizontal="left"/>
    </xf>
    <xf numFmtId="165" fontId="8" fillId="10" borderId="19" applyAlignment="1" pivotButton="0" quotePrefix="0" xfId="1">
      <alignment horizontal="left"/>
    </xf>
    <xf numFmtId="0" fontId="8" fillId="12" borderId="0" pivotButton="0" quotePrefix="0" xfId="3"/>
    <xf numFmtId="167" fontId="8" fillId="12" borderId="0" pivotButton="0" quotePrefix="0" xfId="1"/>
    <xf numFmtId="49" fontId="8" fillId="12" borderId="0" applyAlignment="1" pivotButton="0" quotePrefix="0" xfId="1">
      <alignment horizontal="center"/>
    </xf>
    <xf numFmtId="0" fontId="10" fillId="12" borderId="21" pivotButton="0" quotePrefix="0" xfId="3"/>
    <xf numFmtId="0" fontId="10" fillId="12" borderId="0" pivotButton="0" quotePrefix="0" xfId="3"/>
    <xf numFmtId="0" fontId="8" fillId="6" borderId="13" applyAlignment="1" pivotButton="0" quotePrefix="0" xfId="3">
      <alignment horizontal="right" vertical="center" wrapText="1"/>
    </xf>
    <xf numFmtId="0" fontId="8" fillId="6" borderId="28" applyAlignment="1" pivotButton="0" quotePrefix="0" xfId="3">
      <alignment horizontal="center" vertical="center" wrapText="1"/>
    </xf>
    <xf numFmtId="167" fontId="8" fillId="12" borderId="0" applyAlignment="1" pivotButton="0" quotePrefix="0" xfId="1">
      <alignment horizontal="right"/>
    </xf>
    <xf numFmtId="0" fontId="8" fillId="12" borderId="21" pivotButton="0" quotePrefix="0" xfId="3"/>
    <xf numFmtId="167" fontId="8" fillId="12" borderId="32" pivotButton="0" quotePrefix="0" xfId="1"/>
    <xf numFmtId="168" fontId="8" fillId="12" borderId="0" pivotButton="0" quotePrefix="0" xfId="1"/>
    <xf numFmtId="0" fontId="11" fillId="12" borderId="0" pivotButton="0" quotePrefix="0" xfId="3"/>
    <xf numFmtId="0" fontId="12" fillId="12" borderId="0" pivotButton="0" quotePrefix="0" xfId="3"/>
    <xf numFmtId="170" fontId="8" fillId="12" borderId="21" pivotButton="0" quotePrefix="0" xfId="3"/>
    <xf numFmtId="0" fontId="10" fillId="12" borderId="21" applyAlignment="1" pivotButton="0" quotePrefix="0" xfId="3">
      <alignment horizontal="right"/>
    </xf>
    <xf numFmtId="0" fontId="0" fillId="17" borderId="33" pivotButton="0" quotePrefix="0" xfId="0"/>
    <xf numFmtId="0" fontId="0" fillId="17" borderId="34" pivotButton="0" quotePrefix="0" xfId="0"/>
    <xf numFmtId="0" fontId="10" fillId="17" borderId="34" applyAlignment="1" pivotButton="0" quotePrefix="0" xfId="3">
      <alignment horizontal="right"/>
    </xf>
    <xf numFmtId="0" fontId="0" fillId="17" borderId="36" pivotButton="0" quotePrefix="0" xfId="0"/>
    <xf numFmtId="0" fontId="0" fillId="17" borderId="0" pivotButton="0" quotePrefix="0" xfId="0"/>
    <xf numFmtId="0" fontId="0" fillId="17" borderId="37" pivotButton="0" quotePrefix="0" xfId="0"/>
    <xf numFmtId="0" fontId="10" fillId="17" borderId="0" applyAlignment="1" pivotButton="0" quotePrefix="0" xfId="3">
      <alignment horizontal="right"/>
    </xf>
    <xf numFmtId="43" fontId="14" fillId="17" borderId="37" pivotButton="0" quotePrefix="0" xfId="0"/>
    <xf numFmtId="0" fontId="14" fillId="17" borderId="0" pivotButton="0" quotePrefix="0" xfId="0"/>
    <xf numFmtId="0" fontId="14" fillId="17" borderId="37" pivotButton="0" quotePrefix="0" xfId="0"/>
    <xf numFmtId="0" fontId="10" fillId="12" borderId="0" applyAlignment="1" pivotButton="0" quotePrefix="0" xfId="3">
      <alignment horizontal="right" vertical="center"/>
    </xf>
    <xf numFmtId="170" fontId="0" fillId="12" borderId="0" pivotButton="0" quotePrefix="0" xfId="0"/>
    <xf numFmtId="0" fontId="14" fillId="17" borderId="36" pivotButton="0" quotePrefix="0" xfId="0"/>
    <xf numFmtId="0" fontId="2" fillId="12" borderId="0" pivotButton="0" quotePrefix="0" xfId="0"/>
    <xf numFmtId="0" fontId="14" fillId="17" borderId="38" pivotButton="0" quotePrefix="0" xfId="0"/>
    <xf numFmtId="0" fontId="14" fillId="17" borderId="21" pivotButton="0" quotePrefix="0" xfId="0"/>
    <xf numFmtId="0" fontId="14" fillId="17" borderId="21" applyAlignment="1" pivotButton="0" quotePrefix="0" xfId="0">
      <alignment horizontal="right"/>
    </xf>
    <xf numFmtId="171" fontId="14" fillId="17" borderId="39" pivotButton="0" quotePrefix="0" xfId="0"/>
    <xf numFmtId="0" fontId="0" fillId="0" borderId="0" pivotButton="0" quotePrefix="0" xfId="0"/>
    <xf numFmtId="0" fontId="5" fillId="2" borderId="4" applyAlignment="1" pivotButton="0" quotePrefix="0" xfId="0">
      <alignment horizontal="left" wrapText="1"/>
    </xf>
    <xf numFmtId="0" fontId="5" fillId="2" borderId="5" applyAlignment="1" pivotButton="0" quotePrefix="0" xfId="0">
      <alignment horizontal="left"/>
    </xf>
    <xf numFmtId="0" fontId="5" fillId="3" borderId="6" applyAlignment="1" applyProtection="1" pivotButton="0" quotePrefix="0" xfId="0">
      <alignment horizontal="left" vertical="center"/>
      <protection locked="0" hidden="0"/>
    </xf>
    <xf numFmtId="0" fontId="5" fillId="3" borderId="7" applyAlignment="1" applyProtection="1" pivotButton="0" quotePrefix="0" xfId="0">
      <alignment horizontal="left" vertical="center"/>
      <protection locked="0" hidden="0"/>
    </xf>
    <xf numFmtId="0" fontId="5" fillId="2" borderId="4" applyAlignment="1" pivotButton="0" quotePrefix="0" xfId="0">
      <alignment horizontal="left" vertical="center" wrapText="1"/>
    </xf>
    <xf numFmtId="0" fontId="5" fillId="2" borderId="5" applyAlignment="1" pivotButton="0" quotePrefix="0" xfId="0">
      <alignment horizontal="left" vertical="center"/>
    </xf>
    <xf numFmtId="0" fontId="3" fillId="13" borderId="0" applyAlignment="1" pivotButton="0" quotePrefix="0" xfId="0">
      <alignment horizontal="center" vertical="center" wrapText="1"/>
    </xf>
    <xf numFmtId="0" fontId="3" fillId="13" borderId="10" applyAlignment="1" pivotButton="0" quotePrefix="0" xfId="0">
      <alignment horizontal="center" vertical="center" wrapText="1"/>
    </xf>
    <xf numFmtId="49" fontId="5" fillId="3" borderId="6" applyAlignment="1" applyProtection="1" pivotButton="0" quotePrefix="0" xfId="0">
      <alignment horizontal="left" vertical="center"/>
      <protection locked="0" hidden="0"/>
    </xf>
    <xf numFmtId="49" fontId="5" fillId="3" borderId="7" applyAlignment="1" applyProtection="1" pivotButton="0" quotePrefix="0" xfId="0">
      <alignment horizontal="left" vertical="center"/>
      <protection locked="0" hidden="0"/>
    </xf>
    <xf numFmtId="0" fontId="5" fillId="2" borderId="0" applyAlignment="1" pivotButton="0" quotePrefix="0" xfId="0">
      <alignment horizontal="left" vertical="center" wrapText="1"/>
    </xf>
    <xf numFmtId="0" fontId="5" fillId="3" borderId="8" applyAlignment="1" applyProtection="1" pivotButton="0" quotePrefix="0" xfId="0">
      <alignment horizontal="center" vertical="center"/>
      <protection locked="0" hidden="0"/>
    </xf>
    <xf numFmtId="0" fontId="13" fillId="12" borderId="33" applyAlignment="1" applyProtection="1" pivotButton="0" quotePrefix="0" xfId="3">
      <alignment horizontal="left" vertical="justify" wrapText="1"/>
      <protection locked="0" hidden="0"/>
    </xf>
    <xf numFmtId="0" fontId="13" fillId="12" borderId="34" applyAlignment="1" applyProtection="1" pivotButton="0" quotePrefix="0" xfId="3">
      <alignment horizontal="left" vertical="justify" wrapText="1"/>
      <protection locked="0" hidden="0"/>
    </xf>
    <xf numFmtId="0" fontId="13" fillId="12" borderId="35" applyAlignment="1" applyProtection="1" pivotButton="0" quotePrefix="0" xfId="3">
      <alignment horizontal="left" vertical="justify" wrapText="1"/>
      <protection locked="0" hidden="0"/>
    </xf>
    <xf numFmtId="0" fontId="13" fillId="12" borderId="36" applyAlignment="1" applyProtection="1" pivotButton="0" quotePrefix="0" xfId="3">
      <alignment horizontal="left" vertical="justify" wrapText="1"/>
      <protection locked="0" hidden="0"/>
    </xf>
    <xf numFmtId="0" fontId="13" fillId="12" borderId="0" applyAlignment="1" applyProtection="1" pivotButton="0" quotePrefix="0" xfId="3">
      <alignment horizontal="left" vertical="justify" wrapText="1"/>
      <protection locked="0" hidden="0"/>
    </xf>
    <xf numFmtId="0" fontId="13" fillId="12" borderId="37" applyAlignment="1" applyProtection="1" pivotButton="0" quotePrefix="0" xfId="3">
      <alignment horizontal="left" vertical="justify" wrapText="1"/>
      <protection locked="0" hidden="0"/>
    </xf>
    <xf numFmtId="0" fontId="13" fillId="12" borderId="38" applyAlignment="1" applyProtection="1" pivotButton="0" quotePrefix="0" xfId="3">
      <alignment horizontal="left" vertical="justify" wrapText="1"/>
      <protection locked="0" hidden="0"/>
    </xf>
    <xf numFmtId="0" fontId="13" fillId="12" borderId="21" applyAlignment="1" applyProtection="1" pivotButton="0" quotePrefix="0" xfId="3">
      <alignment horizontal="left" vertical="justify" wrapText="1"/>
      <protection locked="0" hidden="0"/>
    </xf>
    <xf numFmtId="0" fontId="13" fillId="12" borderId="39" applyAlignment="1" applyProtection="1" pivotButton="0" quotePrefix="0" xfId="3">
      <alignment horizontal="left" vertical="justify" wrapText="1"/>
      <protection locked="0" hidden="0"/>
    </xf>
    <xf numFmtId="164" fontId="5" fillId="3" borderId="8" applyAlignment="1" applyProtection="1" pivotButton="0" quotePrefix="0" xfId="0">
      <alignment horizontal="center" vertical="center"/>
      <protection locked="0" hidden="0"/>
    </xf>
    <xf numFmtId="0" fontId="5" fillId="3" borderId="1" applyAlignment="1" applyProtection="1" pivotButton="0" quotePrefix="0" xfId="0">
      <alignment horizontal="left" vertical="top" wrapText="1"/>
      <protection locked="0" hidden="0"/>
    </xf>
    <xf numFmtId="0" fontId="5" fillId="3" borderId="2" applyAlignment="1" applyProtection="1" pivotButton="0" quotePrefix="0" xfId="0">
      <alignment horizontal="left" vertical="top"/>
      <protection locked="0" hidden="0"/>
    </xf>
    <xf numFmtId="0" fontId="5" fillId="3" borderId="3" applyAlignment="1" applyProtection="1" pivotButton="0" quotePrefix="0" xfId="0">
      <alignment horizontal="left" vertical="top"/>
      <protection locked="0" hidden="0"/>
    </xf>
    <xf numFmtId="0" fontId="5" fillId="3" borderId="4" applyAlignment="1" applyProtection="1" pivotButton="0" quotePrefix="0" xfId="0">
      <alignment horizontal="left" vertical="top" wrapText="1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5" fillId="3" borderId="5" applyAlignment="1" applyProtection="1" pivotButton="0" quotePrefix="0" xfId="0">
      <alignment horizontal="left" vertical="top"/>
      <protection locked="0" hidden="0"/>
    </xf>
    <xf numFmtId="0" fontId="5" fillId="3" borderId="9" applyAlignment="1" applyProtection="1" pivotButton="0" quotePrefix="0" xfId="0">
      <alignment horizontal="left" vertical="top"/>
      <protection locked="0" hidden="0"/>
    </xf>
    <xf numFmtId="0" fontId="5" fillId="3" borderId="10" applyAlignment="1" applyProtection="1" pivotButton="0" quotePrefix="0" xfId="0">
      <alignment horizontal="left" vertical="top"/>
      <protection locked="0" hidden="0"/>
    </xf>
    <xf numFmtId="0" fontId="5" fillId="3" borderId="11" applyAlignment="1" applyProtection="1" pivotButton="0" quotePrefix="0" xfId="0">
      <alignment horizontal="left" vertical="top"/>
      <protection locked="0" hidden="0"/>
    </xf>
    <xf numFmtId="0" fontId="5" fillId="2" borderId="5" applyAlignment="1" pivotButton="0" quotePrefix="0" xfId="0">
      <alignment horizontal="left" vertical="center" wrapText="1"/>
    </xf>
    <xf numFmtId="164" fontId="5" fillId="3" borderId="12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16" fillId="0" borderId="43" applyAlignment="1" pivotButton="0" quotePrefix="0" xfId="0">
      <alignment horizontal="center" vertical="center"/>
    </xf>
    <xf numFmtId="0" fontId="16" fillId="0" borderId="45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/>
    </xf>
    <xf numFmtId="0" fontId="16" fillId="0" borderId="44" applyAlignment="1" pivotButton="0" quotePrefix="0" xfId="0">
      <alignment horizontal="center" vertical="center"/>
    </xf>
    <xf numFmtId="2" fontId="8" fillId="8" borderId="17" applyAlignment="1" applyProtection="1" pivotButton="0" quotePrefix="0" xfId="1">
      <alignment horizontal="left"/>
      <protection locked="0" hidden="0"/>
    </xf>
    <xf numFmtId="2" fontId="8" fillId="8" borderId="19" applyAlignment="1" applyProtection="1" pivotButton="0" quotePrefix="0" xfId="1">
      <alignment horizontal="left"/>
      <protection locked="0" hidden="0"/>
    </xf>
    <xf numFmtId="172" fontId="10" fillId="17" borderId="35" applyProtection="1" pivotButton="0" quotePrefix="0" xfId="3">
      <protection locked="0" hidden="0"/>
    </xf>
    <xf numFmtId="167" fontId="8" fillId="12" borderId="21" applyProtection="1" pivotButton="0" quotePrefix="0" xfId="1">
      <protection locked="0" hidden="0"/>
    </xf>
    <xf numFmtId="167" fontId="10" fillId="12" borderId="21" applyProtection="1" pivotButton="0" quotePrefix="0" xfId="3">
      <protection locked="0" hidden="0"/>
    </xf>
    <xf numFmtId="0" fontId="0" fillId="0" borderId="10" pivotButton="0" quotePrefix="0" xfId="0"/>
    <xf numFmtId="0" fontId="5" fillId="2" borderId="50" applyAlignment="1" pivotButton="0" quotePrefix="0" xfId="0">
      <alignment horizontal="left" vertical="center" wrapText="1"/>
    </xf>
    <xf numFmtId="0" fontId="0" fillId="0" borderId="5" pivotButton="0" quotePrefix="0" xfId="0"/>
    <xf numFmtId="49" fontId="5" fillId="3" borderId="8" applyAlignment="1" applyProtection="1" pivotButton="0" quotePrefix="0" xfId="0">
      <alignment horizontal="left" vertical="center"/>
      <protection locked="0" hidden="0"/>
    </xf>
    <xf numFmtId="0" fontId="0" fillId="0" borderId="7" pivotButton="0" quotePrefix="0" xfId="0"/>
    <xf numFmtId="0" fontId="0" fillId="0" borderId="49" pivotButton="0" quotePrefix="0" xfId="0"/>
    <xf numFmtId="0" fontId="5" fillId="2" borderId="50" applyAlignment="1" pivotButton="0" quotePrefix="0" xfId="0">
      <alignment horizontal="left" wrapText="1"/>
    </xf>
    <xf numFmtId="0" fontId="5" fillId="3" borderId="8" applyAlignment="1" applyProtection="1" pivotButton="0" quotePrefix="0" xfId="0">
      <alignment horizontal="left" vertical="center"/>
      <protection locked="0" hidden="0"/>
    </xf>
    <xf numFmtId="169" fontId="5" fillId="3" borderId="8" applyAlignment="1" pivotButton="0" quotePrefix="0" xfId="0">
      <alignment horizontal="left" vertical="center" wrapText="1"/>
    </xf>
    <xf numFmtId="166" fontId="6" fillId="4" borderId="0" applyAlignment="1" pivotButton="0" quotePrefix="0" xfId="0">
      <alignment horizontal="center" vertical="center"/>
    </xf>
    <xf numFmtId="166" fontId="7" fillId="5" borderId="8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5" fillId="3" borderId="8" applyAlignment="1" applyProtection="1" pivotButton="0" quotePrefix="0" xfId="0">
      <alignment horizontal="center" vertical="center"/>
      <protection locked="0" hidden="0"/>
    </xf>
    <xf numFmtId="164" fontId="5" fillId="3" borderId="12" applyAlignment="1" applyProtection="1" pivotButton="0" quotePrefix="0" xfId="0">
      <alignment horizontal="center" vertical="center"/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5" fillId="3" borderId="8" applyAlignment="1" applyProtection="1" pivotButton="0" quotePrefix="0" xfId="0">
      <alignment horizontal="left" vertical="top" wrapText="1"/>
      <protection locked="0" hidden="0"/>
    </xf>
    <xf numFmtId="0" fontId="0" fillId="0" borderId="4" pivotButton="0" quotePrefix="0" xfId="0"/>
    <xf numFmtId="0" fontId="0" fillId="0" borderId="9" pivotButton="0" quotePrefix="0" xfId="0"/>
    <xf numFmtId="0" fontId="0" fillId="0" borderId="11" pivotButton="0" quotePrefix="0" xfId="0"/>
    <xf numFmtId="166" fontId="7" fillId="5" borderId="8" applyAlignment="1" pivotButton="0" quotePrefix="0" xfId="0">
      <alignment horizontal="center" vertical="center" wrapText="1"/>
    </xf>
    <xf numFmtId="165" fontId="8" fillId="0" borderId="17" applyAlignment="1" applyProtection="1" pivotButton="0" quotePrefix="0" xfId="3">
      <alignment horizontal="left"/>
      <protection locked="0" hidden="0"/>
    </xf>
    <xf numFmtId="165" fontId="8" fillId="0" borderId="17" applyAlignment="1" applyProtection="1" pivotButton="0" quotePrefix="0" xfId="1">
      <alignment horizontal="left"/>
      <protection locked="0" hidden="0"/>
    </xf>
    <xf numFmtId="165" fontId="8" fillId="9" borderId="17" applyAlignment="1" pivotButton="0" quotePrefix="0" xfId="1">
      <alignment horizontal="left"/>
    </xf>
    <xf numFmtId="165" fontId="8" fillId="9" borderId="19" applyAlignment="1" pivotButton="0" quotePrefix="0" xfId="1">
      <alignment horizontal="left"/>
    </xf>
    <xf numFmtId="165" fontId="8" fillId="8" borderId="17" applyAlignment="1" pivotButton="0" quotePrefix="0" xfId="3">
      <alignment horizontal="left"/>
    </xf>
    <xf numFmtId="165" fontId="8" fillId="8" borderId="17" applyAlignment="1" pivotButton="0" quotePrefix="0" xfId="1">
      <alignment horizontal="left"/>
    </xf>
    <xf numFmtId="165" fontId="8" fillId="10" borderId="17" applyAlignment="1" pivotButton="0" quotePrefix="0" xfId="1">
      <alignment horizontal="left"/>
    </xf>
    <xf numFmtId="165" fontId="8" fillId="8" borderId="19" applyAlignment="1" pivotButton="0" quotePrefix="0" xfId="3">
      <alignment horizontal="left"/>
    </xf>
    <xf numFmtId="166" fontId="7" fillId="11" borderId="8" applyAlignment="1" pivotButton="0" quotePrefix="0" xfId="0">
      <alignment horizontal="center" vertical="center" wrapText="1"/>
    </xf>
    <xf numFmtId="165" fontId="8" fillId="10" borderId="26" applyAlignment="1" pivotButton="0" quotePrefix="0" xfId="1">
      <alignment horizontal="left"/>
    </xf>
    <xf numFmtId="165" fontId="8" fillId="10" borderId="19" applyAlignment="1" pivotButton="0" quotePrefix="0" xfId="1">
      <alignment horizontal="left"/>
    </xf>
    <xf numFmtId="165" fontId="8" fillId="10" borderId="17" applyAlignment="1" pivotButton="0" quotePrefix="0" xfId="3">
      <alignment horizontal="left"/>
    </xf>
    <xf numFmtId="170" fontId="8" fillId="12" borderId="21" pivotButton="0" quotePrefix="0" xfId="3"/>
    <xf numFmtId="172" fontId="10" fillId="17" borderId="35" applyProtection="1" pivotButton="0" quotePrefix="0" xfId="3">
      <protection locked="0" hidden="0"/>
    </xf>
    <xf numFmtId="0" fontId="13" fillId="12" borderId="46" applyAlignment="1" applyProtection="1" pivotButton="0" quotePrefix="0" xfId="3">
      <alignment horizontal="left" vertical="justify" wrapText="1"/>
      <protection locked="0" hidden="0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170" fontId="0" fillId="12" borderId="0" pivotButton="0" quotePrefix="0" xfId="0"/>
    <xf numFmtId="0" fontId="0" fillId="0" borderId="38" pivotButton="0" quotePrefix="0" xfId="0"/>
    <xf numFmtId="0" fontId="0" fillId="0" borderId="21" pivotButton="0" quotePrefix="0" xfId="0"/>
    <xf numFmtId="0" fontId="0" fillId="0" borderId="39" pivotButton="0" quotePrefix="0" xfId="0"/>
    <xf numFmtId="169" fontId="20" fillId="0" borderId="8" pivotButton="0" quotePrefix="0" xfId="0"/>
    <xf numFmtId="0" fontId="16" fillId="0" borderId="46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52" pivotButton="0" quotePrefix="0" xfId="0"/>
    <xf numFmtId="166" fontId="18" fillId="5" borderId="8" applyAlignment="1" applyProtection="1" pivotButton="0" quotePrefix="0" xfId="0">
      <alignment horizontal="center" vertical="center" wrapText="1"/>
      <protection locked="0" hidden="0"/>
    </xf>
    <xf numFmtId="164" fontId="16" fillId="15" borderId="8" applyAlignment="1" pivotButton="0" quotePrefix="1" xfId="0">
      <alignment horizontal="center" vertical="center" wrapText="1"/>
    </xf>
    <xf numFmtId="165" fontId="15" fillId="9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Standard_QAF-Übersicht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D114"/>
  <sheetViews>
    <sheetView tabSelected="1" zoomScaleNormal="100" workbookViewId="0">
      <selection activeCell="T9" sqref="T9"/>
    </sheetView>
  </sheetViews>
  <sheetFormatPr baseColWidth="8" defaultRowHeight="15"/>
  <cols>
    <col width="1.140625" customWidth="1" style="193" min="1" max="1"/>
    <col width="4.5703125" customWidth="1" style="193" min="2" max="2"/>
    <col width="15.28515625" customWidth="1" style="193" min="3" max="3"/>
    <col width="11.140625" customWidth="1" style="193" min="4" max="4"/>
    <col width="12.7109375" customWidth="1" style="193" min="5" max="12"/>
    <col width="11.28515625" customWidth="1" style="193" min="13" max="13"/>
    <col width="11.7109375" customWidth="1" style="193" min="14" max="14"/>
    <col width="15.7109375" customWidth="1" style="193" min="15" max="15"/>
    <col width="12.140625" customWidth="1" style="193" min="16" max="16"/>
    <col width="15.7109375" bestFit="1" customWidth="1" style="193" min="17" max="17"/>
    <col width="9.140625" customWidth="1" style="193" min="18" max="51"/>
    <col width="8.85546875" customWidth="1" style="193" min="52" max="52"/>
    <col width="9.140625" customWidth="1" style="193" min="53" max="256"/>
    <col width="1.140625" customWidth="1" style="193" min="257" max="257"/>
    <col width="4.5703125" customWidth="1" style="193" min="258" max="258"/>
    <col width="19.5703125" customWidth="1" style="193" min="259" max="259"/>
    <col width="10.140625" customWidth="1" style="193" min="260" max="260"/>
    <col width="12.7109375" customWidth="1" style="193" min="261" max="271"/>
    <col width="12.140625" customWidth="1" style="193" min="272" max="272"/>
    <col width="15.7109375" bestFit="1" customWidth="1" style="193" min="273" max="273"/>
    <col width="9.140625" customWidth="1" style="193" min="274" max="512"/>
    <col width="1.140625" customWidth="1" style="193" min="513" max="513"/>
    <col width="4.5703125" customWidth="1" style="193" min="514" max="514"/>
    <col width="19.5703125" customWidth="1" style="193" min="515" max="515"/>
    <col width="10.140625" customWidth="1" style="193" min="516" max="516"/>
    <col width="12.7109375" customWidth="1" style="193" min="517" max="527"/>
    <col width="12.140625" customWidth="1" style="193" min="528" max="528"/>
    <col width="15.7109375" bestFit="1" customWidth="1" style="193" min="529" max="529"/>
    <col width="9.140625" customWidth="1" style="193" min="530" max="768"/>
    <col width="1.140625" customWidth="1" style="193" min="769" max="769"/>
    <col width="4.5703125" customWidth="1" style="193" min="770" max="770"/>
    <col width="19.5703125" customWidth="1" style="193" min="771" max="771"/>
    <col width="10.140625" customWidth="1" style="193" min="772" max="772"/>
    <col width="12.7109375" customWidth="1" style="193" min="773" max="783"/>
    <col width="12.140625" customWidth="1" style="193" min="784" max="784"/>
    <col width="15.7109375" bestFit="1" customWidth="1" style="193" min="785" max="785"/>
    <col width="9.140625" customWidth="1" style="193" min="786" max="1024"/>
    <col width="1.140625" customWidth="1" style="193" min="1025" max="1025"/>
    <col width="4.5703125" customWidth="1" style="193" min="1026" max="1026"/>
    <col width="19.5703125" customWidth="1" style="193" min="1027" max="1027"/>
    <col width="10.140625" customWidth="1" style="193" min="1028" max="1028"/>
    <col width="12.7109375" customWidth="1" style="193" min="1029" max="1039"/>
    <col width="12.140625" customWidth="1" style="193" min="1040" max="1040"/>
    <col width="15.7109375" bestFit="1" customWidth="1" style="193" min="1041" max="1041"/>
    <col width="9.140625" customWidth="1" style="193" min="1042" max="1280"/>
    <col width="1.140625" customWidth="1" style="193" min="1281" max="1281"/>
    <col width="4.5703125" customWidth="1" style="193" min="1282" max="1282"/>
    <col width="19.5703125" customWidth="1" style="193" min="1283" max="1283"/>
    <col width="10.140625" customWidth="1" style="193" min="1284" max="1284"/>
    <col width="12.7109375" customWidth="1" style="193" min="1285" max="1295"/>
    <col width="12.140625" customWidth="1" style="193" min="1296" max="1296"/>
    <col width="15.7109375" bestFit="1" customWidth="1" style="193" min="1297" max="1297"/>
    <col width="9.140625" customWidth="1" style="193" min="1298" max="1536"/>
    <col width="1.140625" customWidth="1" style="193" min="1537" max="1537"/>
    <col width="4.5703125" customWidth="1" style="193" min="1538" max="1538"/>
    <col width="19.5703125" customWidth="1" style="193" min="1539" max="1539"/>
    <col width="10.140625" customWidth="1" style="193" min="1540" max="1540"/>
    <col width="12.7109375" customWidth="1" style="193" min="1541" max="1551"/>
    <col width="12.140625" customWidth="1" style="193" min="1552" max="1552"/>
    <col width="15.7109375" bestFit="1" customWidth="1" style="193" min="1553" max="1553"/>
    <col width="9.140625" customWidth="1" style="193" min="1554" max="1792"/>
    <col width="1.140625" customWidth="1" style="193" min="1793" max="1793"/>
    <col width="4.5703125" customWidth="1" style="193" min="1794" max="1794"/>
    <col width="19.5703125" customWidth="1" style="193" min="1795" max="1795"/>
    <col width="10.140625" customWidth="1" style="193" min="1796" max="1796"/>
    <col width="12.7109375" customWidth="1" style="193" min="1797" max="1807"/>
    <col width="12.140625" customWidth="1" style="193" min="1808" max="1808"/>
    <col width="15.7109375" bestFit="1" customWidth="1" style="193" min="1809" max="1809"/>
    <col width="9.140625" customWidth="1" style="193" min="1810" max="2048"/>
    <col width="1.140625" customWidth="1" style="193" min="2049" max="2049"/>
    <col width="4.5703125" customWidth="1" style="193" min="2050" max="2050"/>
    <col width="19.5703125" customWidth="1" style="193" min="2051" max="2051"/>
    <col width="10.140625" customWidth="1" style="193" min="2052" max="2052"/>
    <col width="12.7109375" customWidth="1" style="193" min="2053" max="2063"/>
    <col width="12.140625" customWidth="1" style="193" min="2064" max="2064"/>
    <col width="15.7109375" bestFit="1" customWidth="1" style="193" min="2065" max="2065"/>
    <col width="9.140625" customWidth="1" style="193" min="2066" max="2304"/>
    <col width="1.140625" customWidth="1" style="193" min="2305" max="2305"/>
    <col width="4.5703125" customWidth="1" style="193" min="2306" max="2306"/>
    <col width="19.5703125" customWidth="1" style="193" min="2307" max="2307"/>
    <col width="10.140625" customWidth="1" style="193" min="2308" max="2308"/>
    <col width="12.7109375" customWidth="1" style="193" min="2309" max="2319"/>
    <col width="12.140625" customWidth="1" style="193" min="2320" max="2320"/>
    <col width="15.7109375" bestFit="1" customWidth="1" style="193" min="2321" max="2321"/>
    <col width="9.140625" customWidth="1" style="193" min="2322" max="2560"/>
    <col width="1.140625" customWidth="1" style="193" min="2561" max="2561"/>
    <col width="4.5703125" customWidth="1" style="193" min="2562" max="2562"/>
    <col width="19.5703125" customWidth="1" style="193" min="2563" max="2563"/>
    <col width="10.140625" customWidth="1" style="193" min="2564" max="2564"/>
    <col width="12.7109375" customWidth="1" style="193" min="2565" max="2575"/>
    <col width="12.140625" customWidth="1" style="193" min="2576" max="2576"/>
    <col width="15.7109375" bestFit="1" customWidth="1" style="193" min="2577" max="2577"/>
    <col width="9.140625" customWidth="1" style="193" min="2578" max="2816"/>
    <col width="1.140625" customWidth="1" style="193" min="2817" max="2817"/>
    <col width="4.5703125" customWidth="1" style="193" min="2818" max="2818"/>
    <col width="19.5703125" customWidth="1" style="193" min="2819" max="2819"/>
    <col width="10.140625" customWidth="1" style="193" min="2820" max="2820"/>
    <col width="12.7109375" customWidth="1" style="193" min="2821" max="2831"/>
    <col width="12.140625" customWidth="1" style="193" min="2832" max="2832"/>
    <col width="15.7109375" bestFit="1" customWidth="1" style="193" min="2833" max="2833"/>
    <col width="9.140625" customWidth="1" style="193" min="2834" max="3072"/>
    <col width="1.140625" customWidth="1" style="193" min="3073" max="3073"/>
    <col width="4.5703125" customWidth="1" style="193" min="3074" max="3074"/>
    <col width="19.5703125" customWidth="1" style="193" min="3075" max="3075"/>
    <col width="10.140625" customWidth="1" style="193" min="3076" max="3076"/>
    <col width="12.7109375" customWidth="1" style="193" min="3077" max="3087"/>
    <col width="12.140625" customWidth="1" style="193" min="3088" max="3088"/>
    <col width="15.7109375" bestFit="1" customWidth="1" style="193" min="3089" max="3089"/>
    <col width="9.140625" customWidth="1" style="193" min="3090" max="3328"/>
    <col width="1.140625" customWidth="1" style="193" min="3329" max="3329"/>
    <col width="4.5703125" customWidth="1" style="193" min="3330" max="3330"/>
    <col width="19.5703125" customWidth="1" style="193" min="3331" max="3331"/>
    <col width="10.140625" customWidth="1" style="193" min="3332" max="3332"/>
    <col width="12.7109375" customWidth="1" style="193" min="3333" max="3343"/>
    <col width="12.140625" customWidth="1" style="193" min="3344" max="3344"/>
    <col width="15.7109375" bestFit="1" customWidth="1" style="193" min="3345" max="3345"/>
    <col width="9.140625" customWidth="1" style="193" min="3346" max="3584"/>
    <col width="1.140625" customWidth="1" style="193" min="3585" max="3585"/>
    <col width="4.5703125" customWidth="1" style="193" min="3586" max="3586"/>
    <col width="19.5703125" customWidth="1" style="193" min="3587" max="3587"/>
    <col width="10.140625" customWidth="1" style="193" min="3588" max="3588"/>
    <col width="12.7109375" customWidth="1" style="193" min="3589" max="3599"/>
    <col width="12.140625" customWidth="1" style="193" min="3600" max="3600"/>
    <col width="15.7109375" bestFit="1" customWidth="1" style="193" min="3601" max="3601"/>
    <col width="9.140625" customWidth="1" style="193" min="3602" max="3840"/>
    <col width="1.140625" customWidth="1" style="193" min="3841" max="3841"/>
    <col width="4.5703125" customWidth="1" style="193" min="3842" max="3842"/>
    <col width="19.5703125" customWidth="1" style="193" min="3843" max="3843"/>
    <col width="10.140625" customWidth="1" style="193" min="3844" max="3844"/>
    <col width="12.7109375" customWidth="1" style="193" min="3845" max="3855"/>
    <col width="12.140625" customWidth="1" style="193" min="3856" max="3856"/>
    <col width="15.7109375" bestFit="1" customWidth="1" style="193" min="3857" max="3857"/>
    <col width="9.140625" customWidth="1" style="193" min="3858" max="4096"/>
    <col width="1.140625" customWidth="1" style="193" min="4097" max="4097"/>
    <col width="4.5703125" customWidth="1" style="193" min="4098" max="4098"/>
    <col width="19.5703125" customWidth="1" style="193" min="4099" max="4099"/>
    <col width="10.140625" customWidth="1" style="193" min="4100" max="4100"/>
    <col width="12.7109375" customWidth="1" style="193" min="4101" max="4111"/>
    <col width="12.140625" customWidth="1" style="193" min="4112" max="4112"/>
    <col width="15.7109375" bestFit="1" customWidth="1" style="193" min="4113" max="4113"/>
    <col width="9.140625" customWidth="1" style="193" min="4114" max="4352"/>
    <col width="1.140625" customWidth="1" style="193" min="4353" max="4353"/>
    <col width="4.5703125" customWidth="1" style="193" min="4354" max="4354"/>
    <col width="19.5703125" customWidth="1" style="193" min="4355" max="4355"/>
    <col width="10.140625" customWidth="1" style="193" min="4356" max="4356"/>
    <col width="12.7109375" customWidth="1" style="193" min="4357" max="4367"/>
    <col width="12.140625" customWidth="1" style="193" min="4368" max="4368"/>
    <col width="15.7109375" bestFit="1" customWidth="1" style="193" min="4369" max="4369"/>
    <col width="9.140625" customWidth="1" style="193" min="4370" max="4608"/>
    <col width="1.140625" customWidth="1" style="193" min="4609" max="4609"/>
    <col width="4.5703125" customWidth="1" style="193" min="4610" max="4610"/>
    <col width="19.5703125" customWidth="1" style="193" min="4611" max="4611"/>
    <col width="10.140625" customWidth="1" style="193" min="4612" max="4612"/>
    <col width="12.7109375" customWidth="1" style="193" min="4613" max="4623"/>
    <col width="12.140625" customWidth="1" style="193" min="4624" max="4624"/>
    <col width="15.7109375" bestFit="1" customWidth="1" style="193" min="4625" max="4625"/>
    <col width="9.140625" customWidth="1" style="193" min="4626" max="4864"/>
    <col width="1.140625" customWidth="1" style="193" min="4865" max="4865"/>
    <col width="4.5703125" customWidth="1" style="193" min="4866" max="4866"/>
    <col width="19.5703125" customWidth="1" style="193" min="4867" max="4867"/>
    <col width="10.140625" customWidth="1" style="193" min="4868" max="4868"/>
    <col width="12.7109375" customWidth="1" style="193" min="4869" max="4879"/>
    <col width="12.140625" customWidth="1" style="193" min="4880" max="4880"/>
    <col width="15.7109375" bestFit="1" customWidth="1" style="193" min="4881" max="4881"/>
    <col width="9.140625" customWidth="1" style="193" min="4882" max="5120"/>
    <col width="1.140625" customWidth="1" style="193" min="5121" max="5121"/>
    <col width="4.5703125" customWidth="1" style="193" min="5122" max="5122"/>
    <col width="19.5703125" customWidth="1" style="193" min="5123" max="5123"/>
    <col width="10.140625" customWidth="1" style="193" min="5124" max="5124"/>
    <col width="12.7109375" customWidth="1" style="193" min="5125" max="5135"/>
    <col width="12.140625" customWidth="1" style="193" min="5136" max="5136"/>
    <col width="15.7109375" bestFit="1" customWidth="1" style="193" min="5137" max="5137"/>
    <col width="9.140625" customWidth="1" style="193" min="5138" max="5376"/>
    <col width="1.140625" customWidth="1" style="193" min="5377" max="5377"/>
    <col width="4.5703125" customWidth="1" style="193" min="5378" max="5378"/>
    <col width="19.5703125" customWidth="1" style="193" min="5379" max="5379"/>
    <col width="10.140625" customWidth="1" style="193" min="5380" max="5380"/>
    <col width="12.7109375" customWidth="1" style="193" min="5381" max="5391"/>
    <col width="12.140625" customWidth="1" style="193" min="5392" max="5392"/>
    <col width="15.7109375" bestFit="1" customWidth="1" style="193" min="5393" max="5393"/>
    <col width="9.140625" customWidth="1" style="193" min="5394" max="5632"/>
    <col width="1.140625" customWidth="1" style="193" min="5633" max="5633"/>
    <col width="4.5703125" customWidth="1" style="193" min="5634" max="5634"/>
    <col width="19.5703125" customWidth="1" style="193" min="5635" max="5635"/>
    <col width="10.140625" customWidth="1" style="193" min="5636" max="5636"/>
    <col width="12.7109375" customWidth="1" style="193" min="5637" max="5647"/>
    <col width="12.140625" customWidth="1" style="193" min="5648" max="5648"/>
    <col width="15.7109375" bestFit="1" customWidth="1" style="193" min="5649" max="5649"/>
    <col width="9.140625" customWidth="1" style="193" min="5650" max="5888"/>
    <col width="1.140625" customWidth="1" style="193" min="5889" max="5889"/>
    <col width="4.5703125" customWidth="1" style="193" min="5890" max="5890"/>
    <col width="19.5703125" customWidth="1" style="193" min="5891" max="5891"/>
    <col width="10.140625" customWidth="1" style="193" min="5892" max="5892"/>
    <col width="12.7109375" customWidth="1" style="193" min="5893" max="5903"/>
    <col width="12.140625" customWidth="1" style="193" min="5904" max="5904"/>
    <col width="15.7109375" bestFit="1" customWidth="1" style="193" min="5905" max="5905"/>
    <col width="9.140625" customWidth="1" style="193" min="5906" max="6144"/>
    <col width="1.140625" customWidth="1" style="193" min="6145" max="6145"/>
    <col width="4.5703125" customWidth="1" style="193" min="6146" max="6146"/>
    <col width="19.5703125" customWidth="1" style="193" min="6147" max="6147"/>
    <col width="10.140625" customWidth="1" style="193" min="6148" max="6148"/>
    <col width="12.7109375" customWidth="1" style="193" min="6149" max="6159"/>
    <col width="12.140625" customWidth="1" style="193" min="6160" max="6160"/>
    <col width="15.7109375" bestFit="1" customWidth="1" style="193" min="6161" max="6161"/>
    <col width="9.140625" customWidth="1" style="193" min="6162" max="6400"/>
    <col width="1.140625" customWidth="1" style="193" min="6401" max="6401"/>
    <col width="4.5703125" customWidth="1" style="193" min="6402" max="6402"/>
    <col width="19.5703125" customWidth="1" style="193" min="6403" max="6403"/>
    <col width="10.140625" customWidth="1" style="193" min="6404" max="6404"/>
    <col width="12.7109375" customWidth="1" style="193" min="6405" max="6415"/>
    <col width="12.140625" customWidth="1" style="193" min="6416" max="6416"/>
    <col width="15.7109375" bestFit="1" customWidth="1" style="193" min="6417" max="6417"/>
    <col width="9.140625" customWidth="1" style="193" min="6418" max="6656"/>
    <col width="1.140625" customWidth="1" style="193" min="6657" max="6657"/>
    <col width="4.5703125" customWidth="1" style="193" min="6658" max="6658"/>
    <col width="19.5703125" customWidth="1" style="193" min="6659" max="6659"/>
    <col width="10.140625" customWidth="1" style="193" min="6660" max="6660"/>
    <col width="12.7109375" customWidth="1" style="193" min="6661" max="6671"/>
    <col width="12.140625" customWidth="1" style="193" min="6672" max="6672"/>
    <col width="15.7109375" bestFit="1" customWidth="1" style="193" min="6673" max="6673"/>
    <col width="9.140625" customWidth="1" style="193" min="6674" max="6912"/>
    <col width="1.140625" customWidth="1" style="193" min="6913" max="6913"/>
    <col width="4.5703125" customWidth="1" style="193" min="6914" max="6914"/>
    <col width="19.5703125" customWidth="1" style="193" min="6915" max="6915"/>
    <col width="10.140625" customWidth="1" style="193" min="6916" max="6916"/>
    <col width="12.7109375" customWidth="1" style="193" min="6917" max="6927"/>
    <col width="12.140625" customWidth="1" style="193" min="6928" max="6928"/>
    <col width="15.7109375" bestFit="1" customWidth="1" style="193" min="6929" max="6929"/>
    <col width="9.140625" customWidth="1" style="193" min="6930" max="7168"/>
    <col width="1.140625" customWidth="1" style="193" min="7169" max="7169"/>
    <col width="4.5703125" customWidth="1" style="193" min="7170" max="7170"/>
    <col width="19.5703125" customWidth="1" style="193" min="7171" max="7171"/>
    <col width="10.140625" customWidth="1" style="193" min="7172" max="7172"/>
    <col width="12.7109375" customWidth="1" style="193" min="7173" max="7183"/>
    <col width="12.140625" customWidth="1" style="193" min="7184" max="7184"/>
    <col width="15.7109375" bestFit="1" customWidth="1" style="193" min="7185" max="7185"/>
    <col width="9.140625" customWidth="1" style="193" min="7186" max="7424"/>
    <col width="1.140625" customWidth="1" style="193" min="7425" max="7425"/>
    <col width="4.5703125" customWidth="1" style="193" min="7426" max="7426"/>
    <col width="19.5703125" customWidth="1" style="193" min="7427" max="7427"/>
    <col width="10.140625" customWidth="1" style="193" min="7428" max="7428"/>
    <col width="12.7109375" customWidth="1" style="193" min="7429" max="7439"/>
    <col width="12.140625" customWidth="1" style="193" min="7440" max="7440"/>
    <col width="15.7109375" bestFit="1" customWidth="1" style="193" min="7441" max="7441"/>
    <col width="9.140625" customWidth="1" style="193" min="7442" max="7680"/>
    <col width="1.140625" customWidth="1" style="193" min="7681" max="7681"/>
    <col width="4.5703125" customWidth="1" style="193" min="7682" max="7682"/>
    <col width="19.5703125" customWidth="1" style="193" min="7683" max="7683"/>
    <col width="10.140625" customWidth="1" style="193" min="7684" max="7684"/>
    <col width="12.7109375" customWidth="1" style="193" min="7685" max="7695"/>
    <col width="12.140625" customWidth="1" style="193" min="7696" max="7696"/>
    <col width="15.7109375" bestFit="1" customWidth="1" style="193" min="7697" max="7697"/>
    <col width="9.140625" customWidth="1" style="193" min="7698" max="7936"/>
    <col width="1.140625" customWidth="1" style="193" min="7937" max="7937"/>
    <col width="4.5703125" customWidth="1" style="193" min="7938" max="7938"/>
    <col width="19.5703125" customWidth="1" style="193" min="7939" max="7939"/>
    <col width="10.140625" customWidth="1" style="193" min="7940" max="7940"/>
    <col width="12.7109375" customWidth="1" style="193" min="7941" max="7951"/>
    <col width="12.140625" customWidth="1" style="193" min="7952" max="7952"/>
    <col width="15.7109375" bestFit="1" customWidth="1" style="193" min="7953" max="7953"/>
    <col width="9.140625" customWidth="1" style="193" min="7954" max="8192"/>
    <col width="1.140625" customWidth="1" style="193" min="8193" max="8193"/>
    <col width="4.5703125" customWidth="1" style="193" min="8194" max="8194"/>
    <col width="19.5703125" customWidth="1" style="193" min="8195" max="8195"/>
    <col width="10.140625" customWidth="1" style="193" min="8196" max="8196"/>
    <col width="12.7109375" customWidth="1" style="193" min="8197" max="8207"/>
    <col width="12.140625" customWidth="1" style="193" min="8208" max="8208"/>
    <col width="15.7109375" bestFit="1" customWidth="1" style="193" min="8209" max="8209"/>
    <col width="9.140625" customWidth="1" style="193" min="8210" max="8448"/>
    <col width="1.140625" customWidth="1" style="193" min="8449" max="8449"/>
    <col width="4.5703125" customWidth="1" style="193" min="8450" max="8450"/>
    <col width="19.5703125" customWidth="1" style="193" min="8451" max="8451"/>
    <col width="10.140625" customWidth="1" style="193" min="8452" max="8452"/>
    <col width="12.7109375" customWidth="1" style="193" min="8453" max="8463"/>
    <col width="12.140625" customWidth="1" style="193" min="8464" max="8464"/>
    <col width="15.7109375" bestFit="1" customWidth="1" style="193" min="8465" max="8465"/>
    <col width="9.140625" customWidth="1" style="193" min="8466" max="8704"/>
    <col width="1.140625" customWidth="1" style="193" min="8705" max="8705"/>
    <col width="4.5703125" customWidth="1" style="193" min="8706" max="8706"/>
    <col width="19.5703125" customWidth="1" style="193" min="8707" max="8707"/>
    <col width="10.140625" customWidth="1" style="193" min="8708" max="8708"/>
    <col width="12.7109375" customWidth="1" style="193" min="8709" max="8719"/>
    <col width="12.140625" customWidth="1" style="193" min="8720" max="8720"/>
    <col width="15.7109375" bestFit="1" customWidth="1" style="193" min="8721" max="8721"/>
    <col width="9.140625" customWidth="1" style="193" min="8722" max="8960"/>
    <col width="1.140625" customWidth="1" style="193" min="8961" max="8961"/>
    <col width="4.5703125" customWidth="1" style="193" min="8962" max="8962"/>
    <col width="19.5703125" customWidth="1" style="193" min="8963" max="8963"/>
    <col width="10.140625" customWidth="1" style="193" min="8964" max="8964"/>
    <col width="12.7109375" customWidth="1" style="193" min="8965" max="8975"/>
    <col width="12.140625" customWidth="1" style="193" min="8976" max="8976"/>
    <col width="15.7109375" bestFit="1" customWidth="1" style="193" min="8977" max="8977"/>
    <col width="9.140625" customWidth="1" style="193" min="8978" max="9216"/>
    <col width="1.140625" customWidth="1" style="193" min="9217" max="9217"/>
    <col width="4.5703125" customWidth="1" style="193" min="9218" max="9218"/>
    <col width="19.5703125" customWidth="1" style="193" min="9219" max="9219"/>
    <col width="10.140625" customWidth="1" style="193" min="9220" max="9220"/>
    <col width="12.7109375" customWidth="1" style="193" min="9221" max="9231"/>
    <col width="12.140625" customWidth="1" style="193" min="9232" max="9232"/>
    <col width="15.7109375" bestFit="1" customWidth="1" style="193" min="9233" max="9233"/>
    <col width="9.140625" customWidth="1" style="193" min="9234" max="9472"/>
    <col width="1.140625" customWidth="1" style="193" min="9473" max="9473"/>
    <col width="4.5703125" customWidth="1" style="193" min="9474" max="9474"/>
    <col width="19.5703125" customWidth="1" style="193" min="9475" max="9475"/>
    <col width="10.140625" customWidth="1" style="193" min="9476" max="9476"/>
    <col width="12.7109375" customWidth="1" style="193" min="9477" max="9487"/>
    <col width="12.140625" customWidth="1" style="193" min="9488" max="9488"/>
    <col width="15.7109375" bestFit="1" customWidth="1" style="193" min="9489" max="9489"/>
    <col width="9.140625" customWidth="1" style="193" min="9490" max="9728"/>
    <col width="1.140625" customWidth="1" style="193" min="9729" max="9729"/>
    <col width="4.5703125" customWidth="1" style="193" min="9730" max="9730"/>
    <col width="19.5703125" customWidth="1" style="193" min="9731" max="9731"/>
    <col width="10.140625" customWidth="1" style="193" min="9732" max="9732"/>
    <col width="12.7109375" customWidth="1" style="193" min="9733" max="9743"/>
    <col width="12.140625" customWidth="1" style="193" min="9744" max="9744"/>
    <col width="15.7109375" bestFit="1" customWidth="1" style="193" min="9745" max="9745"/>
    <col width="9.140625" customWidth="1" style="193" min="9746" max="9984"/>
    <col width="1.140625" customWidth="1" style="193" min="9985" max="9985"/>
    <col width="4.5703125" customWidth="1" style="193" min="9986" max="9986"/>
    <col width="19.5703125" customWidth="1" style="193" min="9987" max="9987"/>
    <col width="10.140625" customWidth="1" style="193" min="9988" max="9988"/>
    <col width="12.7109375" customWidth="1" style="193" min="9989" max="9999"/>
    <col width="12.140625" customWidth="1" style="193" min="10000" max="10000"/>
    <col width="15.7109375" bestFit="1" customWidth="1" style="193" min="10001" max="10001"/>
    <col width="9.140625" customWidth="1" style="193" min="10002" max="10240"/>
    <col width="1.140625" customWidth="1" style="193" min="10241" max="10241"/>
    <col width="4.5703125" customWidth="1" style="193" min="10242" max="10242"/>
    <col width="19.5703125" customWidth="1" style="193" min="10243" max="10243"/>
    <col width="10.140625" customWidth="1" style="193" min="10244" max="10244"/>
    <col width="12.7109375" customWidth="1" style="193" min="10245" max="10255"/>
    <col width="12.140625" customWidth="1" style="193" min="10256" max="10256"/>
    <col width="15.7109375" bestFit="1" customWidth="1" style="193" min="10257" max="10257"/>
    <col width="9.140625" customWidth="1" style="193" min="10258" max="10496"/>
    <col width="1.140625" customWidth="1" style="193" min="10497" max="10497"/>
    <col width="4.5703125" customWidth="1" style="193" min="10498" max="10498"/>
    <col width="19.5703125" customWidth="1" style="193" min="10499" max="10499"/>
    <col width="10.140625" customWidth="1" style="193" min="10500" max="10500"/>
    <col width="12.7109375" customWidth="1" style="193" min="10501" max="10511"/>
    <col width="12.140625" customWidth="1" style="193" min="10512" max="10512"/>
    <col width="15.7109375" bestFit="1" customWidth="1" style="193" min="10513" max="10513"/>
    <col width="9.140625" customWidth="1" style="193" min="10514" max="10752"/>
    <col width="1.140625" customWidth="1" style="193" min="10753" max="10753"/>
    <col width="4.5703125" customWidth="1" style="193" min="10754" max="10754"/>
    <col width="19.5703125" customWidth="1" style="193" min="10755" max="10755"/>
    <col width="10.140625" customWidth="1" style="193" min="10756" max="10756"/>
    <col width="12.7109375" customWidth="1" style="193" min="10757" max="10767"/>
    <col width="12.140625" customWidth="1" style="193" min="10768" max="10768"/>
    <col width="15.7109375" bestFit="1" customWidth="1" style="193" min="10769" max="10769"/>
    <col width="9.140625" customWidth="1" style="193" min="10770" max="11008"/>
    <col width="1.140625" customWidth="1" style="193" min="11009" max="11009"/>
    <col width="4.5703125" customWidth="1" style="193" min="11010" max="11010"/>
    <col width="19.5703125" customWidth="1" style="193" min="11011" max="11011"/>
    <col width="10.140625" customWidth="1" style="193" min="11012" max="11012"/>
    <col width="12.7109375" customWidth="1" style="193" min="11013" max="11023"/>
    <col width="12.140625" customWidth="1" style="193" min="11024" max="11024"/>
    <col width="15.7109375" bestFit="1" customWidth="1" style="193" min="11025" max="11025"/>
    <col width="9.140625" customWidth="1" style="193" min="11026" max="11264"/>
    <col width="1.140625" customWidth="1" style="193" min="11265" max="11265"/>
    <col width="4.5703125" customWidth="1" style="193" min="11266" max="11266"/>
    <col width="19.5703125" customWidth="1" style="193" min="11267" max="11267"/>
    <col width="10.140625" customWidth="1" style="193" min="11268" max="11268"/>
    <col width="12.7109375" customWidth="1" style="193" min="11269" max="11279"/>
    <col width="12.140625" customWidth="1" style="193" min="11280" max="11280"/>
    <col width="15.7109375" bestFit="1" customWidth="1" style="193" min="11281" max="11281"/>
    <col width="9.140625" customWidth="1" style="193" min="11282" max="11520"/>
    <col width="1.140625" customWidth="1" style="193" min="11521" max="11521"/>
    <col width="4.5703125" customWidth="1" style="193" min="11522" max="11522"/>
    <col width="19.5703125" customWidth="1" style="193" min="11523" max="11523"/>
    <col width="10.140625" customWidth="1" style="193" min="11524" max="11524"/>
    <col width="12.7109375" customWidth="1" style="193" min="11525" max="11535"/>
    <col width="12.140625" customWidth="1" style="193" min="11536" max="11536"/>
    <col width="15.7109375" bestFit="1" customWidth="1" style="193" min="11537" max="11537"/>
    <col width="9.140625" customWidth="1" style="193" min="11538" max="11776"/>
    <col width="1.140625" customWidth="1" style="193" min="11777" max="11777"/>
    <col width="4.5703125" customWidth="1" style="193" min="11778" max="11778"/>
    <col width="19.5703125" customWidth="1" style="193" min="11779" max="11779"/>
    <col width="10.140625" customWidth="1" style="193" min="11780" max="11780"/>
    <col width="12.7109375" customWidth="1" style="193" min="11781" max="11791"/>
    <col width="12.140625" customWidth="1" style="193" min="11792" max="11792"/>
    <col width="15.7109375" bestFit="1" customWidth="1" style="193" min="11793" max="11793"/>
    <col width="9.140625" customWidth="1" style="193" min="11794" max="12032"/>
    <col width="1.140625" customWidth="1" style="193" min="12033" max="12033"/>
    <col width="4.5703125" customWidth="1" style="193" min="12034" max="12034"/>
    <col width="19.5703125" customWidth="1" style="193" min="12035" max="12035"/>
    <col width="10.140625" customWidth="1" style="193" min="12036" max="12036"/>
    <col width="12.7109375" customWidth="1" style="193" min="12037" max="12047"/>
    <col width="12.140625" customWidth="1" style="193" min="12048" max="12048"/>
    <col width="15.7109375" bestFit="1" customWidth="1" style="193" min="12049" max="12049"/>
    <col width="9.140625" customWidth="1" style="193" min="12050" max="12288"/>
    <col width="1.140625" customWidth="1" style="193" min="12289" max="12289"/>
    <col width="4.5703125" customWidth="1" style="193" min="12290" max="12290"/>
    <col width="19.5703125" customWidth="1" style="193" min="12291" max="12291"/>
    <col width="10.140625" customWidth="1" style="193" min="12292" max="12292"/>
    <col width="12.7109375" customWidth="1" style="193" min="12293" max="12303"/>
    <col width="12.140625" customWidth="1" style="193" min="12304" max="12304"/>
    <col width="15.7109375" bestFit="1" customWidth="1" style="193" min="12305" max="12305"/>
    <col width="9.140625" customWidth="1" style="193" min="12306" max="12544"/>
    <col width="1.140625" customWidth="1" style="193" min="12545" max="12545"/>
    <col width="4.5703125" customWidth="1" style="193" min="12546" max="12546"/>
    <col width="19.5703125" customWidth="1" style="193" min="12547" max="12547"/>
    <col width="10.140625" customWidth="1" style="193" min="12548" max="12548"/>
    <col width="12.7109375" customWidth="1" style="193" min="12549" max="12559"/>
    <col width="12.140625" customWidth="1" style="193" min="12560" max="12560"/>
    <col width="15.7109375" bestFit="1" customWidth="1" style="193" min="12561" max="12561"/>
    <col width="9.140625" customWidth="1" style="193" min="12562" max="12800"/>
    <col width="1.140625" customWidth="1" style="193" min="12801" max="12801"/>
    <col width="4.5703125" customWidth="1" style="193" min="12802" max="12802"/>
    <col width="19.5703125" customWidth="1" style="193" min="12803" max="12803"/>
    <col width="10.140625" customWidth="1" style="193" min="12804" max="12804"/>
    <col width="12.7109375" customWidth="1" style="193" min="12805" max="12815"/>
    <col width="12.140625" customWidth="1" style="193" min="12816" max="12816"/>
    <col width="15.7109375" bestFit="1" customWidth="1" style="193" min="12817" max="12817"/>
    <col width="9.140625" customWidth="1" style="193" min="12818" max="13056"/>
    <col width="1.140625" customWidth="1" style="193" min="13057" max="13057"/>
    <col width="4.5703125" customWidth="1" style="193" min="13058" max="13058"/>
    <col width="19.5703125" customWidth="1" style="193" min="13059" max="13059"/>
    <col width="10.140625" customWidth="1" style="193" min="13060" max="13060"/>
    <col width="12.7109375" customWidth="1" style="193" min="13061" max="13071"/>
    <col width="12.140625" customWidth="1" style="193" min="13072" max="13072"/>
    <col width="15.7109375" bestFit="1" customWidth="1" style="193" min="13073" max="13073"/>
    <col width="9.140625" customWidth="1" style="193" min="13074" max="13312"/>
    <col width="1.140625" customWidth="1" style="193" min="13313" max="13313"/>
    <col width="4.5703125" customWidth="1" style="193" min="13314" max="13314"/>
    <col width="19.5703125" customWidth="1" style="193" min="13315" max="13315"/>
    <col width="10.140625" customWidth="1" style="193" min="13316" max="13316"/>
    <col width="12.7109375" customWidth="1" style="193" min="13317" max="13327"/>
    <col width="12.140625" customWidth="1" style="193" min="13328" max="13328"/>
    <col width="15.7109375" bestFit="1" customWidth="1" style="193" min="13329" max="13329"/>
    <col width="9.140625" customWidth="1" style="193" min="13330" max="13568"/>
    <col width="1.140625" customWidth="1" style="193" min="13569" max="13569"/>
    <col width="4.5703125" customWidth="1" style="193" min="13570" max="13570"/>
    <col width="19.5703125" customWidth="1" style="193" min="13571" max="13571"/>
    <col width="10.140625" customWidth="1" style="193" min="13572" max="13572"/>
    <col width="12.7109375" customWidth="1" style="193" min="13573" max="13583"/>
    <col width="12.140625" customWidth="1" style="193" min="13584" max="13584"/>
    <col width="15.7109375" bestFit="1" customWidth="1" style="193" min="13585" max="13585"/>
    <col width="9.140625" customWidth="1" style="193" min="13586" max="13824"/>
    <col width="1.140625" customWidth="1" style="193" min="13825" max="13825"/>
    <col width="4.5703125" customWidth="1" style="193" min="13826" max="13826"/>
    <col width="19.5703125" customWidth="1" style="193" min="13827" max="13827"/>
    <col width="10.140625" customWidth="1" style="193" min="13828" max="13828"/>
    <col width="12.7109375" customWidth="1" style="193" min="13829" max="13839"/>
    <col width="12.140625" customWidth="1" style="193" min="13840" max="13840"/>
    <col width="15.7109375" bestFit="1" customWidth="1" style="193" min="13841" max="13841"/>
    <col width="9.140625" customWidth="1" style="193" min="13842" max="14080"/>
    <col width="1.140625" customWidth="1" style="193" min="14081" max="14081"/>
    <col width="4.5703125" customWidth="1" style="193" min="14082" max="14082"/>
    <col width="19.5703125" customWidth="1" style="193" min="14083" max="14083"/>
    <col width="10.140625" customWidth="1" style="193" min="14084" max="14084"/>
    <col width="12.7109375" customWidth="1" style="193" min="14085" max="14095"/>
    <col width="12.140625" customWidth="1" style="193" min="14096" max="14096"/>
    <col width="15.7109375" bestFit="1" customWidth="1" style="193" min="14097" max="14097"/>
    <col width="9.140625" customWidth="1" style="193" min="14098" max="14336"/>
    <col width="1.140625" customWidth="1" style="193" min="14337" max="14337"/>
    <col width="4.5703125" customWidth="1" style="193" min="14338" max="14338"/>
    <col width="19.5703125" customWidth="1" style="193" min="14339" max="14339"/>
    <col width="10.140625" customWidth="1" style="193" min="14340" max="14340"/>
    <col width="12.7109375" customWidth="1" style="193" min="14341" max="14351"/>
    <col width="12.140625" customWidth="1" style="193" min="14352" max="14352"/>
    <col width="15.7109375" bestFit="1" customWidth="1" style="193" min="14353" max="14353"/>
    <col width="9.140625" customWidth="1" style="193" min="14354" max="14592"/>
    <col width="1.140625" customWidth="1" style="193" min="14593" max="14593"/>
    <col width="4.5703125" customWidth="1" style="193" min="14594" max="14594"/>
    <col width="19.5703125" customWidth="1" style="193" min="14595" max="14595"/>
    <col width="10.140625" customWidth="1" style="193" min="14596" max="14596"/>
    <col width="12.7109375" customWidth="1" style="193" min="14597" max="14607"/>
    <col width="12.140625" customWidth="1" style="193" min="14608" max="14608"/>
    <col width="15.7109375" bestFit="1" customWidth="1" style="193" min="14609" max="14609"/>
    <col width="9.140625" customWidth="1" style="193" min="14610" max="14848"/>
    <col width="1.140625" customWidth="1" style="193" min="14849" max="14849"/>
    <col width="4.5703125" customWidth="1" style="193" min="14850" max="14850"/>
    <col width="19.5703125" customWidth="1" style="193" min="14851" max="14851"/>
    <col width="10.140625" customWidth="1" style="193" min="14852" max="14852"/>
    <col width="12.7109375" customWidth="1" style="193" min="14853" max="14863"/>
    <col width="12.140625" customWidth="1" style="193" min="14864" max="14864"/>
    <col width="15.7109375" bestFit="1" customWidth="1" style="193" min="14865" max="14865"/>
    <col width="9.140625" customWidth="1" style="193" min="14866" max="15104"/>
    <col width="1.140625" customWidth="1" style="193" min="15105" max="15105"/>
    <col width="4.5703125" customWidth="1" style="193" min="15106" max="15106"/>
    <col width="19.5703125" customWidth="1" style="193" min="15107" max="15107"/>
    <col width="10.140625" customWidth="1" style="193" min="15108" max="15108"/>
    <col width="12.7109375" customWidth="1" style="193" min="15109" max="15119"/>
    <col width="12.140625" customWidth="1" style="193" min="15120" max="15120"/>
    <col width="15.7109375" bestFit="1" customWidth="1" style="193" min="15121" max="15121"/>
    <col width="9.140625" customWidth="1" style="193" min="15122" max="15360"/>
    <col width="1.140625" customWidth="1" style="193" min="15361" max="15361"/>
    <col width="4.5703125" customWidth="1" style="193" min="15362" max="15362"/>
    <col width="19.5703125" customWidth="1" style="193" min="15363" max="15363"/>
    <col width="10.140625" customWidth="1" style="193" min="15364" max="15364"/>
    <col width="12.7109375" customWidth="1" style="193" min="15365" max="15375"/>
    <col width="12.140625" customWidth="1" style="193" min="15376" max="15376"/>
    <col width="15.7109375" bestFit="1" customWidth="1" style="193" min="15377" max="15377"/>
    <col width="9.140625" customWidth="1" style="193" min="15378" max="15616"/>
    <col width="1.140625" customWidth="1" style="193" min="15617" max="15617"/>
    <col width="4.5703125" customWidth="1" style="193" min="15618" max="15618"/>
    <col width="19.5703125" customWidth="1" style="193" min="15619" max="15619"/>
    <col width="10.140625" customWidth="1" style="193" min="15620" max="15620"/>
    <col width="12.7109375" customWidth="1" style="193" min="15621" max="15631"/>
    <col width="12.140625" customWidth="1" style="193" min="15632" max="15632"/>
    <col width="15.7109375" bestFit="1" customWidth="1" style="193" min="15633" max="15633"/>
    <col width="9.140625" customWidth="1" style="193" min="15634" max="15872"/>
    <col width="1.140625" customWidth="1" style="193" min="15873" max="15873"/>
    <col width="4.5703125" customWidth="1" style="193" min="15874" max="15874"/>
    <col width="19.5703125" customWidth="1" style="193" min="15875" max="15875"/>
    <col width="10.140625" customWidth="1" style="193" min="15876" max="15876"/>
    <col width="12.7109375" customWidth="1" style="193" min="15877" max="15887"/>
    <col width="12.140625" customWidth="1" style="193" min="15888" max="15888"/>
    <col width="15.7109375" bestFit="1" customWidth="1" style="193" min="15889" max="15889"/>
    <col width="9.140625" customWidth="1" style="193" min="15890" max="16128"/>
    <col width="1.140625" customWidth="1" style="193" min="16129" max="16129"/>
    <col width="4.5703125" customWidth="1" style="193" min="16130" max="16130"/>
    <col width="19.5703125" customWidth="1" style="193" min="16131" max="16131"/>
    <col width="10.140625" customWidth="1" style="193" min="16132" max="16132"/>
    <col width="12.7109375" customWidth="1" style="193" min="16133" max="16143"/>
    <col width="12.140625" customWidth="1" style="193" min="16144" max="16144"/>
    <col width="15.7109375" bestFit="1" customWidth="1" style="193" min="16145" max="16145"/>
    <col width="9.140625" customWidth="1" style="193" min="16146" max="16384"/>
  </cols>
  <sheetData>
    <row r="1" ht="15" customHeight="1" s="193">
      <c r="A1" s="101" t="n"/>
      <c r="B1" s="201" t="inlineStr">
        <is>
          <t>上海海拉电子公司零部件成本明细表 
HELLA SHANGHAI ELECTRONIC Co.LTD.PARTS COST BREAKDOWN</t>
        </is>
      </c>
      <c r="O1" s="102" t="inlineStr">
        <is>
          <t>版本Version</t>
        </is>
      </c>
      <c r="P1" s="103" t="n"/>
      <c r="Q1" s="153" t="n"/>
      <c r="R1" s="153" t="n"/>
      <c r="S1" s="153" t="n"/>
      <c r="T1" s="153" t="n"/>
      <c r="U1" s="153" t="n"/>
      <c r="V1" s="153" t="n"/>
      <c r="W1" s="153" t="n"/>
      <c r="X1" s="153" t="n"/>
      <c r="Y1" s="153" t="n"/>
      <c r="Z1" s="153" t="n"/>
      <c r="AA1" s="153" t="n"/>
      <c r="AB1" s="153" t="n"/>
      <c r="AC1" s="153" t="n"/>
      <c r="AD1" s="153" t="n"/>
    </row>
    <row r="2" s="193">
      <c r="A2" s="103" t="n"/>
      <c r="O2" s="102" t="n">
        <v>1.01</v>
      </c>
      <c r="P2" s="103" t="n"/>
      <c r="Q2" s="153" t="n"/>
      <c r="R2" s="153" t="n"/>
      <c r="S2" s="153" t="n"/>
      <c r="T2" s="153" t="n"/>
      <c r="U2" s="153" t="n"/>
      <c r="V2" s="153" t="n"/>
      <c r="W2" s="153" t="n"/>
      <c r="X2" s="153" t="n"/>
      <c r="Y2" s="153" t="n"/>
      <c r="Z2" s="153" t="n"/>
      <c r="AA2" s="153" t="n"/>
      <c r="AB2" s="153" t="n"/>
      <c r="AC2" s="153" t="n"/>
      <c r="AD2" s="153" t="n"/>
    </row>
    <row r="3" s="193">
      <c r="A3" s="103" t="n"/>
      <c r="B3" s="239" t="n"/>
      <c r="C3" s="239" t="n"/>
      <c r="D3" s="239" t="n"/>
      <c r="E3" s="239" t="n"/>
      <c r="F3" s="239" t="n"/>
      <c r="G3" s="239" t="n"/>
      <c r="H3" s="239" t="n"/>
      <c r="I3" s="239" t="n"/>
      <c r="J3" s="239" t="n"/>
      <c r="K3" s="239" t="n"/>
      <c r="L3" s="239" t="n"/>
      <c r="M3" s="239" t="n"/>
      <c r="N3" s="239" t="n"/>
      <c r="O3" s="106" t="n"/>
      <c r="P3" s="106" t="n"/>
      <c r="Q3" s="153" t="n"/>
      <c r="R3" s="153" t="n"/>
      <c r="S3" s="153" t="n"/>
      <c r="T3" s="153" t="n"/>
      <c r="U3" s="153" t="n"/>
      <c r="V3" s="153" t="n"/>
      <c r="W3" s="153" t="n"/>
      <c r="X3" s="153" t="n"/>
      <c r="Y3" s="153" t="n"/>
      <c r="Z3" s="153" t="n"/>
      <c r="AA3" s="153" t="n"/>
      <c r="AB3" s="153" t="n"/>
      <c r="AC3" s="153" t="n"/>
      <c r="AD3" s="153" t="n"/>
    </row>
    <row r="4" s="193">
      <c r="A4" s="107" t="n"/>
      <c r="B4" s="108" t="n"/>
      <c r="C4" s="109" t="n"/>
      <c r="D4" s="109" t="n"/>
      <c r="E4" s="109" t="n"/>
      <c r="F4" s="109" t="n"/>
      <c r="G4" s="109" t="n"/>
      <c r="H4" s="109" t="n"/>
      <c r="I4" s="109" t="n"/>
      <c r="J4" s="109" t="n"/>
      <c r="K4" s="109" t="n"/>
      <c r="L4" s="109" t="n"/>
      <c r="M4" s="109" t="n"/>
      <c r="N4" s="109" t="n"/>
      <c r="O4" s="109" t="n"/>
      <c r="P4" s="110" t="n"/>
      <c r="Q4" s="153" t="n"/>
      <c r="R4" s="153" t="n"/>
      <c r="S4" s="153" t="n"/>
      <c r="T4" s="153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</row>
    <row r="5" ht="25.5" customHeight="1" s="193">
      <c r="A5" s="107" t="n"/>
      <c r="B5" s="240" t="inlineStr">
        <is>
          <t>零件号
P/N</t>
        </is>
      </c>
      <c r="C5" s="241" t="n"/>
      <c r="D5" s="242" t="inlineStr">
        <is>
          <t>191.674-01</t>
        </is>
      </c>
      <c r="E5" s="243" t="n"/>
      <c r="F5" s="107" t="n"/>
      <c r="G5" s="204" t="inlineStr">
        <is>
          <t>零件描述
Part Description</t>
        </is>
      </c>
      <c r="I5" s="205" t="inlineStr">
        <is>
          <t>STECKER GEHAEUSE MONT-GR</t>
        </is>
      </c>
      <c r="J5" s="244" t="n"/>
      <c r="K5" s="244" t="n"/>
      <c r="L5" s="243" t="n"/>
      <c r="M5" s="107" t="n"/>
      <c r="N5" s="111" t="inlineStr">
        <is>
          <t>单位
Unit</t>
        </is>
      </c>
      <c r="O5" s="197" t="n"/>
      <c r="P5" s="112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</row>
    <row r="6" s="193">
      <c r="A6" s="107" t="n"/>
      <c r="B6" s="113" t="n"/>
      <c r="C6" s="114" t="n"/>
      <c r="D6" s="114" t="n"/>
      <c r="E6" s="114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12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</row>
    <row r="7" ht="46.9" customHeight="1" s="193">
      <c r="A7" s="115" t="n"/>
      <c r="B7" s="245" t="inlineStr">
        <is>
          <t>零件尺寸(L*W*H)
Material Dimension(mm)</t>
        </is>
      </c>
      <c r="C7" s="241" t="n"/>
      <c r="D7" s="246" t="n"/>
      <c r="E7" s="243" t="n"/>
      <c r="F7" s="107" t="n"/>
      <c r="G7" s="115" t="inlineStr">
        <is>
          <t>零件净重(KG)
Material Net weight</t>
        </is>
      </c>
      <c r="H7" s="115" t="n"/>
      <c r="I7" s="3" t="n"/>
      <c r="J7" s="115" t="n"/>
      <c r="K7" s="115" t="inlineStr">
        <is>
          <t>供应商 号码 Vendor code</t>
        </is>
      </c>
      <c r="L7" s="205" t="inlineStr">
        <is>
          <t>48200041</t>
        </is>
      </c>
      <c r="M7" s="115" t="n"/>
      <c r="N7" s="115" t="inlineStr">
        <is>
          <t>供应商  Supplier name</t>
        </is>
      </c>
      <c r="O7" s="2" t="inlineStr">
        <is>
          <t>Suzhou Zhongxinglian</t>
        </is>
      </c>
      <c r="P7" s="112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</row>
    <row r="8" s="193">
      <c r="A8" s="204" t="n"/>
      <c r="B8" s="198" t="n"/>
      <c r="C8" s="204" t="n"/>
      <c r="D8" s="204" t="n"/>
      <c r="E8" s="204" t="n"/>
      <c r="F8" s="107" t="n"/>
      <c r="G8" s="115" t="n"/>
      <c r="H8" s="115" t="n"/>
      <c r="I8" s="204" t="n"/>
      <c r="J8" s="115" t="n"/>
      <c r="K8" s="115" t="n"/>
      <c r="L8" s="118" t="n"/>
      <c r="M8" s="118" t="n"/>
      <c r="N8" s="118" t="n"/>
      <c r="O8" s="118" t="n"/>
      <c r="P8" s="119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</row>
    <row r="9" ht="25.5" customHeight="1" s="193">
      <c r="A9" s="115" t="n"/>
      <c r="B9" s="240" t="inlineStr">
        <is>
          <t>项目
Program</t>
        </is>
      </c>
      <c r="C9" s="241" t="n"/>
      <c r="D9" s="246" t="inlineStr">
        <is>
          <t>APS VW MEB</t>
        </is>
      </c>
      <c r="E9" s="243" t="n"/>
      <c r="F9" s="107" t="n"/>
      <c r="G9" s="204" t="inlineStr">
        <is>
          <t>项目号码
Program Number</t>
        </is>
      </c>
      <c r="I9" s="3" t="inlineStr">
        <is>
          <t>1111E.001236</t>
        </is>
      </c>
      <c r="J9" s="115" t="n"/>
      <c r="K9" s="115" t="inlineStr">
        <is>
          <t>车型 Model</t>
        </is>
      </c>
      <c r="L9" s="3" t="n"/>
      <c r="M9" s="204" t="n"/>
      <c r="N9" s="204" t="inlineStr">
        <is>
          <t>货币
Cur</t>
        </is>
      </c>
      <c r="O9" s="205" t="n"/>
      <c r="P9" s="119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</row>
    <row r="10" s="193">
      <c r="A10" s="204" t="n"/>
      <c r="B10" s="198" t="n"/>
      <c r="C10" s="204" t="n"/>
      <c r="D10" s="204" t="n"/>
      <c r="E10" s="204" t="n"/>
      <c r="F10" s="107" t="n"/>
      <c r="G10" s="115" t="n"/>
      <c r="H10" s="115" t="n"/>
      <c r="I10" s="204" t="n">
        <v>2020</v>
      </c>
      <c r="J10" s="115" t="n"/>
      <c r="K10" s="115" t="n"/>
      <c r="L10" s="114" t="n"/>
      <c r="M10" s="114" t="n"/>
      <c r="N10" s="114" t="n"/>
      <c r="O10" s="114" t="n"/>
      <c r="P10" s="119" t="n"/>
      <c r="Q10" s="153" t="n"/>
      <c r="R10" s="153" t="n"/>
      <c r="S10" s="153" t="n"/>
      <c r="T10" s="153" t="n"/>
      <c r="U10" s="153" t="n"/>
      <c r="V10" s="153" t="n"/>
      <c r="W10" s="153" t="n"/>
      <c r="X10" s="153" t="n"/>
      <c r="Y10" s="153" t="n"/>
      <c r="Z10" s="153" t="n"/>
      <c r="AA10" s="153" t="n"/>
      <c r="AB10" s="153" t="n"/>
      <c r="AC10" s="153" t="n"/>
      <c r="AD10" s="153" t="n"/>
    </row>
    <row r="11" ht="38.25" customHeight="1" s="193">
      <c r="A11" s="115" t="n"/>
      <c r="B11" s="240" t="inlineStr">
        <is>
          <t>产品组 Segment</t>
        </is>
      </c>
      <c r="C11" s="241" t="n"/>
      <c r="D11" s="246" t="n"/>
      <c r="E11" s="243" t="n"/>
      <c r="F11" s="107" t="n"/>
      <c r="G11" s="115" t="inlineStr">
        <is>
          <t>SOP Date</t>
        </is>
      </c>
      <c r="H11" s="115" t="n"/>
      <c r="I11" s="4" t="inlineStr">
        <is>
          <t>01.10.2020</t>
        </is>
      </c>
      <c r="J11" s="115" t="n"/>
      <c r="K11" s="115" t="inlineStr">
        <is>
          <t>物料属性
Material Group</t>
        </is>
      </c>
      <c r="L11" s="4" t="inlineStr">
        <is>
          <t>TECH_PLAS</t>
        </is>
      </c>
      <c r="M11" s="204" t="n"/>
      <c r="N11" s="115" t="inlineStr">
        <is>
          <t>报价日期 Quoted Date</t>
        </is>
      </c>
      <c r="O11" s="247">
        <f>NOW()</f>
        <v/>
      </c>
      <c r="P11" s="119" t="n"/>
      <c r="Q11" s="153" t="n"/>
      <c r="R11" s="153" t="n"/>
      <c r="S11" s="153" t="n"/>
      <c r="T11" s="153" t="n"/>
      <c r="U11" s="153" t="n"/>
      <c r="V11" s="153" t="n"/>
      <c r="W11" s="153" t="n"/>
      <c r="X11" s="153" t="n"/>
      <c r="Y11" s="153" t="n"/>
      <c r="Z11" s="153" t="n"/>
      <c r="AA11" s="153" t="n"/>
      <c r="AB11" s="153" t="n"/>
      <c r="AC11" s="153" t="n"/>
      <c r="AD11" s="153" t="n"/>
    </row>
    <row r="12" s="193">
      <c r="A12" s="115" t="n"/>
      <c r="B12" s="121" t="n"/>
      <c r="C12" s="122" t="n"/>
      <c r="D12" s="122" t="n"/>
      <c r="E12" s="122" t="n"/>
      <c r="F12" s="123" t="n"/>
      <c r="G12" s="122" t="n"/>
      <c r="H12" s="122" t="n"/>
      <c r="I12" s="122" t="n"/>
      <c r="J12" s="122" t="n"/>
      <c r="K12" s="122" t="n"/>
      <c r="L12" s="122" t="n"/>
      <c r="M12" s="122" t="n"/>
      <c r="N12" s="124" t="n"/>
      <c r="O12" s="124" t="n"/>
      <c r="P12" s="125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</row>
    <row r="13" s="193">
      <c r="A13" s="115" t="n"/>
      <c r="B13" s="115" t="n"/>
      <c r="C13" s="115" t="n"/>
      <c r="D13" s="115" t="n"/>
      <c r="E13" s="115" t="n"/>
      <c r="F13" s="107" t="n"/>
      <c r="G13" s="115" t="n"/>
      <c r="H13" s="115" t="n"/>
      <c r="I13" s="115" t="n"/>
      <c r="J13" s="115" t="n"/>
      <c r="K13" s="115" t="n"/>
      <c r="L13" s="115" t="n"/>
      <c r="M13" s="115" t="n"/>
      <c r="N13" s="126" t="n"/>
      <c r="O13" s="126" t="n"/>
      <c r="P13" s="126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</row>
    <row r="14" s="193">
      <c r="A14" s="107" t="n"/>
      <c r="B14" s="108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10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</row>
    <row r="15" s="193">
      <c r="A15" s="127" t="n"/>
      <c r="B15" s="128" t="inlineStr">
        <is>
          <t>年度 Year</t>
        </is>
      </c>
      <c r="C15" s="129" t="n"/>
      <c r="D15" s="248" t="n"/>
      <c r="E15" s="249" t="n">
        <v>2020</v>
      </c>
      <c r="F15" s="249">
        <f>E15+1</f>
        <v/>
      </c>
      <c r="G15" s="249">
        <f>F15+1</f>
        <v/>
      </c>
      <c r="H15" s="249">
        <f>G15+1</f>
        <v/>
      </c>
      <c r="I15" s="249">
        <f>H15+1</f>
        <v/>
      </c>
      <c r="J15" s="249">
        <f>I15+1</f>
        <v/>
      </c>
      <c r="K15" s="249">
        <f>J15+1</f>
        <v/>
      </c>
      <c r="L15" s="249">
        <f>K15+1</f>
        <v/>
      </c>
      <c r="M15" s="249">
        <f>L15+1</f>
        <v/>
      </c>
      <c r="N15" s="249">
        <f>M15+1</f>
        <v/>
      </c>
      <c r="O15" s="249">
        <f>N15+1</f>
        <v/>
      </c>
      <c r="P15" s="132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</row>
    <row r="16" s="193">
      <c r="A16" s="115" t="n"/>
      <c r="B16" s="133" t="inlineStr">
        <is>
          <t>年需求量(整车) Annual Volume (Vehicle)</t>
        </is>
      </c>
      <c r="C16" s="115" t="n"/>
      <c r="D16" s="250" t="n"/>
      <c r="E16" s="251" t="n">
        <v>2020</v>
      </c>
      <c r="F16" s="251" t="n">
        <v>2021</v>
      </c>
      <c r="G16" s="251" t="n">
        <v>2022</v>
      </c>
      <c r="H16" s="251" t="n">
        <v>2023</v>
      </c>
      <c r="I16" s="251" t="n">
        <v>2024</v>
      </c>
      <c r="J16" s="251" t="n">
        <v>2025</v>
      </c>
      <c r="K16" s="251" t="n">
        <v>2026</v>
      </c>
      <c r="L16" s="251" t="n">
        <v>2027</v>
      </c>
      <c r="M16" s="251" t="n">
        <v>2028</v>
      </c>
      <c r="N16" s="251" t="n"/>
      <c r="O16" s="251" t="n"/>
      <c r="P16" s="112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</row>
    <row r="17" s="193">
      <c r="A17" s="107" t="n"/>
      <c r="B17" s="198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12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</row>
    <row r="18" ht="24" customHeight="1" s="193">
      <c r="A18" s="107" t="n"/>
      <c r="B18" s="198" t="inlineStr">
        <is>
          <t>生产件模具成本 (未含税)
Production Tool Cost(w/o VAT)</t>
        </is>
      </c>
      <c r="E18" s="252" t="n"/>
      <c r="F18" s="253" t="n"/>
      <c r="G18" s="254" t="n"/>
      <c r="H18" s="135" t="n"/>
      <c r="I18" s="204" t="inlineStr">
        <is>
          <t>生产 / 测量 治具成本 (未含税)
Fixture Cost(w/o VAT)</t>
        </is>
      </c>
      <c r="L18" s="251" t="n"/>
      <c r="M18" s="244" t="n"/>
      <c r="N18" s="243" t="n"/>
      <c r="O18" s="107" t="n"/>
      <c r="P18" s="112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</row>
    <row r="19" s="193">
      <c r="A19" s="107" t="n"/>
      <c r="B19" s="198" t="n"/>
      <c r="C19" s="204" t="n"/>
      <c r="D19" s="204" t="n"/>
      <c r="E19" s="136" t="n"/>
      <c r="F19" s="136" t="n"/>
      <c r="G19" s="136" t="n"/>
      <c r="H19" s="135" t="n"/>
      <c r="I19" s="137" t="n"/>
      <c r="J19" s="137" t="n"/>
      <c r="K19" s="137" t="n"/>
      <c r="L19" s="118" t="n"/>
      <c r="M19" s="118" t="n"/>
      <c r="N19" s="118" t="n"/>
      <c r="O19" s="107" t="n"/>
      <c r="P19" s="112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</row>
    <row r="20" s="193">
      <c r="A20" s="107" t="n"/>
      <c r="B20" s="255" t="n"/>
      <c r="C20" s="253" t="n"/>
      <c r="D20" s="253" t="n"/>
      <c r="E20" s="253" t="n"/>
      <c r="F20" s="253" t="n"/>
      <c r="G20" s="253" t="n"/>
      <c r="H20" s="253" t="n"/>
      <c r="I20" s="253" t="n"/>
      <c r="J20" s="253" t="n"/>
      <c r="K20" s="253" t="n"/>
      <c r="L20" s="253" t="n"/>
      <c r="M20" s="253" t="n"/>
      <c r="N20" s="253" t="n"/>
      <c r="O20" s="253" t="n"/>
      <c r="P20" s="254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</row>
    <row r="21" s="193">
      <c r="A21" s="107" t="n"/>
      <c r="B21" s="256" t="n"/>
      <c r="P21" s="241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</row>
    <row r="22" s="193">
      <c r="A22" s="107" t="n"/>
      <c r="B22" s="257" t="n"/>
      <c r="C22" s="239" t="n"/>
      <c r="D22" s="239" t="n"/>
      <c r="E22" s="239" t="n"/>
      <c r="F22" s="239" t="n"/>
      <c r="G22" s="239" t="n"/>
      <c r="H22" s="239" t="n"/>
      <c r="I22" s="239" t="n"/>
      <c r="J22" s="239" t="n"/>
      <c r="K22" s="239" t="n"/>
      <c r="L22" s="239" t="n"/>
      <c r="M22" s="239" t="n"/>
      <c r="N22" s="239" t="n"/>
      <c r="O22" s="239" t="n"/>
      <c r="P22" s="258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</row>
    <row r="23" s="193">
      <c r="A23" s="153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</row>
    <row r="24" ht="15.75" customHeight="1" s="193">
      <c r="A24" s="153" t="n"/>
      <c r="B24" s="138" t="inlineStr">
        <is>
          <t>Material costs (including outsourcing part)</t>
        </is>
      </c>
      <c r="C24" s="160" t="n"/>
      <c r="D24" s="160" t="n"/>
      <c r="E24" s="160" t="n"/>
      <c r="F24" s="160" t="n"/>
      <c r="G24" s="160" t="n"/>
      <c r="H24" s="160" t="n"/>
      <c r="I24" s="160" t="n"/>
      <c r="J24" s="160" t="n"/>
      <c r="K24" s="160" t="n"/>
      <c r="L24" s="160" t="n"/>
      <c r="M24" s="160" t="n"/>
      <c r="N24" s="160" t="n"/>
      <c r="O24" s="153" t="n"/>
      <c r="P24" s="153" t="n"/>
      <c r="Q24" s="153" t="n"/>
      <c r="R24" s="153" t="n"/>
      <c r="S24" s="153" t="n"/>
      <c r="T24" s="153" t="n"/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</row>
    <row r="25" ht="51.6" customHeight="1" s="193">
      <c r="A25" s="153" t="n"/>
      <c r="B25" s="140" t="inlineStr">
        <is>
          <t>Pos.</t>
        </is>
      </c>
      <c r="C25" s="141" t="inlineStr">
        <is>
          <t>Description</t>
        </is>
      </c>
      <c r="D25" s="141" t="inlineStr">
        <is>
          <t>Resin / Out.s Supplier</t>
        </is>
      </c>
      <c r="E25" s="141" t="inlineStr">
        <is>
          <t>Mat'/Spec.</t>
        </is>
      </c>
      <c r="F25" s="141" t="inlineStr">
        <is>
          <t>Resin MOQ[KG/M/P]
Sub_Mat Usage</t>
        </is>
      </c>
      <c r="G25" s="141" t="inlineStr">
        <is>
          <t xml:space="preserve">Resin Price/
1 Unit </t>
        </is>
      </c>
      <c r="H25" s="141" t="inlineStr">
        <is>
          <t>Unit (KG/ Pieces / Meter )</t>
        </is>
      </c>
      <c r="I25" s="141" t="inlineStr">
        <is>
          <t>Part's Gross 
 * / Part</t>
        </is>
      </c>
      <c r="J25" s="141" t="inlineStr">
        <is>
          <t>Part's Net 
/ Part</t>
        </is>
      </c>
      <c r="K25" s="141" t="inlineStr">
        <is>
          <t>Runner weight / Part</t>
        </is>
      </c>
      <c r="L25" s="141" t="inlineStr">
        <is>
          <t>Scrap rate
 [%]</t>
        </is>
      </c>
      <c r="M25" s="141" t="inlineStr">
        <is>
          <t>Price of return material * /Kg</t>
        </is>
      </c>
      <c r="N25" s="142" t="inlineStr">
        <is>
          <t>Recycle cost *</t>
        </is>
      </c>
      <c r="O25" s="259" t="inlineStr">
        <is>
          <t>Mat.cost / 
Part</t>
        </is>
      </c>
      <c r="P25" s="144" t="inlineStr">
        <is>
          <t>Remark</t>
        </is>
      </c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</row>
    <row r="26" s="193">
      <c r="A26" s="153" t="n"/>
      <c r="B26" s="145" t="n">
        <v>1</v>
      </c>
      <c r="C26" s="65" t="n"/>
      <c r="D26" s="65" t="n"/>
      <c r="E26" s="65" t="n"/>
      <c r="F26" s="54" t="n"/>
      <c r="G26" s="54" t="n"/>
      <c r="H26" s="54" t="n"/>
      <c r="I26" s="260" t="n"/>
      <c r="J26" s="261" t="n"/>
      <c r="K26" s="260" t="n"/>
      <c r="L26" s="66" t="n"/>
      <c r="M26" s="57" t="n"/>
      <c r="N26" s="234">
        <f>M26*K26</f>
        <v/>
      </c>
      <c r="O26" s="262">
        <f>IFERROR(IF(OR(H26="KG",H26="Meter"),I26*G26*(1+L26)-N26,G26*F26*(1+L26)),"")</f>
        <v/>
      </c>
      <c r="P26" s="96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</row>
    <row r="27" s="193">
      <c r="A27" s="153" t="n"/>
      <c r="B27" s="145" t="n">
        <v>2</v>
      </c>
      <c r="C27" s="65" t="n"/>
      <c r="D27" s="65" t="n"/>
      <c r="E27" s="65" t="n"/>
      <c r="F27" s="54" t="n"/>
      <c r="G27" s="57" t="n"/>
      <c r="H27" s="54" t="n"/>
      <c r="I27" s="260" t="n"/>
      <c r="J27" s="54" t="n"/>
      <c r="K27" s="54" t="n"/>
      <c r="L27" s="66" t="n"/>
      <c r="M27" s="57" t="n"/>
      <c r="N27" s="234">
        <f>M27*K27</f>
        <v/>
      </c>
      <c r="O27" s="262">
        <f>IFERROR(IF(OR(H27="KG",H27="Meter"),I27*G27*(1+L27)-N27,G27*F27*(1+L27)),"")</f>
        <v/>
      </c>
      <c r="P27" s="59" t="n"/>
      <c r="Q27" s="153" t="n"/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</row>
    <row r="28" s="193">
      <c r="A28" s="153" t="n"/>
      <c r="B28" s="145" t="n">
        <v>3</v>
      </c>
      <c r="C28" s="65" t="n"/>
      <c r="D28" s="65" t="n"/>
      <c r="E28" s="65" t="n"/>
      <c r="F28" s="54" t="n"/>
      <c r="G28" s="54" t="n"/>
      <c r="H28" s="54" t="n"/>
      <c r="I28" s="54" t="n"/>
      <c r="J28" s="54" t="n"/>
      <c r="K28" s="54" t="n"/>
      <c r="L28" s="66" t="n"/>
      <c r="M28" s="57" t="n"/>
      <c r="N28" s="234">
        <f>M28*K28</f>
        <v/>
      </c>
      <c r="O28" s="262">
        <f>IFERROR(IF(OR(H28="kg",H28="meter"),I28*G28*(1+L28)-N28,G28*F28*(1+L28)),"")</f>
        <v/>
      </c>
      <c r="P28" s="59" t="n"/>
      <c r="Q28" s="153" t="n"/>
      <c r="R28" s="153" t="n"/>
      <c r="S28" s="153" t="n"/>
      <c r="T28" s="153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</row>
    <row r="29" s="193">
      <c r="A29" s="153" t="n"/>
      <c r="B29" s="145" t="n">
        <v>4</v>
      </c>
      <c r="C29" s="65" t="n"/>
      <c r="D29" s="65" t="n"/>
      <c r="E29" s="65" t="n"/>
      <c r="F29" s="54" t="n"/>
      <c r="G29" s="54" t="n"/>
      <c r="H29" s="54" t="n"/>
      <c r="I29" s="54" t="n"/>
      <c r="J29" s="54" t="n"/>
      <c r="K29" s="54" t="n"/>
      <c r="L29" s="66" t="n"/>
      <c r="M29" s="57" t="n"/>
      <c r="N29" s="234">
        <f>M29*K29</f>
        <v/>
      </c>
      <c r="O29" s="262">
        <f>IFERROR(IF(OR(H29="kg",H29="meter"),I29*G29*(1+L29)-N29,G29*F29*(1+L29)),"")</f>
        <v/>
      </c>
      <c r="P29" s="59" t="n"/>
      <c r="Q29" s="153" t="n"/>
      <c r="R29" s="153" t="n"/>
      <c r="S29" s="153" t="n"/>
      <c r="T29" s="153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</row>
    <row r="30" s="193">
      <c r="A30" s="153" t="n"/>
      <c r="B30" s="145" t="n">
        <v>5</v>
      </c>
      <c r="C30" s="65" t="n"/>
      <c r="D30" s="65" t="n"/>
      <c r="E30" s="65" t="n"/>
      <c r="F30" s="54" t="n"/>
      <c r="G30" s="54" t="n"/>
      <c r="H30" s="54" t="n"/>
      <c r="I30" s="54" t="n"/>
      <c r="J30" s="54" t="n"/>
      <c r="K30" s="54" t="n"/>
      <c r="L30" s="66" t="n"/>
      <c r="M30" s="57" t="n"/>
      <c r="N30" s="234">
        <f>M30*K30</f>
        <v/>
      </c>
      <c r="O30" s="262">
        <f>IFERROR(IF(OR(H30="kg",H30="meter"),I30*G30*(1+L30)-N30,G30*F30*(1+L30)),"")</f>
        <v/>
      </c>
      <c r="P30" s="59" t="n"/>
      <c r="Q30" s="153" t="n"/>
      <c r="R30" s="153" t="n"/>
      <c r="S30" s="153" t="n"/>
      <c r="T30" s="153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</row>
    <row r="31" s="193">
      <c r="A31" s="153" t="n"/>
      <c r="B31" s="145" t="n">
        <v>6</v>
      </c>
      <c r="C31" s="65" t="n"/>
      <c r="D31" s="65" t="n"/>
      <c r="E31" s="65" t="n"/>
      <c r="F31" s="54" t="n"/>
      <c r="G31" s="54" t="n"/>
      <c r="H31" s="54" t="n"/>
      <c r="I31" s="54" t="n"/>
      <c r="J31" s="54" t="n"/>
      <c r="K31" s="54" t="n"/>
      <c r="L31" s="66" t="n"/>
      <c r="M31" s="57" t="n"/>
      <c r="N31" s="234">
        <f>M31*K31</f>
        <v/>
      </c>
      <c r="O31" s="262">
        <f>IFERROR(IF(OR(H31="kg",H31="meter"),I31*G31*(1+L31)-N31,G31*F31*(1+L31)),"")</f>
        <v/>
      </c>
      <c r="P31" s="59" t="n"/>
      <c r="Q31" s="153" t="n"/>
      <c r="R31" s="153" t="n"/>
      <c r="S31" s="153" t="n"/>
      <c r="T31" s="153" t="n"/>
      <c r="U31" s="153" t="n"/>
      <c r="V31" s="153" t="n"/>
      <c r="W31" s="153" t="n"/>
      <c r="X31" s="153" t="n"/>
      <c r="Y31" s="153" t="n"/>
      <c r="Z31" s="153" t="n"/>
      <c r="AA31" s="153" t="n"/>
      <c r="AB31" s="153" t="n"/>
      <c r="AC31" s="153" t="n"/>
      <c r="AD31" s="153" t="n"/>
    </row>
    <row r="32" s="193">
      <c r="A32" s="153" t="n"/>
      <c r="B32" s="145" t="n">
        <v>7</v>
      </c>
      <c r="C32" s="65" t="n"/>
      <c r="D32" s="65" t="n"/>
      <c r="E32" s="65" t="n"/>
      <c r="F32" s="54" t="n"/>
      <c r="G32" s="54" t="n"/>
      <c r="H32" s="54" t="n"/>
      <c r="I32" s="54" t="n"/>
      <c r="J32" s="54" t="n"/>
      <c r="K32" s="54" t="n"/>
      <c r="L32" s="66" t="n"/>
      <c r="M32" s="57" t="n"/>
      <c r="N32" s="234">
        <f>M32*K32</f>
        <v/>
      </c>
      <c r="O32" s="262">
        <f>IFERROR(IF(OR(H32="kg",H32="meter"),I32*G32*(1+L32)-N32,G32*F32*(1+L32)),"")</f>
        <v/>
      </c>
      <c r="P32" s="59" t="n"/>
      <c r="Q32" s="153" t="n"/>
      <c r="R32" s="153" t="n"/>
      <c r="S32" s="153" t="n"/>
      <c r="T32" s="153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</row>
    <row r="33" s="193">
      <c r="A33" s="153" t="n"/>
      <c r="B33" s="145" t="n">
        <v>8</v>
      </c>
      <c r="C33" s="65" t="n"/>
      <c r="D33" s="65" t="n"/>
      <c r="E33" s="65" t="n"/>
      <c r="F33" s="54" t="n"/>
      <c r="G33" s="54" t="n"/>
      <c r="H33" s="54" t="n"/>
      <c r="I33" s="54" t="n"/>
      <c r="J33" s="54" t="n"/>
      <c r="K33" s="54" t="n"/>
      <c r="L33" s="66" t="n"/>
      <c r="M33" s="57" t="n"/>
      <c r="N33" s="234">
        <f>M33*K33</f>
        <v/>
      </c>
      <c r="O33" s="262">
        <f>IFERROR(IF(OR(H33="kg",H33="meter"),I33*G33*(1+L33)-N33,G33*F33*(1+L33)),"")</f>
        <v/>
      </c>
      <c r="P33" s="59" t="n"/>
      <c r="Q33" s="153" t="n"/>
      <c r="R33" s="153" t="n"/>
      <c r="S33" s="153" t="n"/>
      <c r="T33" s="153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</row>
    <row r="34" s="193">
      <c r="A34" s="153" t="n"/>
      <c r="B34" s="145" t="n">
        <v>9</v>
      </c>
      <c r="C34" s="65" t="n"/>
      <c r="D34" s="65" t="n"/>
      <c r="E34" s="65" t="n"/>
      <c r="F34" s="54" t="n"/>
      <c r="G34" s="54" t="n"/>
      <c r="H34" s="54" t="n"/>
      <c r="I34" s="54" t="n"/>
      <c r="J34" s="54" t="n"/>
      <c r="K34" s="54" t="n"/>
      <c r="L34" s="66" t="n"/>
      <c r="M34" s="57" t="n"/>
      <c r="N34" s="234">
        <f>M34*K34</f>
        <v/>
      </c>
      <c r="O34" s="262">
        <f>IFERROR(IF(OR(H34="kg",H34="meter"),I34*G34*(1+L34)-N34,G34*F34*(1+L34)),"")</f>
        <v/>
      </c>
      <c r="P34" s="59" t="n"/>
      <c r="Q34" s="153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</row>
    <row r="35" s="193">
      <c r="A35" s="153" t="n"/>
      <c r="B35" s="145" t="n">
        <v>10</v>
      </c>
      <c r="C35" s="67" t="n"/>
      <c r="D35" s="67" t="n"/>
      <c r="E35" s="67" t="n"/>
      <c r="F35" s="61" t="n"/>
      <c r="G35" s="61" t="n"/>
      <c r="H35" s="61" t="n"/>
      <c r="I35" s="61" t="n"/>
      <c r="J35" s="62" t="n"/>
      <c r="K35" s="62" t="n"/>
      <c r="L35" s="63" t="n"/>
      <c r="M35" s="62" t="n"/>
      <c r="N35" s="235">
        <f>M35*K35</f>
        <v/>
      </c>
      <c r="O35" s="263">
        <f>IFERROR(IF(OR(H35="kg",H35="meter"),I35*G35*(1+L35)-N35,G35*F35*(1+L35)),"")</f>
        <v/>
      </c>
      <c r="P35" s="64" t="n"/>
      <c r="Q35" s="153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</row>
    <row r="36" ht="15.75" customHeight="1" s="193" thickBot="1">
      <c r="A36" s="153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53" t="n"/>
      <c r="K36" s="153" t="n"/>
      <c r="L36" s="153" t="n"/>
      <c r="M36" s="146" t="n"/>
      <c r="N36" s="147" t="inlineStr">
        <is>
          <t>Sub Total Material costs :</t>
        </is>
      </c>
      <c r="O36" s="76">
        <f>SUM(O26:O35)</f>
        <v/>
      </c>
      <c r="P36" s="153" t="n"/>
      <c r="Q36" s="153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</row>
    <row r="37" ht="15.75" customHeight="1" s="193">
      <c r="A37" s="153" t="n"/>
      <c r="B37" s="138" t="inlineStr">
        <is>
          <t>Manufacturing costs</t>
        </is>
      </c>
      <c r="C37" s="160" t="n"/>
      <c r="D37" s="160" t="n"/>
      <c r="E37" s="160" t="n"/>
      <c r="F37" s="160" t="n"/>
      <c r="G37" s="160" t="n"/>
      <c r="H37" s="160" t="n"/>
      <c r="I37" s="160" t="n"/>
      <c r="J37" s="160" t="n"/>
      <c r="K37" s="160" t="n"/>
      <c r="L37" s="160" t="n"/>
      <c r="M37" s="160" t="n"/>
      <c r="N37" s="160" t="n"/>
      <c r="O37" s="153" t="n"/>
      <c r="P37" s="153" t="n"/>
      <c r="Q37" s="153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</row>
    <row r="38" ht="51.6" customHeight="1" s="193">
      <c r="A38" s="153" t="n"/>
      <c r="B38" s="148" t="inlineStr">
        <is>
          <t>Op.</t>
        </is>
      </c>
      <c r="C38" s="141" t="inlineStr">
        <is>
          <t>Description
(Material Group)</t>
        </is>
      </c>
      <c r="D38" s="149" t="inlineStr">
        <is>
          <t>Process</t>
        </is>
      </c>
      <c r="E38" s="150" t="inlineStr">
        <is>
          <t>Machine
Brand</t>
        </is>
      </c>
      <c r="F38" s="150" t="inlineStr">
        <is>
          <t>Machine 
Size</t>
        </is>
      </c>
      <c r="G38" s="150" t="inlineStr">
        <is>
          <t>Cycle time [sec]</t>
        </is>
      </c>
      <c r="H38" s="150" t="inlineStr">
        <is>
          <t>Cavity(ies)</t>
        </is>
      </c>
      <c r="I38" s="150" t="inlineStr">
        <is>
          <t xml:space="preserve"> Operator/ Machines</t>
        </is>
      </c>
      <c r="J38" s="149" t="inlineStr">
        <is>
          <t>Direct Labor
 / H</t>
        </is>
      </c>
      <c r="K38" s="151" t="inlineStr">
        <is>
          <t xml:space="preserve">Labor cost / Part </t>
        </is>
      </c>
      <c r="L38" s="149" t="inlineStr">
        <is>
          <t>Machine rate / H</t>
        </is>
      </c>
      <c r="M38" s="141" t="inlineStr">
        <is>
          <t>Scrap rate
 [%]</t>
        </is>
      </c>
      <c r="N38" s="142" t="inlineStr">
        <is>
          <t>Machine cost / Part</t>
        </is>
      </c>
      <c r="O38" s="259" t="inlineStr">
        <is>
          <t xml:space="preserve">Man. cost / 
Part </t>
        </is>
      </c>
      <c r="P38" s="144" t="inlineStr">
        <is>
          <t>Remark</t>
        </is>
      </c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</row>
    <row r="39" s="193">
      <c r="A39" s="153" t="n"/>
      <c r="B39" s="145" t="n">
        <v>1</v>
      </c>
      <c r="C39" s="65" t="n"/>
      <c r="D39" s="65" t="n"/>
      <c r="E39" s="65" t="n"/>
      <c r="F39" s="65" t="n"/>
      <c r="G39" s="65" t="n"/>
      <c r="H39" s="65" t="n"/>
      <c r="I39" s="65" t="n"/>
      <c r="J39" s="65" t="n"/>
      <c r="K39" s="264">
        <f>IFERROR(J39*I39/3600*G39/H39*(1+M39),"")</f>
        <v/>
      </c>
      <c r="L39" s="65" t="n"/>
      <c r="M39" s="66" t="n"/>
      <c r="N39" s="265">
        <f>IFERROR(L39/3600*G39/H39*(1+M39),"")</f>
        <v/>
      </c>
      <c r="O39" s="266">
        <f>IFERROR(K39+N39,"")</f>
        <v/>
      </c>
      <c r="P39" s="55" t="n"/>
      <c r="Q39" s="153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</row>
    <row r="40" s="193">
      <c r="A40" s="153" t="n"/>
      <c r="B40" s="145" t="n">
        <v>2</v>
      </c>
      <c r="C40" s="65" t="n"/>
      <c r="D40" s="65" t="n"/>
      <c r="E40" s="65" t="n"/>
      <c r="F40" s="65" t="n"/>
      <c r="G40" s="65" t="n"/>
      <c r="H40" s="65" t="n"/>
      <c r="I40" s="65" t="n"/>
      <c r="J40" s="65" t="n"/>
      <c r="K40" s="264">
        <f>IFERROR(J40*I40/3600*G40/H40*(1+M40),"")</f>
        <v/>
      </c>
      <c r="L40" s="65" t="n"/>
      <c r="M40" s="66" t="n"/>
      <c r="N40" s="265">
        <f>IFERROR(L40/3600*G40/H40*(1+M40),"")</f>
        <v/>
      </c>
      <c r="O40" s="266">
        <f>IFERROR(K40+N40,"")</f>
        <v/>
      </c>
      <c r="P40" s="55" t="n"/>
      <c r="Q40" s="153" t="n"/>
      <c r="R40" s="153" t="n"/>
      <c r="S40" s="153" t="n"/>
      <c r="T40" s="153" t="n"/>
      <c r="U40" s="153" t="n"/>
      <c r="V40" s="153" t="n"/>
      <c r="W40" s="153" t="n"/>
      <c r="X40" s="153" t="n"/>
      <c r="Y40" s="153" t="n"/>
      <c r="Z40" s="153" t="n"/>
      <c r="AA40" s="153" t="n"/>
      <c r="AB40" s="153" t="n"/>
      <c r="AC40" s="153" t="n"/>
      <c r="AD40" s="153" t="n"/>
    </row>
    <row r="41" s="193">
      <c r="A41" s="153" t="n"/>
      <c r="B41" s="145" t="n">
        <v>3</v>
      </c>
      <c r="C41" s="65" t="n"/>
      <c r="D41" s="65" t="n"/>
      <c r="E41" s="65" t="n"/>
      <c r="F41" s="65" t="n"/>
      <c r="G41" s="65" t="n"/>
      <c r="H41" s="65" t="n"/>
      <c r="I41" s="65" t="n"/>
      <c r="J41" s="65" t="n"/>
      <c r="K41" s="264">
        <f>IFERROR(J41*I41/3600*G41/H41*(1+M41),"")</f>
        <v/>
      </c>
      <c r="L41" s="65" t="n"/>
      <c r="M41" s="66" t="n"/>
      <c r="N41" s="265">
        <f>IFERROR(L41/3600*G41/H41*(1+M41),"")</f>
        <v/>
      </c>
      <c r="O41" s="266">
        <f>IFERROR(K41+N41,"")</f>
        <v/>
      </c>
      <c r="P41" s="55" t="n"/>
      <c r="Q41" s="153" t="n"/>
      <c r="R41" s="153" t="n"/>
      <c r="S41" s="153" t="n"/>
      <c r="T41" s="153" t="n"/>
      <c r="U41" s="153" t="n"/>
      <c r="V41" s="153" t="n"/>
      <c r="W41" s="153" t="n"/>
      <c r="X41" s="153" t="n"/>
      <c r="Y41" s="153" t="n"/>
      <c r="Z41" s="153" t="n"/>
      <c r="AA41" s="153" t="n"/>
      <c r="AB41" s="153" t="n"/>
      <c r="AC41" s="153" t="n"/>
      <c r="AD41" s="153" t="n"/>
    </row>
    <row r="42" s="193">
      <c r="A42" s="153" t="n"/>
      <c r="B42" s="145" t="n">
        <v>4</v>
      </c>
      <c r="C42" s="65" t="n"/>
      <c r="D42" s="65" t="n"/>
      <c r="E42" s="65" t="n"/>
      <c r="F42" s="65" t="n"/>
      <c r="G42" s="65" t="n"/>
      <c r="H42" s="65" t="n"/>
      <c r="I42" s="65" t="n"/>
      <c r="J42" s="65" t="n"/>
      <c r="K42" s="264">
        <f>IFERROR(J42*I42/3600*G42/H42*(1+M42),"")</f>
        <v/>
      </c>
      <c r="L42" s="65" t="n"/>
      <c r="M42" s="66" t="n"/>
      <c r="N42" s="265">
        <f>IFERROR(L42/3600*G42/H42*(1+M42),"")</f>
        <v/>
      </c>
      <c r="O42" s="266">
        <f>IFERROR(K42+N42,"")</f>
        <v/>
      </c>
      <c r="P42" s="55" t="n"/>
      <c r="Q42" s="153" t="n"/>
      <c r="R42" s="153" t="n"/>
      <c r="S42" s="153" t="n"/>
      <c r="T42" s="153" t="n"/>
      <c r="U42" s="153" t="n"/>
      <c r="V42" s="153" t="n"/>
      <c r="W42" s="153" t="n"/>
      <c r="X42" s="153" t="n"/>
      <c r="Y42" s="153" t="n"/>
      <c r="Z42" s="153" t="n"/>
      <c r="AA42" s="153" t="n"/>
      <c r="AB42" s="153" t="n"/>
      <c r="AC42" s="153" t="n"/>
      <c r="AD42" s="153" t="n"/>
    </row>
    <row r="43" s="193">
      <c r="A43" s="153" t="n"/>
      <c r="B43" s="145" t="n">
        <v>5</v>
      </c>
      <c r="C43" s="65" t="n"/>
      <c r="D43" s="65" t="n"/>
      <c r="E43" s="65" t="n"/>
      <c r="F43" s="65" t="n"/>
      <c r="G43" s="65" t="n"/>
      <c r="H43" s="65" t="n"/>
      <c r="I43" s="65" t="n"/>
      <c r="J43" s="65" t="n"/>
      <c r="K43" s="264">
        <f>IFERROR(J43*I43/3600*G43/H43*(1+M43),"")</f>
        <v/>
      </c>
      <c r="L43" s="65" t="n"/>
      <c r="M43" s="66" t="n"/>
      <c r="N43" s="265">
        <f>IFERROR(L43/3600*G43/H43*(1+M43),"")</f>
        <v/>
      </c>
      <c r="O43" s="266">
        <f>IFERROR(K43+N43,"")</f>
        <v/>
      </c>
      <c r="P43" s="55" t="n"/>
      <c r="Q43" s="153" t="n"/>
      <c r="R43" s="153" t="n"/>
      <c r="S43" s="153" t="n"/>
      <c r="T43" s="153" t="n"/>
      <c r="U43" s="153" t="n"/>
      <c r="V43" s="153" t="n"/>
      <c r="W43" s="153" t="n"/>
      <c r="X43" s="153" t="n"/>
      <c r="Y43" s="153" t="n"/>
      <c r="Z43" s="153" t="n"/>
      <c r="AA43" s="153" t="n"/>
      <c r="AB43" s="153" t="n"/>
      <c r="AC43" s="153" t="n"/>
      <c r="AD43" s="153" t="n"/>
    </row>
    <row r="44" s="193">
      <c r="A44" s="153" t="n"/>
      <c r="B44" s="145" t="n">
        <v>6</v>
      </c>
      <c r="C44" s="65" t="n"/>
      <c r="D44" s="65" t="n"/>
      <c r="E44" s="65" t="n"/>
      <c r="F44" s="65" t="n"/>
      <c r="G44" s="65" t="n"/>
      <c r="H44" s="65" t="n"/>
      <c r="I44" s="65" t="n"/>
      <c r="J44" s="65" t="n"/>
      <c r="K44" s="264">
        <f>IFERROR(J44*I44/3600*G44/H44*(1+M44),"")</f>
        <v/>
      </c>
      <c r="L44" s="65" t="n"/>
      <c r="M44" s="66" t="n"/>
      <c r="N44" s="265">
        <f>IFERROR(L44/3600*G44/H44*(1+M44),"")</f>
        <v/>
      </c>
      <c r="O44" s="266">
        <f>IFERROR(K44+N44,"")</f>
        <v/>
      </c>
      <c r="P44" s="55" t="n"/>
      <c r="Q44" s="153" t="n"/>
      <c r="R44" s="153" t="n"/>
      <c r="S44" s="153" t="n"/>
      <c r="T44" s="153" t="n"/>
      <c r="U44" s="153" t="n"/>
      <c r="V44" s="153" t="n"/>
      <c r="W44" s="153" t="n"/>
      <c r="X44" s="153" t="n"/>
      <c r="Y44" s="153" t="n"/>
      <c r="Z44" s="153" t="n"/>
      <c r="AA44" s="153" t="n"/>
      <c r="AB44" s="153" t="n"/>
      <c r="AC44" s="153" t="n"/>
      <c r="AD44" s="153" t="n"/>
    </row>
    <row r="45" s="193">
      <c r="A45" s="153" t="n"/>
      <c r="B45" s="145" t="n">
        <v>7</v>
      </c>
      <c r="C45" s="65" t="n"/>
      <c r="D45" s="65" t="n"/>
      <c r="E45" s="65" t="n"/>
      <c r="F45" s="65" t="n"/>
      <c r="G45" s="65" t="n"/>
      <c r="H45" s="65" t="n"/>
      <c r="I45" s="65" t="n"/>
      <c r="J45" s="65" t="n"/>
      <c r="K45" s="264">
        <f>IFERROR(J45*I45/3600*G45/H45*(1+M45),"")</f>
        <v/>
      </c>
      <c r="L45" s="65" t="n"/>
      <c r="M45" s="66" t="n"/>
      <c r="N45" s="265">
        <f>IFERROR(L45/3600*G45/H45*(1+M45),"")</f>
        <v/>
      </c>
      <c r="O45" s="266">
        <f>IFERROR(K45+N45,"")</f>
        <v/>
      </c>
      <c r="P45" s="55" t="n"/>
      <c r="Q45" s="153" t="n"/>
      <c r="R45" s="153" t="n"/>
      <c r="S45" s="153" t="n"/>
      <c r="T45" s="153" t="n"/>
      <c r="U45" s="153" t="n"/>
      <c r="V45" s="153" t="n"/>
      <c r="W45" s="153" t="n"/>
      <c r="X45" s="153" t="n"/>
      <c r="Y45" s="153" t="n"/>
      <c r="Z45" s="153" t="n"/>
      <c r="AA45" s="153" t="n"/>
      <c r="AB45" s="153" t="n"/>
      <c r="AC45" s="153" t="n"/>
      <c r="AD45" s="153" t="n"/>
    </row>
    <row r="46" s="193">
      <c r="A46" s="153" t="n"/>
      <c r="B46" s="145" t="n">
        <v>8</v>
      </c>
      <c r="C46" s="65" t="n"/>
      <c r="D46" s="65" t="n"/>
      <c r="E46" s="65" t="n"/>
      <c r="F46" s="65" t="n"/>
      <c r="G46" s="65" t="n"/>
      <c r="H46" s="65" t="n"/>
      <c r="I46" s="65" t="n"/>
      <c r="J46" s="65" t="n"/>
      <c r="K46" s="264">
        <f>IFERROR(J46*I46/3600*G46/H46*(1+M46),"")</f>
        <v/>
      </c>
      <c r="L46" s="65" t="n"/>
      <c r="M46" s="66" t="n"/>
      <c r="N46" s="265">
        <f>IFERROR(L46/3600*G46/H46*(1+M46),"")</f>
        <v/>
      </c>
      <c r="O46" s="266">
        <f>IFERROR(K46+N46,"")</f>
        <v/>
      </c>
      <c r="P46" s="55" t="n"/>
      <c r="Q46" s="153" t="n"/>
      <c r="R46" s="153" t="n"/>
      <c r="S46" s="153" t="n"/>
      <c r="T46" s="153" t="n"/>
      <c r="U46" s="153" t="n"/>
      <c r="V46" s="153" t="n"/>
      <c r="W46" s="153" t="n"/>
      <c r="X46" s="153" t="n"/>
      <c r="Y46" s="153" t="n"/>
      <c r="Z46" s="153" t="n"/>
      <c r="AA46" s="153" t="n"/>
      <c r="AB46" s="153" t="n"/>
      <c r="AC46" s="153" t="n"/>
      <c r="AD46" s="153" t="n"/>
    </row>
    <row r="47" s="193">
      <c r="A47" s="153" t="n"/>
      <c r="B47" s="145" t="n">
        <v>9</v>
      </c>
      <c r="C47" s="65" t="n"/>
      <c r="D47" s="65" t="n"/>
      <c r="E47" s="65" t="n"/>
      <c r="F47" s="65" t="n"/>
      <c r="G47" s="65" t="n"/>
      <c r="H47" s="65" t="n"/>
      <c r="I47" s="65" t="n"/>
      <c r="J47" s="65" t="n"/>
      <c r="K47" s="264">
        <f>IFERROR(J47*I47/3600*G47/H47*(1+M47),"")</f>
        <v/>
      </c>
      <c r="L47" s="65" t="n"/>
      <c r="M47" s="66" t="n"/>
      <c r="N47" s="265">
        <f>IFERROR(L47/3600*G47/H47*(1+M47),"")</f>
        <v/>
      </c>
      <c r="O47" s="266">
        <f>IFERROR(K47+N47,"")</f>
        <v/>
      </c>
      <c r="P47" s="55" t="n"/>
      <c r="Q47" s="153" t="n"/>
      <c r="R47" s="153" t="n"/>
      <c r="S47" s="153" t="n"/>
      <c r="T47" s="153" t="n"/>
      <c r="U47" s="153" t="n"/>
      <c r="V47" s="153" t="n"/>
      <c r="W47" s="153" t="n"/>
      <c r="X47" s="153" t="n"/>
      <c r="Y47" s="153" t="n"/>
      <c r="Z47" s="153" t="n"/>
      <c r="AA47" s="153" t="n"/>
      <c r="AB47" s="153" t="n"/>
      <c r="AC47" s="153" t="n"/>
      <c r="AD47" s="153" t="n"/>
    </row>
    <row r="48" s="193">
      <c r="A48" s="153" t="n"/>
      <c r="B48" s="152" t="n">
        <v>10</v>
      </c>
      <c r="C48" s="67" t="n"/>
      <c r="D48" s="67" t="n"/>
      <c r="E48" s="67" t="n"/>
      <c r="F48" s="67" t="n"/>
      <c r="G48" s="67" t="n"/>
      <c r="H48" s="67" t="n"/>
      <c r="I48" s="67" t="n"/>
      <c r="J48" s="67" t="n"/>
      <c r="K48" s="267">
        <f>IFERROR(J48*I48/3600*G48/H48*(1+M48),"")</f>
        <v/>
      </c>
      <c r="L48" s="65" t="n"/>
      <c r="M48" s="63" t="n"/>
      <c r="N48" s="265">
        <f>IFERROR(L48/3600*G48/H48*(1+M48),"")</f>
        <v/>
      </c>
      <c r="O48" s="266">
        <f>IFERROR(K48+N48,"")</f>
        <v/>
      </c>
      <c r="P48" s="68" t="n"/>
      <c r="Q48" s="153" t="n"/>
      <c r="R48" s="153" t="n"/>
      <c r="S48" s="153" t="n"/>
      <c r="T48" s="153" t="n"/>
      <c r="U48" s="153" t="n"/>
      <c r="V48" s="153" t="n"/>
      <c r="W48" s="153" t="n"/>
      <c r="X48" s="153" t="n"/>
      <c r="Y48" s="153" t="n"/>
      <c r="Z48" s="153" t="n"/>
      <c r="AA48" s="153" t="n"/>
      <c r="AB48" s="153" t="n"/>
      <c r="AC48" s="153" t="n"/>
      <c r="AD48" s="153" t="n"/>
    </row>
    <row r="49" ht="15.75" customHeight="1" s="193" thickBot="1">
      <c r="A49" s="153" t="n"/>
      <c r="B49" s="160" t="n"/>
      <c r="C49" s="160" t="n"/>
      <c r="D49" s="160" t="n"/>
      <c r="E49" s="160" t="n"/>
      <c r="F49" s="160" t="n"/>
      <c r="G49" s="160" t="n"/>
      <c r="H49" s="160" t="n"/>
      <c r="I49" s="160" t="n"/>
      <c r="J49" s="153" t="n"/>
      <c r="K49" s="153" t="n"/>
      <c r="L49" s="154" t="n"/>
      <c r="M49" s="155" t="n"/>
      <c r="N49" s="156" t="inlineStr">
        <is>
          <t>Sub Total Manufacturing costs :</t>
        </is>
      </c>
      <c r="O49" s="88">
        <f>SUM(O39:O48)</f>
        <v/>
      </c>
      <c r="P49" s="153" t="n"/>
      <c r="Q49" s="153" t="n"/>
      <c r="R49" s="153" t="n"/>
      <c r="S49" s="153" t="n"/>
      <c r="T49" s="153" t="n"/>
      <c r="U49" s="153" t="n"/>
      <c r="V49" s="153" t="n"/>
      <c r="W49" s="153" t="n"/>
      <c r="X49" s="153" t="n"/>
      <c r="Y49" s="153" t="n"/>
      <c r="Z49" s="153" t="n"/>
      <c r="AA49" s="153" t="n"/>
      <c r="AB49" s="153" t="n"/>
      <c r="AC49" s="153" t="n"/>
      <c r="AD49" s="153" t="n"/>
    </row>
    <row r="50" ht="15.75" customHeight="1" s="193">
      <c r="A50" s="153" t="n"/>
      <c r="B50" s="138" t="inlineStr">
        <is>
          <t>Setup costs/ Second process (Out sourcing)</t>
        </is>
      </c>
      <c r="C50" s="160" t="n"/>
      <c r="D50" s="160" t="n"/>
      <c r="E50" s="160" t="n"/>
      <c r="F50" s="160" t="n"/>
      <c r="G50" s="160" t="n"/>
      <c r="H50" s="160" t="n"/>
      <c r="I50" s="160" t="n"/>
      <c r="J50" s="160" t="n"/>
      <c r="K50" s="160" t="n"/>
      <c r="L50" s="160" t="n"/>
      <c r="M50" s="160" t="n"/>
      <c r="N50" s="160" t="n"/>
      <c r="O50" s="153" t="n"/>
      <c r="P50" s="153" t="n"/>
      <c r="Q50" s="153" t="n"/>
      <c r="R50" s="153" t="n"/>
      <c r="S50" s="153" t="n"/>
      <c r="T50" s="153" t="n"/>
      <c r="U50" s="153" t="n"/>
      <c r="V50" s="153" t="n"/>
      <c r="W50" s="153" t="n"/>
      <c r="X50" s="153" t="n"/>
      <c r="Y50" s="153" t="n"/>
      <c r="Z50" s="153" t="n"/>
      <c r="AA50" s="153" t="n"/>
      <c r="AB50" s="153" t="n"/>
      <c r="AC50" s="153" t="n"/>
      <c r="AD50" s="153" t="n"/>
    </row>
    <row r="51" ht="38.25" customHeight="1" s="193">
      <c r="A51" s="153" t="n"/>
      <c r="B51" s="140" t="inlineStr">
        <is>
          <t>Op.</t>
        </is>
      </c>
      <c r="C51" s="141" t="inlineStr">
        <is>
          <t>Description</t>
        </is>
      </c>
      <c r="D51" s="141" t="inlineStr">
        <is>
          <t>Process</t>
        </is>
      </c>
      <c r="E51" s="141" t="inlineStr">
        <is>
          <t>Lot size</t>
        </is>
      </c>
      <c r="F51" s="141" t="inlineStr">
        <is>
          <t>Material use(kg)</t>
        </is>
      </c>
      <c r="G51" s="151" t="inlineStr">
        <is>
          <t>Material cost / Part</t>
        </is>
      </c>
      <c r="H51" s="150" t="inlineStr">
        <is>
          <t xml:space="preserve"> Operator/ Machines</t>
        </is>
      </c>
      <c r="I51" s="149" t="inlineStr">
        <is>
          <t xml:space="preserve"> Labor Cost [CNY/h]</t>
        </is>
      </c>
      <c r="J51" s="151" t="inlineStr">
        <is>
          <t>Labor cost / Part</t>
        </is>
      </c>
      <c r="K51" s="141" t="inlineStr">
        <is>
          <t>Setup time 
[h]</t>
        </is>
      </c>
      <c r="L51" s="141" t="inlineStr">
        <is>
          <t>Second process scrap rate</t>
        </is>
      </c>
      <c r="M51" s="142" t="inlineStr">
        <is>
          <t>Machine Cost / Part</t>
        </is>
      </c>
      <c r="N51" s="268" t="inlineStr">
        <is>
          <t xml:space="preserve">Setup cost / Part </t>
        </is>
      </c>
      <c r="O51" s="268" t="inlineStr">
        <is>
          <t>Second process cost / Part</t>
        </is>
      </c>
      <c r="P51" s="144" t="inlineStr">
        <is>
          <t>Remark</t>
        </is>
      </c>
      <c r="Q51" s="153" t="n"/>
      <c r="R51" s="153" t="n"/>
      <c r="S51" s="153" t="n"/>
      <c r="T51" s="153" t="n"/>
      <c r="U51" s="153" t="n"/>
      <c r="V51" s="153" t="n"/>
      <c r="W51" s="153" t="n"/>
      <c r="X51" s="153" t="n"/>
      <c r="Y51" s="153" t="n"/>
      <c r="Z51" s="153" t="n"/>
      <c r="AA51" s="153" t="n"/>
      <c r="AB51" s="153" t="n"/>
      <c r="AC51" s="153" t="n"/>
      <c r="AD51" s="153" t="n"/>
    </row>
    <row r="52" s="193">
      <c r="A52" s="153" t="n"/>
      <c r="B52" s="145" t="n">
        <v>1</v>
      </c>
      <c r="C52" s="65" t="n"/>
      <c r="D52" s="65" t="n"/>
      <c r="E52" s="65" t="n"/>
      <c r="F52" s="65" t="n"/>
      <c r="G52" s="264">
        <f>IF(OR(C52="set up"),F52*G26/E52,0)</f>
        <v/>
      </c>
      <c r="H52" s="65" t="n"/>
      <c r="I52" s="65" t="n"/>
      <c r="J52" s="264">
        <f>IF(OR(C52="set up"),I52*H52*K52/E52,0)</f>
        <v/>
      </c>
      <c r="K52" s="69" t="n"/>
      <c r="L52" s="66" t="n"/>
      <c r="M52" s="265">
        <f>IF(OR(C52="set up"),K52*L39*(1+L52)/E52,0)</f>
        <v/>
      </c>
      <c r="N52" s="266">
        <f>IF(OR(C52="set up"),G52+J52+M52,0)</f>
        <v/>
      </c>
      <c r="O52" s="266" t="n"/>
      <c r="P52" s="55" t="n"/>
      <c r="Q52" s="153" t="n"/>
      <c r="R52" s="153" t="n"/>
      <c r="S52" s="153" t="n"/>
      <c r="T52" s="153" t="n"/>
      <c r="U52" s="153" t="n"/>
      <c r="V52" s="153" t="n"/>
      <c r="W52" s="153" t="n"/>
      <c r="X52" s="153" t="n"/>
      <c r="Y52" s="153" t="n"/>
      <c r="Z52" s="153" t="n"/>
      <c r="AA52" s="153" t="n"/>
      <c r="AB52" s="153" t="n"/>
      <c r="AC52" s="153" t="n"/>
      <c r="AD52" s="153" t="n"/>
    </row>
    <row r="53" s="193">
      <c r="A53" s="153" t="n"/>
      <c r="B53" s="145" t="n">
        <v>2</v>
      </c>
      <c r="C53" s="65" t="n"/>
      <c r="D53" s="65" t="n"/>
      <c r="E53" s="65" t="n"/>
      <c r="F53" s="65" t="n"/>
      <c r="G53" s="264">
        <f>IF(OR(C53="set up"),F53*G27/E53,0)</f>
        <v/>
      </c>
      <c r="H53" s="65" t="n"/>
      <c r="I53" s="65" t="n"/>
      <c r="J53" s="264">
        <f>IF(OR(C53="set up"),I53*H53*K53/E53,0)</f>
        <v/>
      </c>
      <c r="K53" s="69" t="n"/>
      <c r="L53" s="66" t="n"/>
      <c r="M53" s="265">
        <f>IF(OR(C53="set up"),K53*L40*(1+L53)/E53,0)</f>
        <v/>
      </c>
      <c r="N53" s="266">
        <f>IF(OR(C53="set up"),G53+J53+M53,0)</f>
        <v/>
      </c>
      <c r="O53" s="266" t="n"/>
      <c r="P53" s="55" t="n"/>
      <c r="Q53" s="153" t="n"/>
      <c r="R53" s="153" t="n"/>
      <c r="S53" s="153" t="n"/>
      <c r="T53" s="153" t="n"/>
      <c r="U53" s="153" t="n"/>
      <c r="V53" s="153" t="n"/>
      <c r="W53" s="153" t="n"/>
      <c r="X53" s="153" t="n"/>
      <c r="Y53" s="153" t="n"/>
      <c r="Z53" s="153" t="n"/>
      <c r="AA53" s="153" t="n"/>
      <c r="AB53" s="153" t="n"/>
      <c r="AC53" s="153" t="n"/>
      <c r="AD53" s="153" t="n"/>
    </row>
    <row r="54" s="193">
      <c r="A54" s="153" t="n"/>
      <c r="B54" s="145" t="n">
        <v>3</v>
      </c>
      <c r="C54" s="65" t="n"/>
      <c r="D54" s="65" t="n"/>
      <c r="E54" s="65" t="n"/>
      <c r="F54" s="65" t="n"/>
      <c r="G54" s="264">
        <f>IF(OR(C54="set up"),F54*G28/E54,0)</f>
        <v/>
      </c>
      <c r="H54" s="65" t="n"/>
      <c r="I54" s="65" t="n"/>
      <c r="J54" s="264">
        <f>IF(OR(C54="set up"),I54*H54*K54/E54,0)</f>
        <v/>
      </c>
      <c r="K54" s="69" t="n"/>
      <c r="L54" s="66" t="n"/>
      <c r="M54" s="265">
        <f>IF(OR(C54="set up"),K54*L41*(1+L54)/E54,0)</f>
        <v/>
      </c>
      <c r="N54" s="266">
        <f>IF(OR(C54="set up"),G54+J54+M54,0)</f>
        <v/>
      </c>
      <c r="O54" s="266" t="n"/>
      <c r="P54" s="55" t="n"/>
      <c r="Q54" s="153" t="n"/>
      <c r="R54" s="153" t="n"/>
      <c r="S54" s="153" t="n"/>
      <c r="T54" s="153" t="n"/>
      <c r="U54" s="153" t="n"/>
      <c r="V54" s="153" t="n"/>
      <c r="W54" s="153" t="n"/>
      <c r="X54" s="153" t="n"/>
      <c r="Y54" s="153" t="n"/>
      <c r="Z54" s="153" t="n"/>
      <c r="AA54" s="153" t="n"/>
      <c r="AB54" s="153" t="n"/>
      <c r="AC54" s="153" t="n"/>
      <c r="AD54" s="153" t="n"/>
    </row>
    <row r="55" s="193">
      <c r="A55" s="153" t="n"/>
      <c r="B55" s="145" t="n">
        <v>4</v>
      </c>
      <c r="C55" s="65" t="n"/>
      <c r="D55" s="65" t="n"/>
      <c r="E55" s="65" t="n"/>
      <c r="F55" s="65" t="n"/>
      <c r="G55" s="264">
        <f>IF(OR(C55="set up"),F55*G29/E55,0)</f>
        <v/>
      </c>
      <c r="H55" s="65" t="n"/>
      <c r="I55" s="65" t="n"/>
      <c r="J55" s="264">
        <f>IF(OR(C55="set up"),I55*H55*K55/E55,0)</f>
        <v/>
      </c>
      <c r="K55" s="69" t="n"/>
      <c r="L55" s="66" t="n"/>
      <c r="M55" s="265">
        <f>IF(OR(C55="set up"),K55*L42*(1+L55)/E55,0)</f>
        <v/>
      </c>
      <c r="N55" s="266">
        <f>IF(OR(C55="set up"),G55+J55+M55,0)</f>
        <v/>
      </c>
      <c r="O55" s="266" t="n"/>
      <c r="P55" s="55" t="n"/>
      <c r="Q55" s="153" t="n"/>
      <c r="R55" s="153" t="n"/>
      <c r="S55" s="153" t="n"/>
      <c r="T55" s="153" t="n"/>
      <c r="U55" s="153" t="n"/>
      <c r="V55" s="153" t="n"/>
      <c r="W55" s="153" t="n"/>
      <c r="X55" s="153" t="n"/>
      <c r="Y55" s="153" t="n"/>
      <c r="Z55" s="153" t="n"/>
      <c r="AA55" s="153" t="n"/>
      <c r="AB55" s="153" t="n"/>
      <c r="AC55" s="153" t="n"/>
      <c r="AD55" s="153" t="n"/>
    </row>
    <row r="56" s="193">
      <c r="A56" s="153" t="n"/>
      <c r="B56" s="145" t="n">
        <v>5</v>
      </c>
      <c r="C56" s="65" t="n"/>
      <c r="D56" s="65" t="n"/>
      <c r="E56" s="65" t="n"/>
      <c r="F56" s="65" t="n"/>
      <c r="G56" s="264">
        <f>IF(OR(C56="set up"),F56*G30/E56,0)</f>
        <v/>
      </c>
      <c r="H56" s="65" t="n"/>
      <c r="I56" s="65" t="n"/>
      <c r="J56" s="264">
        <f>IF(OR(C56="set up"),I56*H56*K56/E56,0)</f>
        <v/>
      </c>
      <c r="K56" s="69" t="n"/>
      <c r="L56" s="66" t="n"/>
      <c r="M56" s="265">
        <f>IF(OR(C56="set up"),K56*L43*(1+L56)/E56,0)</f>
        <v/>
      </c>
      <c r="N56" s="266">
        <f>IF(OR(C56="set up"),G56+J56+M56,0)</f>
        <v/>
      </c>
      <c r="O56" s="266" t="n"/>
      <c r="P56" s="55" t="n"/>
      <c r="Q56" s="153" t="n"/>
      <c r="R56" s="153" t="n"/>
      <c r="S56" s="153" t="n"/>
      <c r="T56" s="153" t="n"/>
      <c r="U56" s="153" t="n"/>
      <c r="V56" s="153" t="n"/>
      <c r="W56" s="153" t="n"/>
      <c r="X56" s="153" t="n"/>
      <c r="Y56" s="153" t="n"/>
      <c r="Z56" s="153" t="n"/>
      <c r="AA56" s="153" t="n"/>
      <c r="AB56" s="153" t="n"/>
      <c r="AC56" s="153" t="n"/>
      <c r="AD56" s="153" t="n"/>
    </row>
    <row r="57" s="193">
      <c r="A57" s="153" t="n"/>
      <c r="B57" s="145" t="n">
        <v>6</v>
      </c>
      <c r="C57" s="65" t="n"/>
      <c r="D57" s="65" t="n"/>
      <c r="E57" s="65" t="n"/>
      <c r="F57" s="65" t="n"/>
      <c r="G57" s="264">
        <f>IF(OR(C57="set up"),F57*G31/E57,0)</f>
        <v/>
      </c>
      <c r="H57" s="65" t="n"/>
      <c r="I57" s="65" t="n"/>
      <c r="J57" s="264">
        <f>IF(OR(C57="set up"),I57*H57*K57/E57,0)</f>
        <v/>
      </c>
      <c r="K57" s="69" t="n"/>
      <c r="L57" s="66" t="n"/>
      <c r="M57" s="265">
        <f>IF(OR(C57="set up"),K57*L44*(1+L57)/E57,0)</f>
        <v/>
      </c>
      <c r="N57" s="266">
        <f>IF(OR(C57="set up"),G57+J57+M57,0)</f>
        <v/>
      </c>
      <c r="O57" s="266" t="n"/>
      <c r="P57" s="55" t="n"/>
      <c r="Q57" s="153" t="n"/>
      <c r="R57" s="153" t="n"/>
      <c r="S57" s="153" t="n"/>
      <c r="T57" s="153" t="n"/>
      <c r="U57" s="153" t="n"/>
      <c r="V57" s="153" t="n"/>
      <c r="W57" s="153" t="n"/>
      <c r="X57" s="153" t="n"/>
      <c r="Y57" s="153" t="n"/>
      <c r="Z57" s="153" t="n"/>
      <c r="AA57" s="153" t="n"/>
      <c r="AB57" s="153" t="n"/>
      <c r="AC57" s="153" t="n"/>
      <c r="AD57" s="153" t="n"/>
    </row>
    <row r="58" s="193">
      <c r="A58" s="153" t="n"/>
      <c r="B58" s="145" t="n">
        <v>7</v>
      </c>
      <c r="C58" s="65" t="n"/>
      <c r="D58" s="65" t="n"/>
      <c r="E58" s="65" t="n"/>
      <c r="F58" s="65" t="n"/>
      <c r="G58" s="264">
        <f>IF(OR(C58="set up"),F58*G32/E58,0)</f>
        <v/>
      </c>
      <c r="H58" s="65" t="n"/>
      <c r="I58" s="65" t="n"/>
      <c r="J58" s="264">
        <f>IF(OR(C58="set up"),I58*H58*K58/E58,0)</f>
        <v/>
      </c>
      <c r="K58" s="69" t="n"/>
      <c r="L58" s="66" t="n"/>
      <c r="M58" s="265">
        <f>IF(OR(C58="set up"),K58*L45*(1+L58)/E58,0)</f>
        <v/>
      </c>
      <c r="N58" s="266">
        <f>IF(OR(C58="set up"),G58+J58+M58,0)</f>
        <v/>
      </c>
      <c r="O58" s="266" t="n"/>
      <c r="P58" s="55" t="n"/>
      <c r="Q58" s="153" t="n"/>
      <c r="R58" s="153" t="n"/>
      <c r="S58" s="153" t="n"/>
      <c r="T58" s="153" t="n"/>
      <c r="U58" s="153" t="n"/>
      <c r="V58" s="153" t="n"/>
      <c r="W58" s="153" t="n"/>
      <c r="X58" s="153" t="n"/>
      <c r="Y58" s="153" t="n"/>
      <c r="Z58" s="153" t="n"/>
      <c r="AA58" s="153" t="n"/>
      <c r="AB58" s="153" t="n"/>
      <c r="AC58" s="153" t="n"/>
      <c r="AD58" s="153" t="n"/>
    </row>
    <row r="59" s="193">
      <c r="A59" s="153" t="n"/>
      <c r="B59" s="145" t="n">
        <v>8</v>
      </c>
      <c r="C59" s="65" t="n"/>
      <c r="D59" s="65" t="n"/>
      <c r="E59" s="65" t="n"/>
      <c r="F59" s="65" t="n"/>
      <c r="G59" s="264">
        <f>IF(OR(C59="set up"),F59*G33/E59,0)</f>
        <v/>
      </c>
      <c r="H59" s="65" t="n"/>
      <c r="I59" s="65" t="n"/>
      <c r="J59" s="264">
        <f>IF(OR(C59="set up"),I59*H59*K59/E59,0)</f>
        <v/>
      </c>
      <c r="K59" s="69" t="n"/>
      <c r="L59" s="66" t="n"/>
      <c r="M59" s="265">
        <f>IF(OR(C59="set up"),K59*L46*(1+L59)/E59,0)</f>
        <v/>
      </c>
      <c r="N59" s="266">
        <f>IF(OR(C59="set up"),G59+J59+M59,0)</f>
        <v/>
      </c>
      <c r="O59" s="266" t="n"/>
      <c r="P59" s="55" t="n"/>
      <c r="Q59" s="153" t="n"/>
      <c r="R59" s="153" t="n"/>
      <c r="S59" s="153" t="n"/>
      <c r="T59" s="153" t="n"/>
      <c r="U59" s="153" t="n"/>
      <c r="V59" s="153" t="n"/>
      <c r="W59" s="153" t="n"/>
      <c r="X59" s="153" t="n"/>
      <c r="Y59" s="153" t="n"/>
      <c r="Z59" s="153" t="n"/>
      <c r="AA59" s="153" t="n"/>
      <c r="AB59" s="153" t="n"/>
      <c r="AC59" s="153" t="n"/>
      <c r="AD59" s="153" t="n"/>
    </row>
    <row r="60" s="193">
      <c r="A60" s="153" t="n"/>
      <c r="B60" s="145" t="n">
        <v>9</v>
      </c>
      <c r="C60" s="71" t="n"/>
      <c r="D60" s="71" t="n"/>
      <c r="E60" s="71" t="n"/>
      <c r="F60" s="71" t="n"/>
      <c r="G60" s="264">
        <f>IF(OR(C60="set up"),F60*G34/E60,0)</f>
        <v/>
      </c>
      <c r="H60" s="71" t="n"/>
      <c r="I60" s="71" t="n"/>
      <c r="J60" s="264">
        <f>IF(OR(C60="set up"),I60*H60*K60/E60,0)</f>
        <v/>
      </c>
      <c r="K60" s="72" t="n"/>
      <c r="L60" s="73" t="n"/>
      <c r="M60" s="265">
        <f>IF(OR(C60="set up"),K60*L47*(1+L60)/E60,0)</f>
        <v/>
      </c>
      <c r="N60" s="266">
        <f>IF(OR(C60="set up"),G60+J60+M60,0)</f>
        <v/>
      </c>
      <c r="O60" s="269" t="n"/>
      <c r="P60" s="74" t="n"/>
      <c r="Q60" s="153" t="n"/>
      <c r="R60" s="153" t="n"/>
      <c r="S60" s="153" t="n"/>
      <c r="T60" s="153" t="n"/>
      <c r="U60" s="153" t="n"/>
      <c r="V60" s="153" t="n"/>
      <c r="W60" s="153" t="n"/>
      <c r="X60" s="153" t="n"/>
      <c r="Y60" s="153" t="n"/>
      <c r="Z60" s="153" t="n"/>
      <c r="AA60" s="153" t="n"/>
      <c r="AB60" s="153" t="n"/>
      <c r="AC60" s="153" t="n"/>
      <c r="AD60" s="153" t="n"/>
    </row>
    <row r="61" s="193">
      <c r="A61" s="153" t="n"/>
      <c r="B61" s="152" t="n">
        <v>10</v>
      </c>
      <c r="C61" s="67" t="n"/>
      <c r="D61" s="67" t="n"/>
      <c r="E61" s="67" t="n"/>
      <c r="F61" s="67" t="n"/>
      <c r="G61" s="267">
        <f>IF(OR(C61="set up"),F61*G35/E61,0)</f>
        <v/>
      </c>
      <c r="H61" s="67" t="n"/>
      <c r="I61" s="67" t="n"/>
      <c r="J61" s="267">
        <f>IF(OR(C61="set up"),I61*H61*K61/E61,0)</f>
        <v/>
      </c>
      <c r="K61" s="75" t="n"/>
      <c r="L61" s="63" t="n"/>
      <c r="M61" s="265">
        <f>IF(OR(C61="set up"),K61*L48*(1+L61)/E61,0)</f>
        <v/>
      </c>
      <c r="N61" s="266">
        <f>IF(OR(C61="set up"),G61+J61+M61,0)</f>
        <v/>
      </c>
      <c r="O61" s="270" t="n"/>
      <c r="P61" s="68" t="n"/>
      <c r="Q61" s="153" t="n"/>
      <c r="R61" s="153" t="n"/>
      <c r="S61" s="153" t="n"/>
      <c r="T61" s="153" t="n"/>
      <c r="U61" s="153" t="n"/>
      <c r="V61" s="153" t="n"/>
      <c r="W61" s="153" t="n"/>
      <c r="X61" s="153" t="n"/>
      <c r="Y61" s="153" t="n"/>
      <c r="Z61" s="153" t="n"/>
      <c r="AA61" s="153" t="n"/>
      <c r="AB61" s="153" t="n"/>
      <c r="AC61" s="153" t="n"/>
      <c r="AD61" s="153" t="n"/>
    </row>
    <row r="62" ht="15.75" customHeight="1" s="193" thickBot="1">
      <c r="A62" s="153" t="n"/>
      <c r="B62" s="160" t="n"/>
      <c r="C62" s="160" t="n"/>
      <c r="D62" s="160" t="n"/>
      <c r="E62" s="160" t="n"/>
      <c r="F62" s="160" t="n"/>
      <c r="G62" s="160" t="n"/>
      <c r="H62" s="160" t="n"/>
      <c r="I62" s="160" t="n"/>
      <c r="J62" s="161" t="n"/>
      <c r="K62" s="153" t="n"/>
      <c r="L62" s="155" t="n"/>
      <c r="M62" s="156" t="inlineStr">
        <is>
          <t>Sub Total Setup costs :</t>
        </is>
      </c>
      <c r="N62" s="88">
        <f>SUM(N52:N61)</f>
        <v/>
      </c>
      <c r="O62" s="153" t="n"/>
      <c r="P62" s="162" t="n"/>
      <c r="Q62" s="153" t="n"/>
      <c r="R62" s="153" t="n"/>
      <c r="S62" s="153" t="n"/>
      <c r="T62" s="153" t="n"/>
      <c r="U62" s="153" t="n"/>
      <c r="V62" s="153" t="n"/>
      <c r="W62" s="153" t="n"/>
      <c r="X62" s="153" t="n"/>
      <c r="Y62" s="153" t="n"/>
      <c r="Z62" s="153" t="n"/>
      <c r="AA62" s="153" t="n"/>
      <c r="AB62" s="153" t="n"/>
      <c r="AC62" s="153" t="n"/>
      <c r="AD62" s="153" t="n"/>
    </row>
    <row r="63" ht="15.75" customHeight="1" s="193" thickBot="1">
      <c r="A63" s="153" t="n"/>
      <c r="B63" s="160" t="n"/>
      <c r="C63" s="160" t="n"/>
      <c r="D63" s="160" t="n"/>
      <c r="E63" s="160" t="n"/>
      <c r="F63" s="160" t="n"/>
      <c r="G63" s="160" t="n"/>
      <c r="H63" s="160" t="n"/>
      <c r="I63" s="160" t="n"/>
      <c r="J63" s="161" t="n"/>
      <c r="K63" s="160" t="n"/>
      <c r="L63" s="163" t="n"/>
      <c r="M63" s="146" t="n"/>
      <c r="N63" s="147" t="inlineStr">
        <is>
          <t>Sub Total Second Process costs :</t>
        </is>
      </c>
      <c r="O63" s="76">
        <f>SUM(O52:O61)</f>
        <v/>
      </c>
      <c r="P63" s="162" t="n"/>
      <c r="Q63" s="153" t="n"/>
      <c r="R63" s="153" t="n"/>
      <c r="S63" s="153" t="n"/>
      <c r="T63" s="153" t="n"/>
      <c r="U63" s="153" t="n"/>
      <c r="V63" s="153" t="n"/>
      <c r="W63" s="153" t="n"/>
      <c r="X63" s="153" t="n"/>
      <c r="Y63" s="153" t="n"/>
      <c r="Z63" s="153" t="n"/>
      <c r="AA63" s="153" t="n"/>
      <c r="AB63" s="153" t="n"/>
      <c r="AC63" s="153" t="n"/>
      <c r="AD63" s="153" t="n"/>
    </row>
    <row r="64" s="193">
      <c r="A64" s="153" t="n"/>
      <c r="B64" s="160" t="n"/>
      <c r="C64" s="160" t="n"/>
      <c r="D64" s="160" t="n"/>
      <c r="E64" s="160" t="n"/>
      <c r="F64" s="160" t="n"/>
      <c r="G64" s="160" t="n"/>
      <c r="H64" s="160" t="n"/>
      <c r="I64" s="160" t="n"/>
      <c r="J64" s="161" t="n"/>
      <c r="K64" s="160" t="n"/>
      <c r="L64" s="161" t="n"/>
      <c r="M64" s="161" t="n"/>
      <c r="N64" s="162" t="n"/>
      <c r="O64" s="162" t="n"/>
      <c r="P64" s="162" t="n"/>
      <c r="Q64" s="153" t="n"/>
      <c r="R64" s="153" t="n"/>
      <c r="S64" s="153" t="n"/>
      <c r="T64" s="153" t="n"/>
      <c r="U64" s="153" t="n"/>
      <c r="V64" s="153" t="n"/>
      <c r="W64" s="153" t="n"/>
      <c r="X64" s="153" t="n"/>
      <c r="Y64" s="153" t="n"/>
      <c r="Z64" s="153" t="n"/>
      <c r="AA64" s="153" t="n"/>
      <c r="AB64" s="153" t="n"/>
      <c r="AC64" s="153" t="n"/>
      <c r="AD64" s="153" t="n"/>
    </row>
    <row r="65" s="193">
      <c r="A65" s="153" t="n"/>
      <c r="B65" s="164" t="inlineStr">
        <is>
          <t>Packaging costs</t>
        </is>
      </c>
      <c r="C65" s="160" t="n"/>
      <c r="D65" s="160" t="n"/>
      <c r="E65" s="160" t="n"/>
      <c r="F65" s="160" t="n"/>
      <c r="G65" s="160" t="n"/>
      <c r="H65" s="160" t="n"/>
      <c r="I65" s="164" t="n"/>
      <c r="J65" s="153" t="n"/>
      <c r="K65" s="164" t="inlineStr">
        <is>
          <t>Transport costs</t>
        </is>
      </c>
      <c r="L65" s="160" t="n"/>
      <c r="M65" s="160" t="n"/>
      <c r="N65" s="160" t="n"/>
      <c r="O65" s="153" t="n"/>
      <c r="P65" s="153" t="n"/>
      <c r="Q65" s="153" t="n"/>
      <c r="R65" s="153" t="n"/>
      <c r="S65" s="153" t="n"/>
      <c r="T65" s="153" t="n"/>
      <c r="U65" s="153" t="n"/>
      <c r="V65" s="153" t="n"/>
      <c r="W65" s="153" t="n"/>
      <c r="X65" s="153" t="n"/>
      <c r="Y65" s="153" t="n"/>
      <c r="Z65" s="153" t="n"/>
      <c r="AA65" s="153" t="n"/>
      <c r="AB65" s="153" t="n"/>
      <c r="AC65" s="153" t="n"/>
      <c r="AD65" s="153" t="n"/>
    </row>
    <row r="66" ht="38.25" customHeight="1" s="193">
      <c r="A66" s="153" t="n"/>
      <c r="B66" s="140" t="inlineStr">
        <is>
          <t>Op.</t>
        </is>
      </c>
      <c r="C66" s="141" t="inlineStr">
        <is>
          <t>Packaging Detail</t>
        </is>
      </c>
      <c r="D66" s="141" t="inlineStr">
        <is>
          <t>QTY</t>
        </is>
      </c>
      <c r="E66" s="141" t="inlineStr">
        <is>
          <t>Packaging Cost/Unit</t>
        </is>
      </c>
      <c r="F66" s="141" t="inlineStr">
        <is>
          <t>Part's QTY /Aumotized</t>
        </is>
      </c>
      <c r="G66" s="268" t="inlineStr">
        <is>
          <t>Packaging Cost / Part</t>
        </is>
      </c>
      <c r="H66" s="144" t="inlineStr">
        <is>
          <t>Remark</t>
        </is>
      </c>
      <c r="I66" s="153" t="n"/>
      <c r="J66" s="153" t="n"/>
      <c r="K66" s="165" t="inlineStr">
        <is>
          <t>Op.</t>
        </is>
      </c>
      <c r="L66" s="166" t="inlineStr">
        <is>
          <t>Lorry [Ton]</t>
        </is>
      </c>
      <c r="M66" s="141" t="inlineStr">
        <is>
          <t>Cost / trip</t>
        </is>
      </c>
      <c r="N66" s="150" t="inlineStr">
        <is>
          <t>Pallet Number / Trip</t>
        </is>
      </c>
      <c r="O66" s="268" t="inlineStr">
        <is>
          <t xml:space="preserve">Transport Cost / Part </t>
        </is>
      </c>
      <c r="P66" s="144" t="inlineStr">
        <is>
          <t>Remark</t>
        </is>
      </c>
      <c r="Q66" s="153" t="n"/>
      <c r="R66" s="153" t="n"/>
      <c r="S66" s="153" t="n"/>
      <c r="T66" s="153" t="n"/>
      <c r="U66" s="153" t="n"/>
      <c r="V66" s="153" t="n"/>
      <c r="W66" s="153" t="n"/>
      <c r="X66" s="153" t="n"/>
      <c r="Y66" s="153" t="n"/>
      <c r="Z66" s="153" t="n"/>
      <c r="AA66" s="153" t="n"/>
      <c r="AB66" s="153" t="n"/>
      <c r="AC66" s="153" t="n"/>
      <c r="AD66" s="153" t="n"/>
    </row>
    <row r="67" s="193">
      <c r="A67" s="153" t="n"/>
      <c r="B67" s="145" t="n">
        <v>1</v>
      </c>
      <c r="C67" s="65" t="n"/>
      <c r="D67" s="65" t="n"/>
      <c r="E67" s="53" t="n"/>
      <c r="F67" s="53" t="n"/>
      <c r="G67" s="271">
        <f>IFERROR(E67*D67/F67,"")</f>
        <v/>
      </c>
      <c r="H67" s="77" t="n"/>
      <c r="I67" s="153" t="n"/>
      <c r="J67" s="153" t="n"/>
      <c r="K67" s="145" t="n">
        <v>1</v>
      </c>
      <c r="L67" s="78" t="n"/>
      <c r="M67" s="65" t="n"/>
      <c r="N67" s="69" t="n"/>
      <c r="O67" s="266">
        <f>IFERROR(M67/N67/F70,"")</f>
        <v/>
      </c>
      <c r="P67" s="55" t="n"/>
      <c r="Q67" s="153" t="n"/>
      <c r="R67" s="153" t="n"/>
      <c r="S67" s="153" t="n"/>
      <c r="T67" s="153" t="n"/>
      <c r="U67" s="153" t="n"/>
      <c r="V67" s="153" t="n"/>
      <c r="W67" s="153" t="n"/>
      <c r="X67" s="153" t="n"/>
      <c r="Y67" s="153" t="n"/>
      <c r="Z67" s="153" t="n"/>
      <c r="AA67" s="153" t="n"/>
      <c r="AB67" s="153" t="n"/>
      <c r="AC67" s="153" t="n"/>
      <c r="AD67" s="153" t="n"/>
    </row>
    <row r="68" s="193">
      <c r="A68" s="153" t="n"/>
      <c r="B68" s="145" t="n">
        <v>2</v>
      </c>
      <c r="C68" s="65" t="n"/>
      <c r="D68" s="65" t="n"/>
      <c r="E68" s="53" t="n"/>
      <c r="F68" s="53" t="n"/>
      <c r="G68" s="271">
        <f>IFERROR(E68*D68/F68,"")</f>
        <v/>
      </c>
      <c r="H68" s="77" t="n"/>
      <c r="I68" s="153" t="n"/>
      <c r="J68" s="153" t="n"/>
      <c r="K68" s="145" t="n">
        <v>2</v>
      </c>
      <c r="L68" s="78" t="n"/>
      <c r="M68" s="65" t="n"/>
      <c r="N68" s="69" t="n"/>
      <c r="O68" s="266">
        <f>IFERROR(M68/N68/F71,"")</f>
        <v/>
      </c>
      <c r="P68" s="55" t="n"/>
      <c r="Q68" s="153" t="n"/>
      <c r="R68" s="153" t="n"/>
      <c r="S68" s="153" t="n"/>
      <c r="T68" s="153" t="n"/>
      <c r="U68" s="153" t="n"/>
      <c r="V68" s="153" t="n"/>
      <c r="W68" s="153" t="n"/>
      <c r="X68" s="153" t="n"/>
      <c r="Y68" s="153" t="n"/>
      <c r="Z68" s="153" t="n"/>
      <c r="AA68" s="153" t="n"/>
      <c r="AB68" s="153" t="n"/>
      <c r="AC68" s="153" t="n"/>
      <c r="AD68" s="153" t="n"/>
    </row>
    <row r="69" s="193">
      <c r="A69" s="153" t="n"/>
      <c r="B69" s="145" t="n">
        <v>3</v>
      </c>
      <c r="C69" s="65" t="n"/>
      <c r="D69" s="65" t="n"/>
      <c r="E69" s="53" t="n"/>
      <c r="F69" s="53" t="n"/>
      <c r="G69" s="271">
        <f>IFERROR(E69*D69/F69,"")</f>
        <v/>
      </c>
      <c r="H69" s="77" t="n"/>
      <c r="I69" s="153" t="n"/>
      <c r="J69" s="153" t="n"/>
      <c r="K69" s="145" t="n">
        <v>3</v>
      </c>
      <c r="L69" s="78" t="n"/>
      <c r="M69" s="65" t="n"/>
      <c r="N69" s="69" t="n"/>
      <c r="O69" s="266">
        <f>IFERROR(M69/N69/F72,"")</f>
        <v/>
      </c>
      <c r="P69" s="55" t="n"/>
      <c r="Q69" s="153" t="n"/>
      <c r="R69" s="153" t="n"/>
      <c r="S69" s="153" t="n"/>
      <c r="T69" s="153" t="n"/>
      <c r="U69" s="153" t="n"/>
      <c r="V69" s="153" t="n"/>
      <c r="W69" s="153" t="n"/>
      <c r="X69" s="153" t="n"/>
      <c r="Y69" s="153" t="n"/>
      <c r="Z69" s="153" t="n"/>
      <c r="AA69" s="153" t="n"/>
      <c r="AB69" s="153" t="n"/>
      <c r="AC69" s="153" t="n"/>
      <c r="AD69" s="153" t="n"/>
    </row>
    <row r="70" s="193">
      <c r="A70" s="153" t="n"/>
      <c r="B70" s="145" t="n">
        <v>4</v>
      </c>
      <c r="C70" s="65" t="n"/>
      <c r="D70" s="65" t="n"/>
      <c r="E70" s="53" t="n"/>
      <c r="F70" s="53" t="n"/>
      <c r="G70" s="271">
        <f>IFERROR(E70*D70/F70,"")</f>
        <v/>
      </c>
      <c r="H70" s="77" t="n"/>
      <c r="I70" s="153" t="n"/>
      <c r="J70" s="153" t="n"/>
      <c r="K70" s="145" t="n">
        <v>4</v>
      </c>
      <c r="L70" s="78" t="n"/>
      <c r="M70" s="65" t="n"/>
      <c r="N70" s="69" t="n"/>
      <c r="O70" s="266">
        <f>IFERROR(M70/N70/F73,"")</f>
        <v/>
      </c>
      <c r="P70" s="55" t="n"/>
      <c r="Q70" s="153" t="n"/>
      <c r="R70" s="153" t="n"/>
      <c r="S70" s="153" t="n"/>
      <c r="T70" s="153" t="n"/>
      <c r="U70" s="153" t="n"/>
      <c r="V70" s="153" t="n"/>
      <c r="W70" s="153" t="n"/>
      <c r="X70" s="153" t="n"/>
      <c r="Y70" s="153" t="n"/>
      <c r="Z70" s="153" t="n"/>
      <c r="AA70" s="153" t="n"/>
      <c r="AB70" s="153" t="n"/>
      <c r="AC70" s="153" t="n"/>
      <c r="AD70" s="153" t="n"/>
    </row>
    <row r="71" s="193">
      <c r="A71" s="153" t="n"/>
      <c r="B71" s="145" t="n">
        <v>5</v>
      </c>
      <c r="C71" s="71" t="n"/>
      <c r="D71" s="71" t="n"/>
      <c r="E71" s="71" t="n"/>
      <c r="F71" s="71" t="n"/>
      <c r="G71" s="271">
        <f>IFERROR(E71*D71/F71,"")</f>
        <v/>
      </c>
      <c r="H71" s="79" t="n"/>
      <c r="I71" s="153" t="n"/>
      <c r="J71" s="153" t="n"/>
      <c r="K71" s="145" t="n">
        <v>5</v>
      </c>
      <c r="L71" s="80" t="n"/>
      <c r="M71" s="71" t="n"/>
      <c r="N71" s="72" t="n"/>
      <c r="O71" s="266">
        <f>IFERROR(M71/N71/F74,"")</f>
        <v/>
      </c>
      <c r="P71" s="74" t="n"/>
      <c r="Q71" s="153" t="n"/>
      <c r="R71" s="153" t="n"/>
      <c r="S71" s="153" t="n"/>
      <c r="T71" s="153" t="n"/>
      <c r="U71" s="153" t="n"/>
      <c r="V71" s="153" t="n"/>
      <c r="W71" s="153" t="n"/>
      <c r="X71" s="153" t="n"/>
      <c r="Y71" s="153" t="n"/>
      <c r="Z71" s="153" t="n"/>
      <c r="AA71" s="153" t="n"/>
      <c r="AB71" s="153" t="n"/>
      <c r="AC71" s="153" t="n"/>
      <c r="AD71" s="153" t="n"/>
    </row>
    <row r="72" s="193">
      <c r="A72" s="153" t="n"/>
      <c r="B72" s="152" t="n">
        <v>6</v>
      </c>
      <c r="C72" s="67" t="n"/>
      <c r="D72" s="67" t="n"/>
      <c r="E72" s="67" t="n"/>
      <c r="F72" s="67" t="n"/>
      <c r="G72" s="271">
        <f>IFERROR(E72*D72/F72,"")</f>
        <v/>
      </c>
      <c r="H72" s="81" t="n"/>
      <c r="I72" s="153" t="n"/>
      <c r="J72" s="153" t="n"/>
      <c r="K72" s="152" t="n">
        <v>6</v>
      </c>
      <c r="L72" s="82" t="n"/>
      <c r="M72" s="67" t="n"/>
      <c r="N72" s="75" t="n"/>
      <c r="O72" s="266">
        <f>IFERROR(M72/N72/F75,"")</f>
        <v/>
      </c>
      <c r="P72" s="68" t="n"/>
      <c r="Q72" s="153" t="n"/>
      <c r="R72" s="153" t="n"/>
      <c r="S72" s="153" t="n"/>
      <c r="T72" s="153" t="n"/>
      <c r="U72" s="153" t="n"/>
      <c r="V72" s="153" t="n"/>
      <c r="W72" s="153" t="n"/>
      <c r="X72" s="153" t="n"/>
      <c r="Y72" s="153" t="n"/>
      <c r="Z72" s="153" t="n"/>
      <c r="AA72" s="153" t="n"/>
      <c r="AB72" s="153" t="n"/>
      <c r="AC72" s="153" t="n"/>
      <c r="AD72" s="153" t="n"/>
    </row>
    <row r="73" ht="15.75" customHeight="1" s="193" thickBot="1">
      <c r="A73" s="153" t="n"/>
      <c r="B73" s="160" t="n"/>
      <c r="C73" s="160" t="n"/>
      <c r="D73" s="160" t="n"/>
      <c r="E73" s="160" t="n"/>
      <c r="F73" s="156" t="inlineStr">
        <is>
          <t>Sub Total Packaging costs :</t>
        </is>
      </c>
      <c r="G73" s="88">
        <f>SUM(G67:G72)</f>
        <v/>
      </c>
      <c r="H73" s="160" t="n"/>
      <c r="I73" s="160" t="n"/>
      <c r="J73" s="161" t="n"/>
      <c r="K73" s="153" t="n"/>
      <c r="L73" s="160" t="n"/>
      <c r="M73" s="155" t="n"/>
      <c r="N73" s="156" t="inlineStr">
        <is>
          <t>Sub Total Transport costs :</t>
        </is>
      </c>
      <c r="O73" s="88">
        <f>SUM(O67:O72)</f>
        <v/>
      </c>
      <c r="P73" s="162" t="n"/>
      <c r="Q73" s="153" t="n"/>
      <c r="R73" s="153" t="n"/>
      <c r="S73" s="153" t="n"/>
      <c r="T73" s="153" t="n"/>
      <c r="U73" s="153" t="n"/>
      <c r="V73" s="153" t="n"/>
      <c r="W73" s="153" t="n"/>
      <c r="X73" s="153" t="n"/>
      <c r="Y73" s="153" t="n"/>
      <c r="Z73" s="153" t="n"/>
      <c r="AA73" s="153" t="n"/>
      <c r="AB73" s="153" t="n"/>
      <c r="AC73" s="153" t="n"/>
      <c r="AD73" s="153" t="n"/>
    </row>
    <row r="74" s="193">
      <c r="A74" s="153" t="n"/>
      <c r="B74" s="160" t="n"/>
      <c r="C74" s="160" t="n"/>
      <c r="D74" s="160" t="n"/>
      <c r="E74" s="160" t="n"/>
      <c r="F74" s="160" t="n"/>
      <c r="G74" s="160" t="n"/>
      <c r="H74" s="160" t="n"/>
      <c r="I74" s="160" t="n"/>
      <c r="J74" s="161" t="n"/>
      <c r="K74" s="160" t="n"/>
      <c r="L74" s="161" t="n"/>
      <c r="M74" s="161" t="n"/>
      <c r="N74" s="162" t="n"/>
      <c r="O74" s="162" t="n"/>
      <c r="P74" s="162" t="n"/>
      <c r="Q74" s="153" t="n"/>
      <c r="R74" s="153" t="n"/>
      <c r="S74" s="153" t="n"/>
      <c r="T74" s="153" t="n"/>
      <c r="U74" s="153" t="n"/>
      <c r="V74" s="153" t="n"/>
      <c r="W74" s="153" t="n"/>
      <c r="X74" s="153" t="n"/>
      <c r="Y74" s="153" t="n"/>
      <c r="Z74" s="153" t="n"/>
      <c r="AA74" s="153" t="n"/>
      <c r="AB74" s="153" t="n"/>
      <c r="AC74" s="153" t="n"/>
      <c r="AD74" s="153" t="n"/>
    </row>
    <row r="75" s="193">
      <c r="A75" s="153" t="n"/>
      <c r="B75" s="160" t="n"/>
      <c r="C75" s="160" t="n"/>
      <c r="D75" s="160" t="n"/>
      <c r="E75" s="160" t="n"/>
      <c r="F75" s="160" t="n"/>
      <c r="G75" s="160" t="n"/>
      <c r="H75" s="160" t="n"/>
      <c r="I75" s="160" t="n"/>
      <c r="J75" s="161" t="n"/>
      <c r="K75" s="160" t="n"/>
      <c r="L75" s="161" t="n"/>
      <c r="M75" s="161" t="n"/>
      <c r="N75" s="162" t="n"/>
      <c r="O75" s="162" t="n"/>
      <c r="P75" s="162" t="n"/>
      <c r="Q75" s="153" t="n"/>
      <c r="R75" s="153" t="n"/>
      <c r="S75" s="153" t="n"/>
      <c r="T75" s="153" t="n"/>
      <c r="U75" s="153" t="n"/>
      <c r="V75" s="153" t="n"/>
      <c r="W75" s="153" t="n"/>
      <c r="X75" s="153" t="n"/>
      <c r="Y75" s="153" t="n"/>
      <c r="Z75" s="153" t="n"/>
      <c r="AA75" s="153" t="n"/>
      <c r="AB75" s="153" t="n"/>
      <c r="AC75" s="153" t="n"/>
      <c r="AD75" s="153" t="n"/>
    </row>
    <row r="76" ht="15.75" customHeight="1" s="193" thickBot="1">
      <c r="A76" s="153" t="n"/>
      <c r="B76" s="160" t="n"/>
      <c r="C76" s="160" t="n"/>
      <c r="D76" s="160" t="n"/>
      <c r="E76" s="160" t="n"/>
      <c r="F76" s="160" t="n"/>
      <c r="G76" s="160" t="n"/>
      <c r="H76" s="160" t="n"/>
      <c r="I76" s="160" t="n"/>
      <c r="J76" s="161" t="n"/>
      <c r="K76" s="160" t="n"/>
      <c r="L76" s="153" t="n"/>
      <c r="M76" s="167">
        <f>$O$9</f>
        <v/>
      </c>
      <c r="N76" s="168" t="inlineStr">
        <is>
          <t xml:space="preserve"> / Part</t>
        </is>
      </c>
      <c r="O76" s="90">
        <f>O36+O49+N62+O63+G73+O73</f>
        <v/>
      </c>
      <c r="P76" s="162" t="n"/>
      <c r="Q76" s="153" t="n"/>
      <c r="R76" s="153" t="n"/>
      <c r="S76" s="153" t="n"/>
      <c r="T76" s="153" t="n"/>
      <c r="U76" s="153" t="n"/>
      <c r="V76" s="153" t="n"/>
      <c r="W76" s="153" t="n"/>
      <c r="X76" s="153" t="n"/>
      <c r="Y76" s="153" t="n"/>
      <c r="Z76" s="153" t="n"/>
      <c r="AA76" s="153" t="n"/>
      <c r="AB76" s="153" t="n"/>
      <c r="AC76" s="153" t="n"/>
      <c r="AD76" s="153" t="n"/>
    </row>
    <row r="77" s="193">
      <c r="A77" s="153" t="n"/>
      <c r="B77" s="160" t="n"/>
      <c r="C77" s="160" t="n"/>
      <c r="D77" s="160" t="n"/>
      <c r="E77" s="160" t="n"/>
      <c r="F77" s="160" t="n"/>
      <c r="G77" s="160" t="n"/>
      <c r="H77" s="160" t="n"/>
      <c r="I77" s="160" t="n"/>
      <c r="J77" s="161" t="n"/>
      <c r="K77" s="160" t="n"/>
      <c r="L77" s="153" t="n"/>
      <c r="M77" s="161" t="n"/>
      <c r="N77" s="169" t="n"/>
      <c r="O77" s="162" t="n"/>
      <c r="P77" s="162" t="n"/>
      <c r="Q77" s="153" t="n"/>
      <c r="R77" s="153" t="n"/>
      <c r="S77" s="153" t="n"/>
      <c r="T77" s="153" t="n"/>
      <c r="U77" s="153" t="n"/>
      <c r="V77" s="153" t="n"/>
      <c r="W77" s="153" t="n"/>
      <c r="X77" s="153" t="n"/>
      <c r="Y77" s="153" t="n"/>
      <c r="Z77" s="153" t="n"/>
      <c r="AA77" s="153" t="n"/>
      <c r="AB77" s="153" t="n"/>
      <c r="AC77" s="153" t="n"/>
      <c r="AD77" s="153" t="n"/>
    </row>
    <row r="78" s="193">
      <c r="A78" s="153" t="n"/>
      <c r="B78" s="153" t="n"/>
      <c r="C78" s="160" t="n"/>
      <c r="D78" s="160" t="n"/>
      <c r="E78" s="160" t="n"/>
      <c r="F78" s="170" t="n"/>
      <c r="G78" s="160" t="n"/>
      <c r="H78" s="153" t="n"/>
      <c r="I78" s="153" t="n"/>
      <c r="J78" s="160" t="n"/>
      <c r="K78" s="160" t="n"/>
      <c r="L78" s="153" t="n"/>
      <c r="M78" s="153" t="n"/>
      <c r="N78" s="160" t="n"/>
      <c r="O78" s="160" t="n"/>
      <c r="P78" s="153" t="n"/>
      <c r="Q78" s="153" t="n"/>
      <c r="R78" s="153" t="n"/>
      <c r="S78" s="153" t="n"/>
      <c r="T78" s="153" t="n"/>
      <c r="U78" s="153" t="n"/>
      <c r="V78" s="153" t="n"/>
      <c r="W78" s="153" t="n"/>
      <c r="X78" s="153" t="n"/>
      <c r="Y78" s="153" t="n"/>
      <c r="Z78" s="153" t="n"/>
      <c r="AA78" s="153" t="n"/>
      <c r="AB78" s="153" t="n"/>
      <c r="AC78" s="153" t="n"/>
      <c r="AD78" s="153" t="n"/>
    </row>
    <row r="79" ht="15.75" customHeight="1" s="193" thickBot="1">
      <c r="A79" s="153" t="n"/>
      <c r="B79" s="153" t="n"/>
      <c r="C79" s="164" t="inlineStr">
        <is>
          <t>Selling gen. &amp; Adm. OH</t>
        </is>
      </c>
      <c r="D79" s="160" t="n"/>
      <c r="E79" s="160" t="n"/>
      <c r="F79" s="83" t="n"/>
      <c r="G79" s="168" t="inlineStr">
        <is>
          <t xml:space="preserve"> %</t>
        </is>
      </c>
      <c r="H79" s="153" t="n"/>
      <c r="I79" s="153" t="n"/>
      <c r="J79" s="160" t="n"/>
      <c r="K79" s="160" t="n"/>
      <c r="L79" s="153" t="n"/>
      <c r="M79" s="167">
        <f>$O$9</f>
        <v/>
      </c>
      <c r="N79" s="168" t="inlineStr">
        <is>
          <t xml:space="preserve"> / Part</t>
        </is>
      </c>
      <c r="O79" s="90">
        <f>O76*F79/100</f>
        <v/>
      </c>
      <c r="P79" s="153" t="n"/>
      <c r="Q79" s="153" t="n"/>
      <c r="R79" s="153" t="n"/>
      <c r="S79" s="153" t="n"/>
      <c r="T79" s="153" t="n"/>
      <c r="U79" s="153" t="n"/>
      <c r="V79" s="153" t="n"/>
      <c r="W79" s="153" t="n"/>
      <c r="X79" s="153" t="n"/>
      <c r="Y79" s="153" t="n"/>
      <c r="Z79" s="153" t="n"/>
      <c r="AA79" s="153" t="n"/>
      <c r="AB79" s="153" t="n"/>
      <c r="AC79" s="153" t="n"/>
      <c r="AD79" s="153" t="n"/>
    </row>
    <row r="80" s="193">
      <c r="A80" s="153" t="n"/>
      <c r="B80" s="153" t="n"/>
      <c r="C80" s="164" t="n"/>
      <c r="D80" s="160" t="n"/>
      <c r="E80" s="160" t="n"/>
      <c r="F80" s="170" t="n"/>
      <c r="G80" s="160" t="n"/>
      <c r="H80" s="153" t="n"/>
      <c r="I80" s="153" t="n"/>
      <c r="J80" s="160" t="n"/>
      <c r="K80" s="160" t="n"/>
      <c r="L80" s="153" t="n"/>
      <c r="M80" s="153" t="n"/>
      <c r="N80" s="160" t="n"/>
      <c r="O80" s="160" t="n"/>
      <c r="P80" s="153" t="n"/>
      <c r="Q80" s="153" t="n"/>
      <c r="R80" s="153" t="n"/>
      <c r="S80" s="153" t="n"/>
      <c r="T80" s="153" t="n"/>
      <c r="U80" s="153" t="n"/>
      <c r="V80" s="153" t="n"/>
      <c r="W80" s="153" t="n"/>
      <c r="X80" s="153" t="n"/>
      <c r="Y80" s="153" t="n"/>
      <c r="Z80" s="153" t="n"/>
      <c r="AA80" s="153" t="n"/>
      <c r="AB80" s="153" t="n"/>
      <c r="AC80" s="153" t="n"/>
      <c r="AD80" s="153" t="n"/>
    </row>
    <row r="81" ht="15.75" customHeight="1" s="193" thickBot="1">
      <c r="A81" s="153" t="n"/>
      <c r="B81" s="153" t="n"/>
      <c r="C81" s="164" t="inlineStr">
        <is>
          <t>Profit</t>
        </is>
      </c>
      <c r="D81" s="160" t="n"/>
      <c r="E81" s="160" t="n"/>
      <c r="F81" s="83" t="n"/>
      <c r="G81" s="168" t="inlineStr">
        <is>
          <t xml:space="preserve"> %</t>
        </is>
      </c>
      <c r="H81" s="153" t="n"/>
      <c r="I81" s="153" t="n"/>
      <c r="J81" s="160" t="n"/>
      <c r="K81" s="160" t="n"/>
      <c r="L81" s="153" t="n"/>
      <c r="M81" s="167">
        <f>$O$9</f>
        <v/>
      </c>
      <c r="N81" s="168" t="inlineStr">
        <is>
          <t xml:space="preserve"> / Part</t>
        </is>
      </c>
      <c r="O81" s="90">
        <f>O76*F81/100</f>
        <v/>
      </c>
      <c r="P81" s="153" t="n"/>
      <c r="Q81" s="153" t="n"/>
      <c r="R81" s="153" t="n"/>
      <c r="S81" s="153" t="n"/>
      <c r="T81" s="153" t="n"/>
      <c r="U81" s="153" t="n"/>
      <c r="V81" s="153" t="n"/>
      <c r="W81" s="153" t="n"/>
      <c r="X81" s="153" t="n"/>
      <c r="Y81" s="153" t="n"/>
      <c r="Z81" s="153" t="n"/>
      <c r="AA81" s="153" t="n"/>
      <c r="AB81" s="153" t="n"/>
      <c r="AC81" s="153" t="n"/>
      <c r="AD81" s="153" t="n"/>
    </row>
    <row r="82" s="193">
      <c r="A82" s="153" t="n"/>
      <c r="B82" s="153" t="n"/>
      <c r="C82" s="164" t="n"/>
      <c r="D82" s="160" t="n"/>
      <c r="E82" s="160" t="n"/>
      <c r="F82" s="170" t="n"/>
      <c r="G82" s="160" t="n"/>
      <c r="H82" s="160" t="n"/>
      <c r="I82" s="160" t="n"/>
      <c r="J82" s="160" t="n"/>
      <c r="K82" s="160" t="n"/>
      <c r="L82" s="153" t="n"/>
      <c r="M82" s="153" t="n"/>
      <c r="N82" s="160" t="n"/>
      <c r="O82" s="160" t="n"/>
      <c r="P82" s="153" t="n"/>
      <c r="Q82" s="153" t="n"/>
      <c r="R82" s="153" t="n"/>
      <c r="S82" s="153" t="n"/>
      <c r="T82" s="153" t="n"/>
      <c r="U82" s="153" t="n"/>
      <c r="V82" s="153" t="n"/>
      <c r="W82" s="153" t="n"/>
      <c r="X82" s="153" t="n"/>
      <c r="Y82" s="153" t="n"/>
      <c r="Z82" s="153" t="n"/>
      <c r="AA82" s="153" t="n"/>
      <c r="AB82" s="153" t="n"/>
      <c r="AC82" s="153" t="n"/>
      <c r="AD82" s="153" t="n"/>
    </row>
    <row r="83" ht="15.75" customHeight="1" s="193" thickBot="1">
      <c r="A83" s="153" t="n"/>
      <c r="B83" s="153" t="n"/>
      <c r="C83" s="171" t="inlineStr">
        <is>
          <t>Amotization (Assembly line/Tool/Others)</t>
        </is>
      </c>
      <c r="D83" s="160" t="n"/>
      <c r="E83" s="160" t="n"/>
      <c r="F83" s="83" t="n"/>
      <c r="G83" s="168" t="n"/>
      <c r="H83" s="153" t="n"/>
      <c r="I83" s="153" t="n"/>
      <c r="J83" s="160" t="n"/>
      <c r="K83" s="160" t="n"/>
      <c r="L83" s="153" t="n"/>
      <c r="M83" s="167">
        <f>$O$9</f>
        <v/>
      </c>
      <c r="N83" s="168" t="inlineStr">
        <is>
          <t xml:space="preserve"> / Part</t>
        </is>
      </c>
      <c r="O83" s="237">
        <f>F83</f>
        <v/>
      </c>
      <c r="P83" s="153" t="n"/>
      <c r="Q83" s="153" t="n"/>
      <c r="R83" s="153" t="n"/>
      <c r="S83" s="153" t="n"/>
      <c r="T83" s="153" t="n"/>
      <c r="U83" s="153" t="n"/>
      <c r="V83" s="153" t="n"/>
      <c r="W83" s="153" t="n"/>
      <c r="X83" s="153" t="n"/>
      <c r="Y83" s="153" t="n"/>
      <c r="Z83" s="153" t="n"/>
      <c r="AA83" s="153" t="n"/>
      <c r="AB83" s="153" t="n"/>
      <c r="AC83" s="153" t="n"/>
      <c r="AD83" s="153" t="n"/>
    </row>
    <row r="84" s="193">
      <c r="A84" s="153" t="n"/>
      <c r="B84" s="153" t="n"/>
      <c r="C84" s="172" t="n"/>
      <c r="D84" s="160" t="n"/>
      <c r="E84" s="160" t="n"/>
      <c r="F84" s="160" t="n"/>
      <c r="G84" s="160" t="n"/>
      <c r="H84" s="153" t="n"/>
      <c r="I84" s="153" t="n"/>
      <c r="J84" s="160" t="n"/>
      <c r="K84" s="160" t="n"/>
      <c r="L84" s="153" t="n"/>
      <c r="M84" s="153" t="n"/>
      <c r="N84" s="160" t="n"/>
      <c r="O84" s="160" t="n"/>
      <c r="P84" s="153" t="n"/>
      <c r="Q84" s="153" t="n"/>
      <c r="R84" s="153" t="n"/>
      <c r="S84" s="153" t="n"/>
      <c r="T84" s="153" t="n"/>
      <c r="U84" s="153" t="n"/>
      <c r="V84" s="153" t="n"/>
      <c r="W84" s="153" t="n"/>
      <c r="X84" s="153" t="n"/>
      <c r="Y84" s="153" t="n"/>
      <c r="Z84" s="153" t="n"/>
      <c r="AA84" s="153" t="n"/>
      <c r="AB84" s="153" t="n"/>
      <c r="AC84" s="153" t="n"/>
      <c r="AD84" s="153" t="n"/>
    </row>
    <row r="85" s="193">
      <c r="A85" s="153" t="n"/>
      <c r="B85" s="153" t="n"/>
      <c r="C85" s="164" t="n"/>
      <c r="D85" s="160" t="n"/>
      <c r="E85" s="160" t="n"/>
      <c r="F85" s="170" t="n"/>
      <c r="G85" s="160" t="n"/>
      <c r="H85" s="160" t="n"/>
      <c r="I85" s="160" t="n"/>
      <c r="J85" s="160" t="n"/>
      <c r="K85" s="160" t="n"/>
      <c r="L85" s="153" t="n"/>
      <c r="M85" s="153" t="n"/>
      <c r="N85" s="160" t="n"/>
      <c r="O85" s="160" t="n"/>
      <c r="P85" s="153" t="n"/>
      <c r="Q85" s="153" t="n"/>
      <c r="R85" s="153" t="n"/>
      <c r="S85" s="153" t="n"/>
      <c r="T85" s="153" t="n"/>
      <c r="U85" s="153" t="n"/>
      <c r="V85" s="153" t="n"/>
      <c r="W85" s="153" t="n"/>
      <c r="X85" s="153" t="n"/>
      <c r="Y85" s="153" t="n"/>
      <c r="Z85" s="153" t="n"/>
      <c r="AA85" s="153" t="n"/>
      <c r="AB85" s="153" t="n"/>
      <c r="AC85" s="153" t="n"/>
      <c r="AD85" s="153" t="n"/>
    </row>
    <row r="86" ht="15.75" customHeight="1" s="193" thickBot="1">
      <c r="A86" s="153" t="n"/>
      <c r="B86" s="153" t="n"/>
      <c r="C86" s="164" t="inlineStr">
        <is>
          <t>LTA</t>
        </is>
      </c>
      <c r="D86" s="160" t="n"/>
      <c r="E86" s="160" t="n"/>
      <c r="F86" s="83" t="n"/>
      <c r="G86" s="272" t="inlineStr">
        <is>
          <t>%</t>
        </is>
      </c>
      <c r="H86" s="84" t="n"/>
      <c r="I86" s="272" t="inlineStr">
        <is>
          <t>years</t>
        </is>
      </c>
      <c r="J86" s="160" t="n"/>
      <c r="K86" s="160" t="n"/>
      <c r="L86" s="153" t="n"/>
      <c r="M86" s="146" t="n"/>
      <c r="N86" s="174" t="inlineStr">
        <is>
          <t xml:space="preserve">Total Price [CNY] / Part      </t>
        </is>
      </c>
      <c r="O86" s="238">
        <f>O76+O79+O81+O83</f>
        <v/>
      </c>
      <c r="P86" s="153" t="n"/>
      <c r="Q86" s="153" t="n"/>
      <c r="R86" s="153" t="n"/>
      <c r="S86" s="153" t="n"/>
      <c r="T86" s="153" t="n"/>
      <c r="U86" s="153" t="n"/>
      <c r="V86" s="153" t="n"/>
      <c r="W86" s="153" t="n"/>
      <c r="X86" s="153" t="n"/>
      <c r="Y86" s="153" t="n"/>
      <c r="Z86" s="153" t="n"/>
      <c r="AA86" s="153" t="n"/>
      <c r="AB86" s="153" t="n"/>
      <c r="AC86" s="153" t="n"/>
      <c r="AD86" s="153" t="n"/>
    </row>
    <row r="87" ht="15.75" customHeight="1" s="193" thickBot="1">
      <c r="A87" s="153" t="n"/>
      <c r="B87" s="153" t="n"/>
      <c r="C87" s="164" t="n"/>
      <c r="D87" s="160" t="n"/>
      <c r="E87" s="160" t="n"/>
      <c r="F87" s="170" t="n"/>
      <c r="G87" s="160" t="n"/>
      <c r="H87" s="160" t="n"/>
      <c r="I87" s="160" t="n"/>
      <c r="J87" s="160" t="n"/>
      <c r="K87" s="160" t="n"/>
      <c r="L87" s="153" t="n"/>
      <c r="M87" s="153" t="n"/>
      <c r="N87" s="160" t="n"/>
      <c r="O87" s="160" t="n"/>
      <c r="P87" s="153" t="n"/>
      <c r="Q87" s="153" t="n"/>
      <c r="R87" s="153" t="n"/>
      <c r="S87" s="153" t="n"/>
      <c r="T87" s="153" t="n"/>
      <c r="U87" s="153" t="n"/>
      <c r="V87" s="153" t="n"/>
      <c r="W87" s="153" t="n"/>
      <c r="X87" s="153" t="n"/>
      <c r="Y87" s="153" t="n"/>
      <c r="Z87" s="153" t="n"/>
      <c r="AA87" s="153" t="n"/>
      <c r="AB87" s="153" t="n"/>
      <c r="AC87" s="153" t="n"/>
      <c r="AD87" s="153" t="n"/>
    </row>
    <row r="88" ht="15.75" customHeight="1" s="193" thickBot="1">
      <c r="A88" s="153" t="n"/>
      <c r="B88" s="153" t="n"/>
      <c r="C88" s="164" t="inlineStr">
        <is>
          <t>QS</t>
        </is>
      </c>
      <c r="D88" s="160" t="n"/>
      <c r="E88" s="160" t="n"/>
      <c r="F88" s="83" t="n"/>
      <c r="G88" s="168" t="inlineStr">
        <is>
          <t>%</t>
        </is>
      </c>
      <c r="H88" s="160" t="n"/>
      <c r="I88" s="160" t="n"/>
      <c r="J88" s="160" t="n"/>
      <c r="K88" s="160" t="n"/>
      <c r="L88" s="175" t="n"/>
      <c r="M88" s="176" t="n"/>
      <c r="N88" s="177" t="inlineStr">
        <is>
          <t xml:space="preserve">SOP Price [CNY] / 100 parts      </t>
        </is>
      </c>
      <c r="O88" s="273">
        <f>O86*100</f>
        <v/>
      </c>
      <c r="P88" s="153" t="n"/>
      <c r="Q88" s="153" t="n"/>
      <c r="R88" s="153" t="n"/>
      <c r="S88" s="153" t="n"/>
      <c r="T88" s="153" t="n"/>
      <c r="U88" s="153" t="n"/>
      <c r="V88" s="153" t="n"/>
      <c r="W88" s="153" t="n"/>
      <c r="X88" s="153" t="n"/>
      <c r="Y88" s="153" t="n"/>
      <c r="Z88" s="153" t="n"/>
      <c r="AA88" s="153" t="n"/>
      <c r="AB88" s="153" t="n"/>
      <c r="AC88" s="153" t="n"/>
      <c r="AD88" s="153" t="n"/>
    </row>
    <row r="89" ht="15.75" customHeight="1" s="193" thickBot="1">
      <c r="A89" s="153" t="n"/>
      <c r="B89" s="153" t="n"/>
      <c r="C89" s="164" t="n"/>
      <c r="D89" s="160" t="n"/>
      <c r="E89" s="160" t="n"/>
      <c r="F89" s="160" t="n"/>
      <c r="G89" s="160" t="n"/>
      <c r="H89" s="160" t="n"/>
      <c r="I89" s="160" t="n"/>
      <c r="J89" s="160" t="n"/>
      <c r="K89" s="160" t="n"/>
      <c r="L89" s="178" t="n"/>
      <c r="M89" s="179" t="n"/>
      <c r="N89" s="179" t="n"/>
      <c r="O89" s="180" t="n"/>
      <c r="P89" s="153" t="n"/>
      <c r="Q89" s="153" t="n"/>
      <c r="R89" s="153" t="n"/>
      <c r="S89" s="153" t="n"/>
      <c r="T89" s="153" t="n"/>
      <c r="U89" s="153" t="n"/>
      <c r="V89" s="153" t="n"/>
      <c r="W89" s="153" t="n"/>
      <c r="X89" s="153" t="n"/>
      <c r="Y89" s="153" t="n"/>
      <c r="Z89" s="153" t="n"/>
      <c r="AA89" s="153" t="n"/>
      <c r="AB89" s="153" t="n"/>
      <c r="AC89" s="153" t="n"/>
      <c r="AD89" s="153" t="n"/>
    </row>
    <row r="90" ht="15" customHeight="1" s="193">
      <c r="A90" s="153" t="n"/>
      <c r="B90" s="153" t="n"/>
      <c r="C90" s="274" t="inlineStr">
        <is>
          <t xml:space="preserve">Comments:(ie. Payment terms, DPO etc.)
</t>
        </is>
      </c>
      <c r="D90" s="275" t="n"/>
      <c r="E90" s="275" t="n"/>
      <c r="F90" s="275" t="n"/>
      <c r="G90" s="275" t="n"/>
      <c r="H90" s="275" t="n"/>
      <c r="I90" s="276" t="n"/>
      <c r="J90" s="160" t="n"/>
      <c r="K90" s="160" t="n"/>
      <c r="L90" s="178" t="n"/>
      <c r="M90" s="179" t="n"/>
      <c r="N90" s="181" t="inlineStr">
        <is>
          <t xml:space="preserve">SOP+1st Y Price [CNY] / 100 parts      </t>
        </is>
      </c>
      <c r="O90" s="182" t="n"/>
      <c r="P90" s="153" t="n"/>
      <c r="Q90" s="153" t="n"/>
      <c r="R90" s="153" t="n"/>
      <c r="S90" s="153" t="n"/>
      <c r="T90" s="153" t="n"/>
      <c r="U90" s="153" t="n"/>
      <c r="V90" s="153" t="n"/>
      <c r="W90" s="153" t="n"/>
      <c r="X90" s="153" t="n"/>
      <c r="Y90" s="153" t="n"/>
      <c r="Z90" s="153" t="n"/>
      <c r="AA90" s="153" t="n"/>
      <c r="AB90" s="153" t="n"/>
      <c r="AC90" s="153" t="n"/>
      <c r="AD90" s="153" t="n"/>
    </row>
    <row r="91" ht="15" customHeight="1" s="193">
      <c r="A91" s="153" t="n"/>
      <c r="B91" s="153" t="n"/>
      <c r="C91" s="277" t="n"/>
      <c r="I91" s="278" t="n"/>
      <c r="J91" s="160" t="n"/>
      <c r="K91" s="160" t="n"/>
      <c r="L91" s="178" t="n"/>
      <c r="M91" s="179" t="n"/>
      <c r="N91" s="183" t="n"/>
      <c r="O91" s="184" t="n"/>
      <c r="P91" s="153" t="n"/>
      <c r="Q91" s="153" t="n"/>
      <c r="R91" s="153" t="n"/>
      <c r="S91" s="153" t="n"/>
      <c r="T91" s="153" t="n"/>
      <c r="U91" s="153" t="n"/>
      <c r="V91" s="153" t="n"/>
      <c r="W91" s="153" t="n"/>
      <c r="X91" s="153" t="n"/>
      <c r="Y91" s="153" t="n"/>
      <c r="Z91" s="153" t="n"/>
      <c r="AA91" s="153" t="n"/>
      <c r="AB91" s="153" t="n"/>
      <c r="AC91" s="153" t="n"/>
      <c r="AD91" s="153" t="n"/>
    </row>
    <row r="92" ht="15" customHeight="1" s="193">
      <c r="A92" s="153" t="n"/>
      <c r="B92" s="153" t="n"/>
      <c r="C92" s="277" t="n"/>
      <c r="I92" s="278" t="n"/>
      <c r="J92" s="160" t="n"/>
      <c r="K92" s="185" t="n"/>
      <c r="L92" s="178" t="n"/>
      <c r="M92" s="179" t="n"/>
      <c r="N92" s="181" t="inlineStr">
        <is>
          <t xml:space="preserve">SOP+2nd Y Price [CNY] / 100 parts      </t>
        </is>
      </c>
      <c r="O92" s="182" t="n"/>
      <c r="P92" s="153" t="n"/>
      <c r="Q92" s="153" t="n"/>
      <c r="R92" s="153" t="n"/>
      <c r="S92" s="153" t="n"/>
      <c r="T92" s="153" t="n"/>
      <c r="U92" s="153" t="n"/>
      <c r="V92" s="153" t="n"/>
      <c r="W92" s="153" t="n"/>
      <c r="X92" s="153" t="n"/>
      <c r="Y92" s="153" t="n"/>
      <c r="Z92" s="153" t="n"/>
      <c r="AA92" s="153" t="n"/>
      <c r="AB92" s="153" t="n"/>
      <c r="AC92" s="153" t="n"/>
      <c r="AD92" s="153" t="n"/>
    </row>
    <row r="93" s="193">
      <c r="A93" s="153" t="n"/>
      <c r="B93" s="153" t="n"/>
      <c r="C93" s="277" t="n"/>
      <c r="I93" s="278" t="n"/>
      <c r="J93" s="279" t="n"/>
      <c r="K93" s="153" t="n"/>
      <c r="L93" s="178" t="n"/>
      <c r="M93" s="179" t="n"/>
      <c r="N93" s="183" t="n"/>
      <c r="O93" s="184" t="n"/>
      <c r="P93" s="153" t="n"/>
      <c r="Q93" s="153" t="n"/>
      <c r="R93" s="153" t="n"/>
      <c r="S93" s="153" t="n"/>
      <c r="T93" s="153" t="n"/>
      <c r="U93" s="153" t="n"/>
      <c r="V93" s="153" t="n"/>
      <c r="W93" s="153" t="n"/>
      <c r="X93" s="153" t="n"/>
      <c r="Y93" s="153" t="n"/>
      <c r="Z93" s="153" t="n"/>
      <c r="AA93" s="153" t="n"/>
      <c r="AB93" s="153" t="n"/>
      <c r="AC93" s="153" t="n"/>
      <c r="AD93" s="153" t="n"/>
    </row>
    <row r="94" s="193">
      <c r="A94" s="153" t="n"/>
      <c r="B94" s="153" t="n"/>
      <c r="C94" s="277" t="n"/>
      <c r="I94" s="278" t="n"/>
      <c r="J94" s="153" t="n"/>
      <c r="K94" s="153" t="n"/>
      <c r="L94" s="187" t="n"/>
      <c r="M94" s="183" t="n"/>
      <c r="N94" s="181" t="inlineStr">
        <is>
          <t xml:space="preserve">SOP+3rd Y Price [CNY] / 100 parts      </t>
        </is>
      </c>
      <c r="O94" s="182" t="n"/>
      <c r="P94" s="153" t="n"/>
      <c r="Q94" s="153" t="n"/>
      <c r="R94" s="153" t="n"/>
      <c r="S94" s="153" t="n"/>
      <c r="T94" s="153" t="n"/>
      <c r="U94" s="153" t="n"/>
      <c r="V94" s="153" t="n"/>
      <c r="W94" s="153" t="n"/>
      <c r="X94" s="153" t="n"/>
      <c r="Y94" s="153" t="n"/>
      <c r="Z94" s="153" t="n"/>
      <c r="AA94" s="153" t="n"/>
      <c r="AB94" s="153" t="n"/>
      <c r="AC94" s="153" t="n"/>
      <c r="AD94" s="153" t="n"/>
    </row>
    <row r="95" ht="15.75" customHeight="1" s="193" thickBot="1">
      <c r="A95" s="153" t="n"/>
      <c r="B95" s="153" t="n"/>
      <c r="C95" s="280" t="n"/>
      <c r="D95" s="281" t="n"/>
      <c r="E95" s="281" t="n"/>
      <c r="F95" s="281" t="n"/>
      <c r="G95" s="281" t="n"/>
      <c r="H95" s="281" t="n"/>
      <c r="I95" s="282" t="n"/>
      <c r="J95" s="153" t="n"/>
      <c r="K95" s="153" t="n"/>
      <c r="L95" s="187" t="n"/>
      <c r="M95" s="183" t="n"/>
      <c r="N95" s="183" t="n"/>
      <c r="O95" s="184" t="n"/>
      <c r="P95" s="153" t="n"/>
      <c r="Q95" s="153" t="n"/>
      <c r="R95" s="153" t="n"/>
      <c r="S95" s="153" t="n"/>
      <c r="T95" s="153" t="n"/>
      <c r="U95" s="153" t="n"/>
      <c r="V95" s="153" t="n"/>
      <c r="W95" s="153" t="n"/>
      <c r="X95" s="153" t="n"/>
      <c r="Y95" s="153" t="n"/>
      <c r="Z95" s="153" t="n"/>
      <c r="AA95" s="153" t="n"/>
      <c r="AB95" s="153" t="n"/>
      <c r="AC95" s="153" t="n"/>
      <c r="AD95" s="153" t="n"/>
    </row>
    <row r="96" s="193">
      <c r="A96" s="153" t="n"/>
      <c r="B96" s="153" t="n"/>
      <c r="C96" s="153" t="n"/>
      <c r="D96" s="153" t="n"/>
      <c r="E96" s="153" t="n"/>
      <c r="F96" s="153" t="n"/>
      <c r="G96" s="153" t="n"/>
      <c r="H96" s="153" t="n"/>
      <c r="I96" s="153" t="n"/>
      <c r="J96" s="153" t="n"/>
      <c r="K96" s="153" t="n"/>
      <c r="L96" s="187" t="n"/>
      <c r="M96" s="183" t="n"/>
      <c r="N96" s="181" t="inlineStr">
        <is>
          <t xml:space="preserve">SOP+4th Y Price [CNY] / 100 parts      </t>
        </is>
      </c>
      <c r="O96" s="182" t="n"/>
      <c r="P96" s="153" t="n"/>
      <c r="Q96" s="153" t="n"/>
      <c r="R96" s="153" t="n"/>
      <c r="S96" s="153" t="n"/>
      <c r="T96" s="153" t="n"/>
      <c r="U96" s="153" t="n"/>
      <c r="V96" s="153" t="n"/>
      <c r="W96" s="153" t="n"/>
      <c r="X96" s="153" t="n"/>
      <c r="Y96" s="153" t="n"/>
      <c r="Z96" s="153" t="n"/>
      <c r="AA96" s="153" t="n"/>
      <c r="AB96" s="153" t="n"/>
      <c r="AC96" s="153" t="n"/>
      <c r="AD96" s="153" t="n"/>
    </row>
    <row r="97" s="193">
      <c r="A97" s="153" t="n"/>
      <c r="B97" s="153" t="n"/>
      <c r="C97" s="188" t="inlineStr">
        <is>
          <t>Remark: *  Need put in for Stamping part</t>
        </is>
      </c>
      <c r="D97" s="188" t="n"/>
      <c r="E97" s="153" t="n"/>
      <c r="F97" s="153" t="n"/>
      <c r="G97" s="153" t="n"/>
      <c r="H97" s="153" t="n"/>
      <c r="I97" s="153" t="n"/>
      <c r="J97" s="153" t="n"/>
      <c r="K97" s="153" t="n"/>
      <c r="L97" s="187" t="n"/>
      <c r="M97" s="183" t="n"/>
      <c r="N97" s="179" t="n"/>
      <c r="O97" s="180" t="n"/>
      <c r="P97" s="153" t="n"/>
      <c r="Q97" s="153" t="n"/>
      <c r="R97" s="153" t="n"/>
      <c r="S97" s="153" t="n"/>
      <c r="T97" s="153" t="n"/>
      <c r="U97" s="153" t="n"/>
      <c r="V97" s="153" t="n"/>
      <c r="W97" s="153" t="n"/>
      <c r="X97" s="153" t="n"/>
      <c r="Y97" s="153" t="n"/>
      <c r="Z97" s="153" t="n"/>
      <c r="AA97" s="153" t="n"/>
      <c r="AB97" s="153" t="n"/>
      <c r="AC97" s="153" t="n"/>
      <c r="AD97" s="153" t="n"/>
    </row>
    <row r="98" s="193">
      <c r="A98" s="153" t="n"/>
      <c r="B98" s="153" t="n"/>
      <c r="C98" s="153" t="n"/>
      <c r="D98" s="153" t="n"/>
      <c r="E98" s="153" t="n"/>
      <c r="F98" s="153" t="n"/>
      <c r="G98" s="153" t="n"/>
      <c r="H98" s="153" t="n"/>
      <c r="I98" s="153" t="n"/>
      <c r="J98" s="153" t="n"/>
      <c r="K98" s="153" t="n"/>
      <c r="L98" s="187" t="n"/>
      <c r="M98" s="183" t="n"/>
      <c r="N98" s="181" t="inlineStr">
        <is>
          <t xml:space="preserve">Total Nominated PVO [CNY] </t>
        </is>
      </c>
      <c r="O98" s="182">
        <f>SUM(O88*E16+O90*F16+O92*G16+O94*H16+O96*I16+O96*J16+O96*SUM(K16:O16))/100</f>
        <v/>
      </c>
      <c r="P98" s="153" t="n"/>
      <c r="Q98" s="153" t="n"/>
      <c r="R98" s="153" t="n"/>
      <c r="S98" s="153" t="n"/>
      <c r="T98" s="153" t="n"/>
      <c r="U98" s="153" t="n"/>
      <c r="V98" s="153" t="n"/>
      <c r="W98" s="153" t="n"/>
      <c r="X98" s="153" t="n"/>
      <c r="Y98" s="153" t="n"/>
      <c r="Z98" s="153" t="n"/>
      <c r="AA98" s="153" t="n"/>
      <c r="AB98" s="153" t="n"/>
      <c r="AC98" s="153" t="n"/>
      <c r="AD98" s="153" t="n"/>
    </row>
    <row r="99" s="193">
      <c r="A99" s="153" t="n"/>
      <c r="B99" s="153" t="n"/>
      <c r="C99" s="153" t="n"/>
      <c r="D99" s="153" t="n"/>
      <c r="E99" s="153" t="n"/>
      <c r="F99" s="153" t="n"/>
      <c r="G99" s="153" t="n"/>
      <c r="H99" s="153" t="n"/>
      <c r="I99" s="153" t="n"/>
      <c r="J99" s="153" t="n"/>
      <c r="K99" s="153" t="n"/>
      <c r="L99" s="187" t="n"/>
      <c r="M99" s="183" t="n"/>
      <c r="N99" s="183" t="n"/>
      <c r="O99" s="184" t="n"/>
      <c r="P99" s="153" t="n"/>
      <c r="Q99" s="153" t="n"/>
      <c r="R99" s="153" t="n"/>
      <c r="S99" s="153" t="n"/>
      <c r="T99" s="153" t="n"/>
      <c r="U99" s="153" t="n"/>
      <c r="V99" s="153" t="n"/>
      <c r="W99" s="153" t="n"/>
      <c r="X99" s="153" t="n"/>
      <c r="Y99" s="153" t="n"/>
      <c r="Z99" s="153" t="n"/>
      <c r="AA99" s="153" t="n"/>
      <c r="AB99" s="153" t="n"/>
      <c r="AC99" s="153" t="n"/>
      <c r="AD99" s="153" t="n"/>
    </row>
    <row r="100" ht="15.75" customHeight="1" s="193" thickBot="1">
      <c r="A100" s="153" t="n"/>
      <c r="B100" s="153" t="n"/>
      <c r="C100" s="153" t="n"/>
      <c r="D100" s="153" t="n"/>
      <c r="E100" s="153" t="n"/>
      <c r="F100" s="153" t="n"/>
      <c r="G100" s="153" t="n"/>
      <c r="H100" s="153" t="n"/>
      <c r="I100" s="153" t="n"/>
      <c r="J100" s="153" t="n"/>
      <c r="K100" s="153" t="n"/>
      <c r="L100" s="189" t="n"/>
      <c r="M100" s="190" t="n"/>
      <c r="N100" s="191" t="inlineStr">
        <is>
          <t>Total Quick saving [CNY]</t>
        </is>
      </c>
      <c r="O100" s="192">
        <f>O98*F88/100</f>
        <v/>
      </c>
      <c r="P100" s="153" t="n"/>
      <c r="Q100" s="153" t="n"/>
      <c r="R100" s="153" t="n"/>
      <c r="S100" s="153" t="n"/>
      <c r="T100" s="153" t="n"/>
      <c r="U100" s="153" t="n"/>
      <c r="V100" s="153" t="n"/>
      <c r="W100" s="153" t="n"/>
      <c r="X100" s="153" t="n"/>
      <c r="Y100" s="153" t="n"/>
      <c r="Z100" s="153" t="n"/>
      <c r="AA100" s="153" t="n"/>
      <c r="AB100" s="153" t="n"/>
      <c r="AC100" s="153" t="n"/>
      <c r="AD100" s="153" t="n"/>
    </row>
    <row r="101">
      <c r="A101" s="153" t="n"/>
      <c r="B101" s="153" t="n"/>
      <c r="C101" s="153" t="n"/>
      <c r="D101" s="153" t="n"/>
      <c r="E101" s="153" t="n"/>
      <c r="F101" s="153" t="n"/>
      <c r="G101" s="153" t="n"/>
      <c r="H101" s="153" t="n"/>
      <c r="I101" s="153" t="n"/>
      <c r="J101" s="153" t="n"/>
      <c r="K101" s="153" t="n"/>
      <c r="L101" s="153" t="n"/>
      <c r="M101" s="153" t="n"/>
      <c r="N101" s="153" t="n"/>
      <c r="O101" s="153" t="n"/>
      <c r="P101" s="153" t="n"/>
      <c r="Q101" s="153" t="n"/>
      <c r="R101" s="153" t="n"/>
      <c r="S101" s="153" t="n"/>
      <c r="T101" s="153" t="n"/>
      <c r="U101" s="153" t="n"/>
      <c r="V101" s="153" t="n"/>
      <c r="W101" s="153" t="n"/>
      <c r="X101" s="153" t="n"/>
      <c r="Y101" s="153" t="n"/>
      <c r="Z101" s="153" t="n"/>
      <c r="AA101" s="153" t="n"/>
      <c r="AB101" s="153" t="n"/>
      <c r="AC101" s="153" t="n"/>
      <c r="AD101" s="153" t="n"/>
    </row>
    <row r="102">
      <c r="A102" s="153" t="n"/>
      <c r="B102" s="153" t="n"/>
      <c r="C102" s="153" t="n"/>
      <c r="D102" s="153" t="n"/>
      <c r="E102" s="153" t="n"/>
      <c r="F102" s="153" t="n"/>
      <c r="G102" s="153" t="n"/>
      <c r="H102" s="153" t="n"/>
      <c r="I102" s="153" t="n"/>
      <c r="J102" s="153" t="n"/>
      <c r="K102" s="153" t="n"/>
      <c r="L102" s="153" t="n"/>
      <c r="M102" s="153" t="n"/>
      <c r="N102" s="153" t="n"/>
      <c r="O102" s="153" t="n"/>
      <c r="P102" s="153" t="n"/>
      <c r="Q102" s="153" t="n"/>
      <c r="R102" s="153" t="n"/>
      <c r="S102" s="153" t="n"/>
      <c r="T102" s="153" t="n"/>
      <c r="U102" s="153" t="n"/>
      <c r="V102" s="153" t="n"/>
      <c r="W102" s="153" t="n"/>
      <c r="X102" s="153" t="n"/>
      <c r="Y102" s="153" t="n"/>
      <c r="Z102" s="153" t="n"/>
      <c r="AA102" s="153" t="n"/>
      <c r="AB102" s="153" t="n"/>
      <c r="AC102" s="153" t="n"/>
      <c r="AD102" s="153" t="n"/>
    </row>
    <row r="103">
      <c r="A103" s="153" t="n"/>
      <c r="B103" s="153" t="n"/>
      <c r="C103" s="153" t="n"/>
      <c r="D103" s="153" t="n"/>
      <c r="E103" s="153" t="n"/>
      <c r="F103" s="153" t="n"/>
      <c r="G103" s="153" t="n"/>
      <c r="H103" s="153" t="n"/>
      <c r="I103" s="153" t="n"/>
      <c r="J103" s="153" t="n"/>
      <c r="K103" s="153" t="n"/>
      <c r="L103" s="153" t="n"/>
      <c r="M103" s="153" t="n"/>
      <c r="N103" s="153" t="n"/>
      <c r="O103" s="153" t="n"/>
      <c r="P103" s="153" t="n"/>
      <c r="Q103" s="153" t="n"/>
      <c r="R103" s="153" t="n"/>
      <c r="S103" s="153" t="n"/>
      <c r="T103" s="153" t="n"/>
      <c r="U103" s="153" t="n"/>
      <c r="V103" s="153" t="n"/>
      <c r="W103" s="153" t="n"/>
      <c r="X103" s="153" t="n"/>
      <c r="Y103" s="153" t="n"/>
      <c r="Z103" s="153" t="n"/>
      <c r="AA103" s="153" t="n"/>
      <c r="AB103" s="153" t="n"/>
      <c r="AC103" s="153" t="n"/>
      <c r="AD103" s="153" t="n"/>
    </row>
    <row r="104">
      <c r="A104" s="153" t="n"/>
      <c r="B104" s="153" t="n"/>
      <c r="C104" s="153" t="n"/>
      <c r="D104" s="153" t="n"/>
      <c r="E104" s="153" t="n"/>
      <c r="F104" s="153" t="n"/>
      <c r="G104" s="153" t="n"/>
      <c r="H104" s="153" t="n"/>
      <c r="I104" s="153" t="n"/>
      <c r="J104" s="153" t="n"/>
      <c r="K104" s="153" t="n"/>
      <c r="L104" s="153" t="n"/>
      <c r="M104" s="153" t="n"/>
      <c r="N104" s="153" t="n"/>
      <c r="O104" s="153" t="n"/>
      <c r="P104" s="153" t="n"/>
      <c r="Q104" s="153" t="n"/>
      <c r="R104" s="153" t="n"/>
      <c r="S104" s="153" t="n"/>
      <c r="T104" s="153" t="n"/>
      <c r="U104" s="153" t="n"/>
      <c r="V104" s="153" t="n"/>
      <c r="W104" s="153" t="n"/>
      <c r="X104" s="153" t="n"/>
      <c r="Y104" s="153" t="n"/>
      <c r="Z104" s="153" t="n"/>
      <c r="AA104" s="153" t="n"/>
      <c r="AB104" s="153" t="n"/>
      <c r="AC104" s="153" t="n"/>
      <c r="AD104" s="153" t="n"/>
    </row>
    <row r="105">
      <c r="A105" s="153" t="n"/>
      <c r="B105" s="153" t="n"/>
      <c r="C105" s="153" t="n"/>
      <c r="D105" s="153" t="n"/>
      <c r="E105" s="153" t="n"/>
      <c r="F105" s="153" t="n"/>
      <c r="G105" s="153" t="n"/>
      <c r="H105" s="153" t="n"/>
      <c r="I105" s="153" t="n"/>
      <c r="J105" s="153" t="n"/>
      <c r="K105" s="153" t="n"/>
      <c r="L105" s="153" t="n"/>
      <c r="M105" s="153" t="n"/>
      <c r="N105" s="153" t="n"/>
      <c r="O105" s="153" t="n"/>
      <c r="P105" s="153" t="n"/>
      <c r="Q105" s="153" t="n"/>
      <c r="R105" s="153" t="n"/>
      <c r="S105" s="153" t="n"/>
      <c r="T105" s="153" t="n"/>
      <c r="U105" s="153" t="n"/>
      <c r="V105" s="153" t="n"/>
      <c r="W105" s="153" t="n"/>
      <c r="X105" s="153" t="n"/>
      <c r="Y105" s="153" t="n"/>
      <c r="Z105" s="153" t="n"/>
      <c r="AA105" s="153" t="n"/>
      <c r="AB105" s="153" t="n"/>
      <c r="AC105" s="153" t="n"/>
      <c r="AD105" s="153" t="n"/>
    </row>
    <row r="106">
      <c r="A106" s="153" t="n"/>
      <c r="B106" s="153" t="n"/>
      <c r="C106" s="153" t="n"/>
      <c r="D106" s="153" t="n"/>
      <c r="E106" s="153" t="n"/>
      <c r="F106" s="153" t="n"/>
      <c r="G106" s="153" t="n"/>
      <c r="H106" s="153" t="n"/>
      <c r="I106" s="153" t="n"/>
      <c r="J106" s="153" t="n"/>
      <c r="K106" s="153" t="n"/>
      <c r="L106" s="153" t="n"/>
      <c r="M106" s="153" t="n"/>
      <c r="N106" s="153" t="n"/>
      <c r="O106" s="153" t="n"/>
      <c r="P106" s="153" t="n"/>
      <c r="Q106" s="153" t="n"/>
      <c r="R106" s="153" t="n"/>
      <c r="S106" s="153" t="n"/>
      <c r="T106" s="153" t="n"/>
      <c r="U106" s="153" t="n"/>
      <c r="V106" s="153" t="n"/>
      <c r="W106" s="153" t="n"/>
      <c r="X106" s="153" t="n"/>
      <c r="Y106" s="153" t="n"/>
      <c r="Z106" s="153" t="n"/>
      <c r="AA106" s="153" t="n"/>
      <c r="AB106" s="153" t="n"/>
      <c r="AC106" s="153" t="n"/>
      <c r="AD106" s="153" t="n"/>
    </row>
    <row r="107">
      <c r="A107" s="153" t="n"/>
      <c r="B107" s="153" t="n"/>
      <c r="C107" s="153" t="n"/>
      <c r="D107" s="153" t="n"/>
      <c r="E107" s="153" t="n"/>
      <c r="F107" s="153" t="n"/>
      <c r="G107" s="153" t="n"/>
      <c r="H107" s="153" t="n"/>
      <c r="I107" s="153" t="n"/>
      <c r="J107" s="153" t="n"/>
      <c r="K107" s="153" t="n"/>
      <c r="L107" s="153" t="n"/>
      <c r="M107" s="153" t="n"/>
      <c r="N107" s="153" t="n"/>
      <c r="O107" s="153" t="n"/>
      <c r="P107" s="153" t="n"/>
      <c r="Q107" s="153" t="n"/>
      <c r="R107" s="153" t="n"/>
      <c r="S107" s="153" t="n"/>
      <c r="T107" s="153" t="n"/>
      <c r="U107" s="153" t="n"/>
      <c r="V107" s="153" t="n"/>
      <c r="W107" s="153" t="n"/>
      <c r="X107" s="153" t="n"/>
      <c r="Y107" s="153" t="n"/>
      <c r="Z107" s="153" t="n"/>
      <c r="AA107" s="153" t="n"/>
      <c r="AB107" s="153" t="n"/>
      <c r="AC107" s="153" t="n"/>
      <c r="AD107" s="153" t="n"/>
    </row>
    <row r="108">
      <c r="A108" s="153" t="n"/>
      <c r="B108" s="153" t="n"/>
      <c r="C108" s="153" t="n"/>
      <c r="D108" s="153" t="n"/>
      <c r="E108" s="153" t="n"/>
      <c r="F108" s="153" t="n"/>
      <c r="G108" s="153" t="n"/>
      <c r="H108" s="153" t="n"/>
      <c r="I108" s="153" t="n"/>
      <c r="J108" s="153" t="n"/>
      <c r="K108" s="153" t="n"/>
      <c r="L108" s="153" t="n"/>
      <c r="M108" s="153" t="n"/>
      <c r="N108" s="153" t="n"/>
      <c r="O108" s="153" t="n"/>
      <c r="P108" s="153" t="n"/>
      <c r="Q108" s="153" t="n"/>
      <c r="R108" s="153" t="n"/>
      <c r="S108" s="153" t="n"/>
      <c r="T108" s="153" t="n"/>
      <c r="U108" s="153" t="n"/>
      <c r="V108" s="153" t="n"/>
      <c r="W108" s="153" t="n"/>
      <c r="X108" s="153" t="n"/>
      <c r="Y108" s="153" t="n"/>
      <c r="Z108" s="153" t="n"/>
      <c r="AA108" s="153" t="n"/>
      <c r="AB108" s="153" t="n"/>
      <c r="AC108" s="153" t="n"/>
      <c r="AD108" s="153" t="n"/>
    </row>
    <row r="109">
      <c r="A109" s="153" t="n"/>
      <c r="B109" s="153" t="n"/>
      <c r="C109" s="153" t="n"/>
      <c r="D109" s="153" t="n"/>
      <c r="E109" s="153" t="n"/>
      <c r="F109" s="153" t="n"/>
      <c r="G109" s="153" t="n"/>
      <c r="H109" s="153" t="n"/>
      <c r="I109" s="153" t="n"/>
      <c r="J109" s="153" t="n"/>
      <c r="K109" s="153" t="n"/>
      <c r="L109" s="153" t="n"/>
      <c r="M109" s="153" t="n"/>
      <c r="N109" s="153" t="n"/>
      <c r="O109" s="153" t="n"/>
      <c r="P109" s="153" t="n"/>
      <c r="Q109" s="153" t="n"/>
      <c r="R109" s="153" t="n"/>
      <c r="S109" s="153" t="n"/>
      <c r="T109" s="153" t="n"/>
      <c r="U109" s="153" t="n"/>
      <c r="V109" s="153" t="n"/>
      <c r="W109" s="153" t="n"/>
      <c r="X109" s="153" t="n"/>
      <c r="Y109" s="153" t="n"/>
      <c r="Z109" s="153" t="n"/>
      <c r="AA109" s="153" t="n"/>
      <c r="AB109" s="153" t="n"/>
      <c r="AC109" s="153" t="n"/>
      <c r="AD109" s="153" t="n"/>
    </row>
    <row r="110">
      <c r="A110" s="153" t="n"/>
      <c r="B110" s="153" t="n"/>
      <c r="C110" s="153" t="n"/>
      <c r="D110" s="153" t="n"/>
      <c r="E110" s="153" t="n"/>
      <c r="F110" s="153" t="n"/>
      <c r="G110" s="153" t="n"/>
      <c r="H110" s="153" t="n"/>
      <c r="I110" s="153" t="n"/>
      <c r="J110" s="153" t="n"/>
      <c r="K110" s="153" t="n"/>
      <c r="L110" s="153" t="n"/>
      <c r="M110" s="153" t="n"/>
      <c r="N110" s="153" t="n"/>
      <c r="O110" s="153" t="n"/>
      <c r="P110" s="153" t="n"/>
      <c r="Q110" s="153" t="n"/>
      <c r="R110" s="153" t="n"/>
      <c r="S110" s="153" t="n"/>
      <c r="T110" s="153" t="n"/>
      <c r="U110" s="153" t="n"/>
      <c r="V110" s="153" t="n"/>
      <c r="W110" s="153" t="n"/>
      <c r="X110" s="153" t="n"/>
      <c r="Y110" s="153" t="n"/>
      <c r="Z110" s="153" t="n"/>
      <c r="AA110" s="153" t="n"/>
      <c r="AB110" s="153" t="n"/>
      <c r="AC110" s="153" t="n"/>
      <c r="AD110" s="153" t="n"/>
    </row>
    <row r="111">
      <c r="A111" s="153" t="n"/>
      <c r="B111" s="153" t="n"/>
      <c r="C111" s="153" t="n"/>
      <c r="D111" s="153" t="n"/>
      <c r="E111" s="153" t="n"/>
      <c r="F111" s="153" t="n"/>
      <c r="G111" s="153" t="n"/>
      <c r="H111" s="153" t="n"/>
      <c r="I111" s="153" t="n"/>
      <c r="J111" s="153" t="n"/>
      <c r="K111" s="153" t="n"/>
      <c r="L111" s="153" t="n"/>
      <c r="M111" s="153" t="n"/>
      <c r="N111" s="153" t="n"/>
      <c r="O111" s="153" t="n"/>
      <c r="P111" s="153" t="n"/>
      <c r="Q111" s="153" t="n"/>
      <c r="R111" s="153" t="n"/>
      <c r="S111" s="153" t="n"/>
      <c r="T111" s="153" t="n"/>
      <c r="U111" s="153" t="n"/>
      <c r="V111" s="153" t="n"/>
      <c r="W111" s="153" t="n"/>
      <c r="X111" s="153" t="n"/>
      <c r="Y111" s="153" t="n"/>
      <c r="Z111" s="153" t="n"/>
      <c r="AA111" s="153" t="n"/>
      <c r="AB111" s="153" t="n"/>
      <c r="AC111" s="153" t="n"/>
      <c r="AD111" s="153" t="n"/>
    </row>
    <row r="112">
      <c r="A112" s="153" t="n"/>
      <c r="B112" s="153" t="n"/>
      <c r="C112" s="153" t="n"/>
      <c r="D112" s="153" t="n"/>
      <c r="E112" s="153" t="n"/>
      <c r="F112" s="153" t="n"/>
      <c r="G112" s="153" t="n"/>
      <c r="H112" s="153" t="n"/>
      <c r="I112" s="153" t="n"/>
      <c r="J112" s="153" t="n"/>
      <c r="K112" s="153" t="n"/>
      <c r="L112" s="153" t="n"/>
      <c r="M112" s="153" t="n"/>
      <c r="N112" s="153" t="n"/>
      <c r="O112" s="153" t="n"/>
      <c r="P112" s="153" t="n"/>
      <c r="Q112" s="153" t="n"/>
      <c r="R112" s="153" t="n"/>
      <c r="S112" s="153" t="n"/>
      <c r="T112" s="153" t="n"/>
      <c r="U112" s="153" t="n"/>
      <c r="V112" s="153" t="n"/>
      <c r="W112" s="153" t="n"/>
      <c r="X112" s="153" t="n"/>
      <c r="Y112" s="153" t="n"/>
      <c r="Z112" s="153" t="n"/>
      <c r="AA112" s="153" t="n"/>
      <c r="AB112" s="153" t="n"/>
      <c r="AC112" s="153" t="n"/>
      <c r="AD112" s="153" t="n"/>
    </row>
    <row r="113">
      <c r="A113" s="153" t="n"/>
      <c r="B113" s="153" t="n"/>
      <c r="C113" s="153" t="n"/>
      <c r="D113" s="153" t="n"/>
      <c r="E113" s="153" t="n"/>
      <c r="F113" s="153" t="n"/>
      <c r="G113" s="153" t="n"/>
      <c r="H113" s="153" t="n"/>
      <c r="I113" s="153" t="n"/>
      <c r="J113" s="153" t="n"/>
      <c r="K113" s="153" t="n"/>
      <c r="L113" s="153" t="n"/>
      <c r="M113" s="153" t="n"/>
      <c r="N113" s="153" t="n"/>
      <c r="O113" s="153" t="n"/>
      <c r="P113" s="153" t="n"/>
      <c r="Q113" s="153" t="n"/>
      <c r="R113" s="153" t="n"/>
      <c r="S113" s="153" t="n"/>
      <c r="T113" s="153" t="n"/>
      <c r="U113" s="153" t="n"/>
      <c r="V113" s="153" t="n"/>
      <c r="W113" s="153" t="n"/>
      <c r="X113" s="153" t="n"/>
      <c r="Y113" s="153" t="n"/>
      <c r="Z113" s="153" t="n"/>
      <c r="AA113" s="153" t="n"/>
      <c r="AB113" s="153" t="n"/>
      <c r="AC113" s="153" t="n"/>
      <c r="AD113" s="153" t="n"/>
    </row>
    <row r="114">
      <c r="A114" s="153" t="n"/>
      <c r="B114" s="153" t="n"/>
      <c r="C114" s="153" t="n"/>
      <c r="D114" s="153" t="n"/>
      <c r="E114" s="153" t="n"/>
      <c r="F114" s="153" t="n"/>
      <c r="G114" s="153" t="n"/>
      <c r="H114" s="153" t="n"/>
      <c r="I114" s="153" t="n"/>
      <c r="J114" s="153" t="n"/>
      <c r="K114" s="153" t="n"/>
      <c r="L114" s="153" t="n"/>
      <c r="M114" s="153" t="n"/>
      <c r="N114" s="153" t="n"/>
      <c r="O114" s="153" t="n"/>
      <c r="P114" s="153" t="n"/>
      <c r="Q114" s="153" t="n"/>
      <c r="R114" s="153" t="n"/>
      <c r="S114" s="153" t="n"/>
      <c r="T114" s="153" t="n"/>
      <c r="U114" s="153" t="n"/>
      <c r="V114" s="153" t="n"/>
      <c r="W114" s="153" t="n"/>
      <c r="X114" s="153" t="n"/>
      <c r="Y114" s="153" t="n"/>
      <c r="Z114" s="153" t="n"/>
      <c r="AA114" s="153" t="n"/>
      <c r="AB114" s="153" t="n"/>
      <c r="AC114" s="153" t="n"/>
      <c r="AD114" s="15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66D"/>
  <mergeCells count="19">
    <mergeCell ref="C90:I95"/>
    <mergeCell ref="L18:N18"/>
    <mergeCell ref="B20:P22"/>
    <mergeCell ref="B9:C9"/>
    <mergeCell ref="D9:E9"/>
    <mergeCell ref="G9:H9"/>
    <mergeCell ref="B11:C11"/>
    <mergeCell ref="D11:E11"/>
    <mergeCell ref="B17:D17"/>
    <mergeCell ref="B18:D18"/>
    <mergeCell ref="E18:G18"/>
    <mergeCell ref="I18:K18"/>
    <mergeCell ref="B7:C7"/>
    <mergeCell ref="D7:E7"/>
    <mergeCell ref="B5:C5"/>
    <mergeCell ref="B1:N3"/>
    <mergeCell ref="D5:E5"/>
    <mergeCell ref="G5:H5"/>
    <mergeCell ref="I5:L5"/>
  </mergeCells>
  <dataValidations disablePrompts="1" count="12">
    <dataValidation sqref="D15:O15" showErrorMessage="1" showInputMessage="1" allowBlank="0" type="whole" operator="greaterThan">
      <formula1>0</formula1>
    </dataValidation>
    <dataValidation sqref="H26:H35" showErrorMessage="1" showInputMessage="1" allowBlank="0" type="list">
      <formula1>"Pcs,Meter,KG"</formula1>
    </dataValidation>
    <dataValidation sqref="L11" showErrorMessage="1" showInputMessage="1" allowBlank="0" type="list">
      <formula1>"TECH_PLAS,MECH_HYB ,DECO_PLAS ,MEMBRANE ,PLAS_EXTRU ,DIE_CASTING ,STAMP_PART,COLD_FORMED ,FORGED_PART,MET_EXTRU,Connectors,INDUCTORS,POWDER_FORM,TURNED_PART ,BEND_WIRE,BEARING,DC MOTOR ,PART_RUB_IN,EL_HAR,PART_RUC_EX"</formula1>
    </dataValidation>
    <dataValidation sqref="C71:C72" showErrorMessage="1" showInputMessage="1" allowBlank="0" type="list" errorStyle="warning">
      <formula1>"Lable,Others"</formula1>
    </dataValidation>
    <dataValidation sqref="C69" showErrorMessage="1" showInputMessage="1" allowBlank="0" type="list" errorStyle="warning">
      <formula1>"One -Way Tray,Returanble Tray,One -Way Tray (ESD),Returanble Tray (ESD),One-Way Tube,Returanble Tube"</formula1>
    </dataValidation>
    <dataValidation sqref="C68" showErrorMessage="1" showInputMessage="1" allowBlank="0" type="list" errorStyle="warning">
      <formula1>"PE Bag,ESD PE Bag"</formula1>
    </dataValidation>
    <dataValidation sqref="C67" showErrorMessage="1" showInputMessage="1" allowBlank="0" type="list" errorStyle="warning">
      <formula1>"E Box,VDA 6.3 Box,VDA ESD Box,Carton Box"</formula1>
    </dataValidation>
    <dataValidation sqref="C39:C48" showErrorMessage="1" showInputMessage="1" allowBlank="0" error="PLS SELECT FROM DROP LIST!" type="list">
      <formula1>"Plastic,Stamping,Diecasting,Sinter,Forge,Extrusion,Turn,Ruber Injection"</formula1>
    </dataValidation>
    <dataValidation sqref="C52:C61" showErrorMessage="1" showInputMessage="1" allowBlank="0" error="PLS SELECT FROM DROP LIST!" type="list">
      <formula1>"Set up,Second process,Others"</formula1>
    </dataValidation>
    <dataValidation sqref="D11:E11" showErrorMessage="1" showInputMessage="1" allowBlank="0" type="list">
      <formula1>"Body I,Body II,Energy,DAS,LE,Sensor I,Actuators,EPS,Sensor II"</formula1>
    </dataValidation>
    <dataValidation sqref="O9" showErrorMessage="1" showInputMessage="1" allowBlank="0" type="list">
      <formula1>"CNY,EUR,USD,JPY"</formula1>
    </dataValidation>
    <dataValidation sqref="C70" showErrorMessage="1" showInputMessage="1" allowBlank="0" type="list" errorStyle="warning">
      <formula1>"Wooden Pallet,Plastic Pallet"</formula1>
    </dataValidation>
  </dataValidations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B8"/>
  <sheetViews>
    <sheetView workbookViewId="0">
      <selection activeCell="K14" sqref="K14"/>
    </sheetView>
  </sheetViews>
  <sheetFormatPr baseColWidth="8" defaultColWidth="9.140625" defaultRowHeight="15"/>
  <cols>
    <col width="14" bestFit="1" customWidth="1" style="193" min="1" max="1"/>
    <col width="14.5703125" bestFit="1" customWidth="1" style="193" min="2" max="2"/>
    <col width="14.5703125" customWidth="1" style="193" min="3" max="4"/>
    <col width="12.5703125" bestFit="1" customWidth="1" style="193" min="5" max="5"/>
    <col width="13.42578125" bestFit="1" customWidth="1" style="193" min="6" max="6"/>
    <col width="15.7109375" bestFit="1" customWidth="1" style="193" min="7" max="7"/>
    <col width="21" customWidth="1" style="193" min="8" max="8"/>
    <col width="15.140625" customWidth="1" style="193" min="9" max="9"/>
    <col width="16.85546875" bestFit="1" customWidth="1" style="193" min="10" max="10"/>
    <col width="16.140625" bestFit="1" customWidth="1" style="193" min="11" max="11"/>
    <col width="12.28515625" bestFit="1" customWidth="1" style="193" min="12" max="12"/>
    <col width="11.85546875" bestFit="1" customWidth="1" style="193" min="13" max="13"/>
    <col width="15.140625" bestFit="1" customWidth="1" style="193" min="14" max="14"/>
    <col width="15.140625" customWidth="1" style="193" min="15" max="22"/>
    <col width="15.5703125" bestFit="1" customWidth="1" style="193" min="23" max="23"/>
    <col width="16.28515625" bestFit="1" customWidth="1" style="193" min="24" max="24"/>
    <col width="15.85546875" bestFit="1" customWidth="1" style="193" min="25" max="27"/>
    <col width="11" bestFit="1" customWidth="1" style="193" min="28" max="28"/>
    <col width="9.140625" customWidth="1" style="193" min="29" max="16384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4" t="inlineStr">
        <is>
          <t>quote_date</t>
        </is>
      </c>
      <c r="J1" s="44" t="inlineStr">
        <is>
          <t>template_version</t>
        </is>
      </c>
      <c r="K1" s="44" t="inlineStr">
        <is>
          <t>segment</t>
        </is>
      </c>
      <c r="L1" s="44" t="inlineStr">
        <is>
          <t>currecncy</t>
        </is>
      </c>
      <c r="M1" s="44" t="inlineStr">
        <is>
          <t>tool_cost</t>
        </is>
      </c>
      <c r="N1" s="44" t="inlineStr">
        <is>
          <t>fixture_cost</t>
        </is>
      </c>
      <c r="O1" s="44" t="inlineStr">
        <is>
          <t>sg_a</t>
        </is>
      </c>
      <c r="P1" s="44" t="inlineStr">
        <is>
          <t>profit</t>
        </is>
      </c>
      <c r="Q1" s="44" t="inlineStr">
        <is>
          <t>subtotal_mtl</t>
        </is>
      </c>
      <c r="R1" s="44" t="inlineStr">
        <is>
          <t>subtotal_process</t>
        </is>
      </c>
      <c r="S1" s="44" t="inlineStr">
        <is>
          <t>subtotal_setup</t>
        </is>
      </c>
      <c r="T1" s="44" t="inlineStr">
        <is>
          <t>subtotal_2nd_process</t>
        </is>
      </c>
      <c r="U1" s="44" t="inlineStr">
        <is>
          <t>subtotal_package</t>
        </is>
      </c>
      <c r="V1" s="44" t="inlineStr">
        <is>
          <t>subtotal_transport</t>
        </is>
      </c>
      <c r="W1" s="44" t="inlineStr">
        <is>
          <t>year1_price</t>
        </is>
      </c>
      <c r="X1" s="44" t="inlineStr">
        <is>
          <t>year2_price</t>
        </is>
      </c>
      <c r="Y1" s="44" t="inlineStr">
        <is>
          <t>year3_price</t>
        </is>
      </c>
      <c r="Z1" s="44" t="inlineStr">
        <is>
          <t>year4_price</t>
        </is>
      </c>
      <c r="AA1" s="44" t="inlineStr">
        <is>
          <t>year5_price</t>
        </is>
      </c>
      <c r="AB1" s="44" t="inlineStr">
        <is>
          <t>qc</t>
        </is>
      </c>
    </row>
    <row r="2">
      <c r="A2" s="46">
        <f>CHAR(RANDBETWEEN(65,90))&amp;CHAR(RANDBETWEEN(65,90))&amp;CHAR(RANDBETWEEN(65,90))&amp;CHAR(RANDBETWEEN(65,90))&amp;CHAR(RANDBETWEEN(65,90))&amp;CHAR(RANDBETWEEN(65,90))</f>
        <v/>
      </c>
      <c r="B2" s="47">
        <f>'CBD Summary'!I9</f>
        <v/>
      </c>
      <c r="C2" s="91">
        <f>'CBD Summary'!D9</f>
        <v/>
      </c>
      <c r="D2" s="46">
        <f>'CBD Summary'!D5</f>
        <v/>
      </c>
      <c r="E2" s="47">
        <f>'CBD Summary'!L7</f>
        <v/>
      </c>
      <c r="F2" s="91">
        <f>'CBD Summary'!O7</f>
        <v/>
      </c>
      <c r="G2" s="91">
        <f>'CBD Summary'!I5</f>
        <v/>
      </c>
      <c r="H2" s="46">
        <f>'CBD Summary'!L11</f>
        <v/>
      </c>
      <c r="I2" s="283">
        <f>'CBD Summary'!O11</f>
        <v/>
      </c>
      <c r="J2" s="48">
        <f>'CBD Summary'!$O$2</f>
        <v/>
      </c>
      <c r="K2" s="46">
        <f>'CBD Summary'!D11</f>
        <v/>
      </c>
      <c r="L2" s="47">
        <f>'CBD Summary'!O9</f>
        <v/>
      </c>
      <c r="M2" s="48">
        <f>'CBD Summary'!E18</f>
        <v/>
      </c>
      <c r="N2" s="48">
        <f>'CBD Summary'!L18</f>
        <v/>
      </c>
      <c r="O2" s="49">
        <f>'CBD Summary'!F79/100</f>
        <v/>
      </c>
      <c r="P2" s="49">
        <f>'CBD Summary'!F81/100</f>
        <v/>
      </c>
      <c r="Q2" s="49">
        <f>'CBD Summary'!O36</f>
        <v/>
      </c>
      <c r="R2" s="49">
        <f>'CBD Summary'!O49</f>
        <v/>
      </c>
      <c r="S2" s="49">
        <f>'CBD Summary'!N62</f>
        <v/>
      </c>
      <c r="T2" s="49">
        <f>'CBD Summary'!O63</f>
        <v/>
      </c>
      <c r="U2" s="49">
        <f>'CBD Summary'!G73</f>
        <v/>
      </c>
      <c r="V2" s="49">
        <f>'CBD Summary'!O73</f>
        <v/>
      </c>
      <c r="W2" s="48">
        <f>'CBD Summary'!O88/100</f>
        <v/>
      </c>
      <c r="X2" s="51">
        <f>'CBD Summary'!O90/100</f>
        <v/>
      </c>
      <c r="Y2" s="51">
        <f>'CBD Summary'!O92/100</f>
        <v/>
      </c>
      <c r="Z2" s="51">
        <f>'CBD Summary'!O94/100</f>
        <v/>
      </c>
      <c r="AA2" s="51">
        <f>'CBD Summary'!O96/100</f>
        <v/>
      </c>
      <c r="AB2" s="51">
        <f>'CBD Summary'!O100</f>
        <v/>
      </c>
    </row>
    <row r="8">
      <c r="E8" s="227" t="n"/>
    </row>
  </sheetData>
  <mergeCells count="1">
    <mergeCell ref="E8:J8"/>
  </mergeCells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U11"/>
  <sheetViews>
    <sheetView workbookViewId="0">
      <selection activeCell="H2" sqref="H2"/>
    </sheetView>
  </sheetViews>
  <sheetFormatPr baseColWidth="8" defaultColWidth="15.7109375" defaultRowHeight="15"/>
  <cols>
    <col width="15.7109375" customWidth="1" style="193" min="1" max="1"/>
    <col width="14.5703125" bestFit="1" customWidth="1" style="193" min="2" max="2"/>
    <col width="14.5703125" customWidth="1" style="193" min="3" max="4"/>
    <col width="12.5703125" bestFit="1" customWidth="1" style="193" min="5" max="5"/>
    <col width="13.42578125" bestFit="1" customWidth="1" style="193" min="6" max="6"/>
    <col width="15.7109375" bestFit="1" customWidth="1" style="193" min="7" max="7"/>
    <col width="21" customWidth="1" style="193" min="8" max="8"/>
    <col width="15.7109375" customWidth="1" style="193" min="9" max="9"/>
    <col width="16.7109375" bestFit="1" customWidth="1" style="193" min="10" max="10"/>
    <col width="17.42578125" bestFit="1" customWidth="1" style="193" min="11" max="11"/>
    <col width="15.7109375" customWidth="1" style="193" min="12" max="18"/>
    <col width="16.85546875" bestFit="1" customWidth="1" style="193" min="19" max="19"/>
    <col width="15.7109375" customWidth="1" style="193" min="20" max="16384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3" t="inlineStr">
        <is>
          <t>subpart</t>
        </is>
      </c>
      <c r="J1" s="43" t="inlineStr">
        <is>
          <t>raw_mtl_supplier</t>
        </is>
      </c>
      <c r="K1" s="43" t="inlineStr">
        <is>
          <t>raw_mtl</t>
        </is>
      </c>
      <c r="L1" s="43" t="inlineStr">
        <is>
          <t>raw_mtl_moq</t>
        </is>
      </c>
      <c r="M1" s="43" t="inlineStr">
        <is>
          <t>raw_mtl_price</t>
        </is>
      </c>
      <c r="N1" s="43" t="inlineStr">
        <is>
          <t>raw_mtl_unit</t>
        </is>
      </c>
      <c r="O1" s="43" t="inlineStr">
        <is>
          <t>subpart_gross_weight</t>
        </is>
      </c>
      <c r="P1" s="43" t="inlineStr">
        <is>
          <t>subpart_net_weight</t>
        </is>
      </c>
      <c r="Q1" s="43" t="inlineStr">
        <is>
          <t>runner_weight</t>
        </is>
      </c>
      <c r="R1" s="43" t="inlineStr">
        <is>
          <t>subpart_scrap</t>
        </is>
      </c>
      <c r="S1" s="43" t="inlineStr">
        <is>
          <t>recycle_mtl_price</t>
        </is>
      </c>
      <c r="T1" s="43" t="inlineStr">
        <is>
          <t>recycle_cost</t>
        </is>
      </c>
      <c r="U1" s="43" t="inlineStr">
        <is>
          <t>subpart_cost</t>
        </is>
      </c>
    </row>
    <row r="2">
      <c r="A2" s="46">
        <f>IF(U2="","",main!$A$2)</f>
        <v/>
      </c>
      <c r="B2" s="91">
        <f>IF($A2="","",main!B$2)</f>
        <v/>
      </c>
      <c r="C2" s="91">
        <f>IF($A2="","",main!C$2)</f>
        <v/>
      </c>
      <c r="D2" s="91">
        <f>IF($A2="","",main!D$2)</f>
        <v/>
      </c>
      <c r="E2" s="91">
        <f>IF($A2="","",main!E$2)</f>
        <v/>
      </c>
      <c r="F2" s="91">
        <f>IF($A2="","",main!F$2)</f>
        <v/>
      </c>
      <c r="G2" s="91">
        <f>IF($A2="","",main!G$2)</f>
        <v/>
      </c>
      <c r="H2" s="91">
        <f>IF($A2="","",main!H$2)</f>
        <v/>
      </c>
      <c r="I2" s="46">
        <f>IF($A2="","",'CBD Summary'!C26)</f>
        <v/>
      </c>
      <c r="J2" s="46">
        <f>IF($A2="","",'CBD Summary'!D26)</f>
        <v/>
      </c>
      <c r="K2" s="46">
        <f>IF($A2="","",'CBD Summary'!E26)</f>
        <v/>
      </c>
      <c r="L2" s="51">
        <f>IF($A2="","",'CBD Summary'!F26)</f>
        <v/>
      </c>
      <c r="M2" s="51">
        <f>IF($A2="","",'CBD Summary'!G26)</f>
        <v/>
      </c>
      <c r="N2" s="46">
        <f>IF($A2="","",'CBD Summary'!H26)</f>
        <v/>
      </c>
      <c r="O2" s="51">
        <f>IF($A2="","",'CBD Summary'!I26)</f>
        <v/>
      </c>
      <c r="P2" s="51">
        <f>IF($A2="","",'CBD Summary'!J26)</f>
        <v/>
      </c>
      <c r="Q2" s="51">
        <f>IF($A2="","",'CBD Summary'!K26)</f>
        <v/>
      </c>
      <c r="R2" s="51">
        <f>IF($A2="","",'CBD Summary'!L26)</f>
        <v/>
      </c>
      <c r="S2" s="51">
        <f>IF($A2="","",'CBD Summary'!M26)</f>
        <v/>
      </c>
      <c r="T2" s="51">
        <f>IF($A2="","",'CBD Summary'!N26)</f>
        <v/>
      </c>
      <c r="U2" s="51">
        <f>IF('CBD Summary'!O26&lt;&gt;0,'CBD Summary'!O26,"")</f>
        <v/>
      </c>
    </row>
    <row r="3">
      <c r="A3" s="46">
        <f>IF(U3="","",main!$A$2)</f>
        <v/>
      </c>
      <c r="B3" s="91">
        <f>IF($A3="","",main!B$2)</f>
        <v/>
      </c>
      <c r="C3" s="91">
        <f>IF($A3="","",main!C$2)</f>
        <v/>
      </c>
      <c r="D3" s="91">
        <f>IF($A3="","",main!D$2)</f>
        <v/>
      </c>
      <c r="E3" s="91">
        <f>IF($A3="","",main!E$2)</f>
        <v/>
      </c>
      <c r="F3" s="91">
        <f>IF($A3="","",main!F$2)</f>
        <v/>
      </c>
      <c r="G3" s="91">
        <f>IF($A3="","",main!G$2)</f>
        <v/>
      </c>
      <c r="H3" s="91">
        <f>IF($A3="","",main!H$2)</f>
        <v/>
      </c>
      <c r="I3" s="46">
        <f>IF($A3="","",'CBD Summary'!C27)</f>
        <v/>
      </c>
      <c r="J3" s="46">
        <f>IF($A3="","",'CBD Summary'!D27)</f>
        <v/>
      </c>
      <c r="K3" s="46">
        <f>IF($A3="","",'CBD Summary'!E27)</f>
        <v/>
      </c>
      <c r="L3" s="51">
        <f>IF($A3="","",'CBD Summary'!F27)</f>
        <v/>
      </c>
      <c r="M3" s="51">
        <f>IF($A3="","",'CBD Summary'!G27)</f>
        <v/>
      </c>
      <c r="N3" s="46">
        <f>IF($A3="","",'CBD Summary'!H27)</f>
        <v/>
      </c>
      <c r="O3" s="51">
        <f>IF($A3="","",'CBD Summary'!I27)</f>
        <v/>
      </c>
      <c r="P3" s="51">
        <f>IF($A3="","",'CBD Summary'!J27)</f>
        <v/>
      </c>
      <c r="Q3" s="51">
        <f>IF($A3="","",'CBD Summary'!K27)</f>
        <v/>
      </c>
      <c r="R3" s="51">
        <f>IF($A3="","",'CBD Summary'!L27)</f>
        <v/>
      </c>
      <c r="S3" s="51">
        <f>IF($A3="","",'CBD Summary'!M27)</f>
        <v/>
      </c>
      <c r="T3" s="51">
        <f>IF($A3="","",'CBD Summary'!N27)</f>
        <v/>
      </c>
      <c r="U3" s="51">
        <f>IF('CBD Summary'!O27&lt;&gt;0,'CBD Summary'!O27,"")</f>
        <v/>
      </c>
    </row>
    <row r="4">
      <c r="A4" s="46">
        <f>IF(U4="","",main!$A$2)</f>
        <v/>
      </c>
      <c r="B4" s="91">
        <f>IF($A4="","",main!B$2)</f>
        <v/>
      </c>
      <c r="C4" s="91">
        <f>IF($A4="","",main!C$2)</f>
        <v/>
      </c>
      <c r="D4" s="91">
        <f>IF($A4="","",main!D$2)</f>
        <v/>
      </c>
      <c r="E4" s="91">
        <f>IF($A4="","",main!E$2)</f>
        <v/>
      </c>
      <c r="F4" s="91">
        <f>IF($A4="","",main!F$2)</f>
        <v/>
      </c>
      <c r="G4" s="91">
        <f>IF($A4="","",main!G$2)</f>
        <v/>
      </c>
      <c r="H4" s="91">
        <f>IF($A4="","",main!H$2)</f>
        <v/>
      </c>
      <c r="I4" s="46">
        <f>IF($A4="","",'CBD Summary'!C28)</f>
        <v/>
      </c>
      <c r="J4" s="46">
        <f>IF($A4="","",'CBD Summary'!D28)</f>
        <v/>
      </c>
      <c r="K4" s="46">
        <f>IF($A4="","",'CBD Summary'!E28)</f>
        <v/>
      </c>
      <c r="L4" s="51">
        <f>IF($A4="","",'CBD Summary'!F28)</f>
        <v/>
      </c>
      <c r="M4" s="51">
        <f>IF($A4="","",'CBD Summary'!G28)</f>
        <v/>
      </c>
      <c r="N4" s="46">
        <f>IF($A4="","",'CBD Summary'!H28)</f>
        <v/>
      </c>
      <c r="O4" s="51">
        <f>IF($A4="","",'CBD Summary'!I28)</f>
        <v/>
      </c>
      <c r="P4" s="51">
        <f>IF($A4="","",'CBD Summary'!J28)</f>
        <v/>
      </c>
      <c r="Q4" s="51">
        <f>IF($A4="","",'CBD Summary'!K28)</f>
        <v/>
      </c>
      <c r="R4" s="51">
        <f>IF($A4="","",'CBD Summary'!L28)</f>
        <v/>
      </c>
      <c r="S4" s="51">
        <f>IF($A4="","",'CBD Summary'!M28)</f>
        <v/>
      </c>
      <c r="T4" s="51">
        <f>IF($A4="","",'CBD Summary'!N28)</f>
        <v/>
      </c>
      <c r="U4" s="51">
        <f>IF('CBD Summary'!O28&lt;&gt;0,'CBD Summary'!O28,"")</f>
        <v/>
      </c>
    </row>
    <row r="5">
      <c r="A5" s="46">
        <f>IF(U5="","",main!$A$2)</f>
        <v/>
      </c>
      <c r="B5" s="91">
        <f>IF($A5="","",main!B$2)</f>
        <v/>
      </c>
      <c r="C5" s="91">
        <f>IF($A5="","",main!C$2)</f>
        <v/>
      </c>
      <c r="D5" s="91">
        <f>IF($A5="","",main!D$2)</f>
        <v/>
      </c>
      <c r="E5" s="91">
        <f>IF($A5="","",main!E$2)</f>
        <v/>
      </c>
      <c r="F5" s="91">
        <f>IF($A5="","",main!F$2)</f>
        <v/>
      </c>
      <c r="G5" s="91">
        <f>IF($A5="","",main!G$2)</f>
        <v/>
      </c>
      <c r="H5" s="91">
        <f>IF($A5="","",main!H$2)</f>
        <v/>
      </c>
      <c r="I5" s="46">
        <f>IF($A5="","",'CBD Summary'!C29)</f>
        <v/>
      </c>
      <c r="J5" s="46">
        <f>IF($A5="","",'CBD Summary'!D29)</f>
        <v/>
      </c>
      <c r="K5" s="46">
        <f>IF($A5="","",'CBD Summary'!E29)</f>
        <v/>
      </c>
      <c r="L5" s="51">
        <f>IF($A5="","",'CBD Summary'!F29)</f>
        <v/>
      </c>
      <c r="M5" s="51">
        <f>IF($A5="","",'CBD Summary'!G29)</f>
        <v/>
      </c>
      <c r="N5" s="46">
        <f>IF($A5="","",'CBD Summary'!H29)</f>
        <v/>
      </c>
      <c r="O5" s="51">
        <f>IF($A5="","",'CBD Summary'!I29)</f>
        <v/>
      </c>
      <c r="P5" s="51">
        <f>IF($A5="","",'CBD Summary'!J29)</f>
        <v/>
      </c>
      <c r="Q5" s="51">
        <f>IF($A5="","",'CBD Summary'!K29)</f>
        <v/>
      </c>
      <c r="R5" s="51">
        <f>IF($A5="","",'CBD Summary'!L29)</f>
        <v/>
      </c>
      <c r="S5" s="51">
        <f>IF($A5="","",'CBD Summary'!M29)</f>
        <v/>
      </c>
      <c r="T5" s="51">
        <f>IF($A5="","",'CBD Summary'!N29)</f>
        <v/>
      </c>
      <c r="U5" s="51">
        <f>IF('CBD Summary'!O29&lt;&gt;0,'CBD Summary'!O29,"")</f>
        <v/>
      </c>
    </row>
    <row r="6">
      <c r="A6" s="46">
        <f>IF(U6="","",main!$A$2)</f>
        <v/>
      </c>
      <c r="B6" s="91">
        <f>IF($A6="","",main!B$2)</f>
        <v/>
      </c>
      <c r="C6" s="91">
        <f>IF($A6="","",main!C$2)</f>
        <v/>
      </c>
      <c r="D6" s="91">
        <f>IF($A6="","",main!D$2)</f>
        <v/>
      </c>
      <c r="E6" s="91">
        <f>IF($A6="","",main!E$2)</f>
        <v/>
      </c>
      <c r="F6" s="91">
        <f>IF($A6="","",main!F$2)</f>
        <v/>
      </c>
      <c r="G6" s="91">
        <f>IF($A6="","",main!G$2)</f>
        <v/>
      </c>
      <c r="H6" s="91">
        <f>IF($A6="","",main!H$2)</f>
        <v/>
      </c>
      <c r="I6" s="46">
        <f>IF($A6="","",'CBD Summary'!C30)</f>
        <v/>
      </c>
      <c r="J6" s="46">
        <f>IF($A6="","",'CBD Summary'!D30)</f>
        <v/>
      </c>
      <c r="K6" s="46">
        <f>IF($A6="","",'CBD Summary'!E30)</f>
        <v/>
      </c>
      <c r="L6" s="51">
        <f>IF($A6="","",'CBD Summary'!F30)</f>
        <v/>
      </c>
      <c r="M6" s="51">
        <f>IF($A6="","",'CBD Summary'!G30)</f>
        <v/>
      </c>
      <c r="N6" s="46">
        <f>IF($A6="","",'CBD Summary'!H30)</f>
        <v/>
      </c>
      <c r="O6" s="51">
        <f>IF($A6="","",'CBD Summary'!I30)</f>
        <v/>
      </c>
      <c r="P6" s="51">
        <f>IF($A6="","",'CBD Summary'!J30)</f>
        <v/>
      </c>
      <c r="Q6" s="51">
        <f>IF($A6="","",'CBD Summary'!K30)</f>
        <v/>
      </c>
      <c r="R6" s="51">
        <f>IF($A6="","",'CBD Summary'!L30)</f>
        <v/>
      </c>
      <c r="S6" s="51">
        <f>IF($A6="","",'CBD Summary'!M30)</f>
        <v/>
      </c>
      <c r="T6" s="51">
        <f>IF($A6="","",'CBD Summary'!N30)</f>
        <v/>
      </c>
      <c r="U6" s="51">
        <f>IF('CBD Summary'!O30&lt;&gt;0,'CBD Summary'!O30,"")</f>
        <v/>
      </c>
    </row>
    <row r="7">
      <c r="A7" s="46">
        <f>IF(U7="","",main!$A$2)</f>
        <v/>
      </c>
      <c r="B7" s="91">
        <f>IF($A7="","",main!B$2)</f>
        <v/>
      </c>
      <c r="C7" s="91">
        <f>IF($A7="","",main!C$2)</f>
        <v/>
      </c>
      <c r="D7" s="91">
        <f>IF($A7="","",main!D$2)</f>
        <v/>
      </c>
      <c r="E7" s="91">
        <f>IF($A7="","",main!E$2)</f>
        <v/>
      </c>
      <c r="F7" s="91">
        <f>IF($A7="","",main!F$2)</f>
        <v/>
      </c>
      <c r="G7" s="91">
        <f>IF($A7="","",main!G$2)</f>
        <v/>
      </c>
      <c r="H7" s="91">
        <f>IF($A7="","",main!H$2)</f>
        <v/>
      </c>
      <c r="I7" s="46">
        <f>IF($A7="","",'CBD Summary'!C31)</f>
        <v/>
      </c>
      <c r="J7" s="46">
        <f>IF($A7="","",'CBD Summary'!D31)</f>
        <v/>
      </c>
      <c r="K7" s="46">
        <f>IF($A7="","",'CBD Summary'!E31)</f>
        <v/>
      </c>
      <c r="L7" s="51">
        <f>IF($A7="","",'CBD Summary'!F31)</f>
        <v/>
      </c>
      <c r="M7" s="51">
        <f>IF($A7="","",'CBD Summary'!G31)</f>
        <v/>
      </c>
      <c r="N7" s="46">
        <f>IF($A7="","",'CBD Summary'!H31)</f>
        <v/>
      </c>
      <c r="O7" s="51">
        <f>IF($A7="","",'CBD Summary'!I31)</f>
        <v/>
      </c>
      <c r="P7" s="51">
        <f>IF($A7="","",'CBD Summary'!J31)</f>
        <v/>
      </c>
      <c r="Q7" s="51">
        <f>IF($A7="","",'CBD Summary'!K31)</f>
        <v/>
      </c>
      <c r="R7" s="51">
        <f>IF($A7="","",'CBD Summary'!L31)</f>
        <v/>
      </c>
      <c r="S7" s="51">
        <f>IF($A7="","",'CBD Summary'!M31)</f>
        <v/>
      </c>
      <c r="T7" s="51">
        <f>IF($A7="","",'CBD Summary'!N31)</f>
        <v/>
      </c>
      <c r="U7" s="51">
        <f>IF('CBD Summary'!O31&lt;&gt;0,'CBD Summary'!O31,"")</f>
        <v/>
      </c>
    </row>
    <row r="8">
      <c r="A8" s="46">
        <f>IF(U8="","",main!$A$2)</f>
        <v/>
      </c>
      <c r="B8" s="91">
        <f>IF($A8="","",main!B$2)</f>
        <v/>
      </c>
      <c r="C8" s="91">
        <f>IF($A8="","",main!C$2)</f>
        <v/>
      </c>
      <c r="D8" s="91">
        <f>IF($A8="","",main!D$2)</f>
        <v/>
      </c>
      <c r="E8" s="91">
        <f>IF($A8="","",main!E$2)</f>
        <v/>
      </c>
      <c r="F8" s="91">
        <f>IF($A8="","",main!F$2)</f>
        <v/>
      </c>
      <c r="G8" s="91">
        <f>IF($A8="","",main!G$2)</f>
        <v/>
      </c>
      <c r="H8" s="91">
        <f>IF($A8="","",main!H$2)</f>
        <v/>
      </c>
      <c r="I8" s="46">
        <f>IF($A8="","",'CBD Summary'!C32)</f>
        <v/>
      </c>
      <c r="J8" s="46">
        <f>IF($A8="","",'CBD Summary'!D32)</f>
        <v/>
      </c>
      <c r="K8" s="46">
        <f>IF($A8="","",'CBD Summary'!E32)</f>
        <v/>
      </c>
      <c r="L8" s="51">
        <f>IF($A8="","",'CBD Summary'!F32)</f>
        <v/>
      </c>
      <c r="M8" s="51">
        <f>IF($A8="","",'CBD Summary'!G32)</f>
        <v/>
      </c>
      <c r="N8" s="46">
        <f>IF($A8="","",'CBD Summary'!H32)</f>
        <v/>
      </c>
      <c r="O8" s="51">
        <f>IF($A8="","",'CBD Summary'!I32)</f>
        <v/>
      </c>
      <c r="P8" s="51">
        <f>IF($A8="","",'CBD Summary'!J32)</f>
        <v/>
      </c>
      <c r="Q8" s="51">
        <f>IF($A8="","",'CBD Summary'!K32)</f>
        <v/>
      </c>
      <c r="R8" s="51">
        <f>IF($A8="","",'CBD Summary'!L32)</f>
        <v/>
      </c>
      <c r="S8" s="51">
        <f>IF($A8="","",'CBD Summary'!M32)</f>
        <v/>
      </c>
      <c r="T8" s="51">
        <f>IF($A8="","",'CBD Summary'!N32)</f>
        <v/>
      </c>
      <c r="U8" s="51">
        <f>IF('CBD Summary'!O32&lt;&gt;0,'CBD Summary'!O32,"")</f>
        <v/>
      </c>
    </row>
    <row r="9">
      <c r="A9" s="46">
        <f>IF(U9="","",main!$A$2)</f>
        <v/>
      </c>
      <c r="B9" s="91">
        <f>IF($A9="","",main!B$2)</f>
        <v/>
      </c>
      <c r="C9" s="91">
        <f>IF($A9="","",main!C$2)</f>
        <v/>
      </c>
      <c r="D9" s="91">
        <f>IF($A9="","",main!D$2)</f>
        <v/>
      </c>
      <c r="E9" s="91">
        <f>IF($A9="","",main!E$2)</f>
        <v/>
      </c>
      <c r="F9" s="91">
        <f>IF($A9="","",main!F$2)</f>
        <v/>
      </c>
      <c r="G9" s="91">
        <f>IF($A9="","",main!G$2)</f>
        <v/>
      </c>
      <c r="H9" s="91">
        <f>IF($A9="","",main!H$2)</f>
        <v/>
      </c>
      <c r="I9" s="46">
        <f>IF($A9="","",'CBD Summary'!C33)</f>
        <v/>
      </c>
      <c r="J9" s="46">
        <f>IF($A9="","",'CBD Summary'!D33)</f>
        <v/>
      </c>
      <c r="K9" s="46">
        <f>IF($A9="","",'CBD Summary'!E33)</f>
        <v/>
      </c>
      <c r="L9" s="51">
        <f>IF($A9="","",'CBD Summary'!F33)</f>
        <v/>
      </c>
      <c r="M9" s="51">
        <f>IF($A9="","",'CBD Summary'!G33)</f>
        <v/>
      </c>
      <c r="N9" s="46">
        <f>IF($A9="","",'CBD Summary'!H33)</f>
        <v/>
      </c>
      <c r="O9" s="51">
        <f>IF($A9="","",'CBD Summary'!I33)</f>
        <v/>
      </c>
      <c r="P9" s="51">
        <f>IF($A9="","",'CBD Summary'!J33)</f>
        <v/>
      </c>
      <c r="Q9" s="51">
        <f>IF($A9="","",'CBD Summary'!K33)</f>
        <v/>
      </c>
      <c r="R9" s="51">
        <f>IF($A9="","",'CBD Summary'!L33)</f>
        <v/>
      </c>
      <c r="S9" s="51">
        <f>IF($A9="","",'CBD Summary'!M33)</f>
        <v/>
      </c>
      <c r="T9" s="51">
        <f>IF($A9="","",'CBD Summary'!N33)</f>
        <v/>
      </c>
      <c r="U9" s="51">
        <f>IF('CBD Summary'!O33&lt;&gt;0,'CBD Summary'!O33,"")</f>
        <v/>
      </c>
    </row>
    <row r="10">
      <c r="A10" s="46">
        <f>IF(U10="","",main!$A$2)</f>
        <v/>
      </c>
      <c r="B10" s="91">
        <f>IF($A10="","",main!B$2)</f>
        <v/>
      </c>
      <c r="C10" s="91">
        <f>IF($A10="","",main!C$2)</f>
        <v/>
      </c>
      <c r="D10" s="91">
        <f>IF($A10="","",main!D$2)</f>
        <v/>
      </c>
      <c r="E10" s="91">
        <f>IF($A10="","",main!E$2)</f>
        <v/>
      </c>
      <c r="F10" s="91">
        <f>IF($A10="","",main!F$2)</f>
        <v/>
      </c>
      <c r="G10" s="91">
        <f>IF($A10="","",main!G$2)</f>
        <v/>
      </c>
      <c r="H10" s="91">
        <f>IF($A10="","",main!H$2)</f>
        <v/>
      </c>
      <c r="I10" s="46">
        <f>IF($A10="","",'CBD Summary'!C34)</f>
        <v/>
      </c>
      <c r="J10" s="46">
        <f>IF($A10="","",'CBD Summary'!D34)</f>
        <v/>
      </c>
      <c r="K10" s="46">
        <f>IF($A10="","",'CBD Summary'!E34)</f>
        <v/>
      </c>
      <c r="L10" s="51">
        <f>IF($A10="","",'CBD Summary'!F34)</f>
        <v/>
      </c>
      <c r="M10" s="51">
        <f>IF($A10="","",'CBD Summary'!G34)</f>
        <v/>
      </c>
      <c r="N10" s="46">
        <f>IF($A10="","",'CBD Summary'!H34)</f>
        <v/>
      </c>
      <c r="O10" s="51">
        <f>IF($A10="","",'CBD Summary'!I34)</f>
        <v/>
      </c>
      <c r="P10" s="51">
        <f>IF($A10="","",'CBD Summary'!J34)</f>
        <v/>
      </c>
      <c r="Q10" s="51">
        <f>IF($A10="","",'CBD Summary'!K34)</f>
        <v/>
      </c>
      <c r="R10" s="51">
        <f>IF($A10="","",'CBD Summary'!L34)</f>
        <v/>
      </c>
      <c r="S10" s="51">
        <f>IF($A10="","",'CBD Summary'!M34)</f>
        <v/>
      </c>
      <c r="T10" s="51">
        <f>IF($A10="","",'CBD Summary'!N34)</f>
        <v/>
      </c>
      <c r="U10" s="51">
        <f>IF('CBD Summary'!O34&lt;&gt;0,'CBD Summary'!O34,"")</f>
        <v/>
      </c>
    </row>
    <row r="11">
      <c r="A11" s="46">
        <f>IF(U11="","",main!$A$2)</f>
        <v/>
      </c>
      <c r="B11" s="91">
        <f>IF($A11="","",main!B$2)</f>
        <v/>
      </c>
      <c r="C11" s="91">
        <f>IF($A11="","",main!C$2)</f>
        <v/>
      </c>
      <c r="D11" s="91">
        <f>IF($A11="","",main!D$2)</f>
        <v/>
      </c>
      <c r="E11" s="91">
        <f>IF($A11="","",main!E$2)</f>
        <v/>
      </c>
      <c r="F11" s="91">
        <f>IF($A11="","",main!F$2)</f>
        <v/>
      </c>
      <c r="G11" s="91">
        <f>IF($A11="","",main!G$2)</f>
        <v/>
      </c>
      <c r="H11" s="91">
        <f>IF($A11="","",main!H$2)</f>
        <v/>
      </c>
      <c r="I11" s="46">
        <f>IF($A11="","",'CBD Summary'!C35)</f>
        <v/>
      </c>
      <c r="J11" s="46">
        <f>IF($A11="","",'CBD Summary'!D35)</f>
        <v/>
      </c>
      <c r="K11" s="46">
        <f>IF($A11="","",'CBD Summary'!E35)</f>
        <v/>
      </c>
      <c r="L11" s="51">
        <f>IF($A11="","",'CBD Summary'!F35)</f>
        <v/>
      </c>
      <c r="M11" s="51">
        <f>IF($A11="","",'CBD Summary'!G35)</f>
        <v/>
      </c>
      <c r="N11" s="46">
        <f>IF($A11="","",'CBD Summary'!H35)</f>
        <v/>
      </c>
      <c r="O11" s="51">
        <f>IF($A11="","",'CBD Summary'!I35)</f>
        <v/>
      </c>
      <c r="P11" s="51">
        <f>IF($A11="","",'CBD Summary'!J35)</f>
        <v/>
      </c>
      <c r="Q11" s="51">
        <f>IF($A11="","",'CBD Summary'!K35)</f>
        <v/>
      </c>
      <c r="R11" s="51">
        <f>IF($A11="","",'CBD Summary'!L35)</f>
        <v/>
      </c>
      <c r="S11" s="51">
        <f>IF($A11="","",'CBD Summary'!M35)</f>
        <v/>
      </c>
      <c r="T11" s="51">
        <f>IF($A11="","",'CBD Summary'!N35)</f>
        <v/>
      </c>
      <c r="U11" s="51">
        <f>IF('CBD Summary'!O35&lt;&gt;0,'CBD Summary'!O35,"")</f>
        <v/>
      </c>
    </row>
  </sheetData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U11"/>
  <sheetViews>
    <sheetView zoomScaleNormal="100" workbookViewId="0">
      <selection activeCell="H2" sqref="H2"/>
    </sheetView>
  </sheetViews>
  <sheetFormatPr baseColWidth="8" defaultColWidth="9.140625" defaultRowHeight="15"/>
  <cols>
    <col width="14" bestFit="1" customWidth="1" style="193" min="1" max="1"/>
    <col width="14.5703125" bestFit="1" customWidth="1" style="193" min="2" max="2"/>
    <col width="14.5703125" customWidth="1" style="193" min="3" max="4"/>
    <col width="12.5703125" bestFit="1" customWidth="1" style="193" min="5" max="5"/>
    <col width="13.42578125" bestFit="1" customWidth="1" style="193" min="6" max="6"/>
    <col width="15.7109375" bestFit="1" customWidth="1" style="193" min="7" max="7"/>
    <col width="21" customWidth="1" style="193" min="8" max="8"/>
    <col width="13.85546875" bestFit="1" customWidth="1" style="193" min="9" max="9"/>
    <col width="14.85546875" bestFit="1" customWidth="1" style="193" min="10" max="11"/>
    <col width="13.7109375" bestFit="1" customWidth="1" style="193" min="12" max="12"/>
    <col width="10.5703125" bestFit="1" customWidth="1" style="193" min="13" max="13"/>
    <col width="14.7109375" bestFit="1" customWidth="1" style="193" min="14" max="15"/>
    <col width="13.28515625" bestFit="1" customWidth="1" style="193" min="16" max="16"/>
    <col width="13.42578125" bestFit="1" customWidth="1" style="193" min="17" max="17"/>
    <col width="13.28515625" bestFit="1" customWidth="1" style="193" min="18" max="18"/>
    <col width="14.5703125" bestFit="1" customWidth="1" style="193" min="19" max="19"/>
    <col width="21.140625" bestFit="1" customWidth="1" style="193" min="20" max="20"/>
    <col width="15" customWidth="1" style="193" min="21" max="21"/>
    <col width="9.140625" customWidth="1" style="193" min="22" max="16384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3" t="inlineStr">
        <is>
          <t>process_group</t>
        </is>
      </c>
      <c r="J1" s="43" t="inlineStr">
        <is>
          <t>process</t>
        </is>
      </c>
      <c r="K1" s="43" t="inlineStr">
        <is>
          <t>machine_brand</t>
        </is>
      </c>
      <c r="L1" s="43" t="inlineStr">
        <is>
          <t>machine_type</t>
        </is>
      </c>
      <c r="M1" s="43" t="inlineStr">
        <is>
          <t>cycle_time</t>
        </is>
      </c>
      <c r="N1" s="43" t="inlineStr">
        <is>
          <t>cavity</t>
        </is>
      </c>
      <c r="O1" s="43" t="inlineStr">
        <is>
          <t>operator_share</t>
        </is>
      </c>
      <c r="P1" s="43" t="inlineStr">
        <is>
          <t>operator_rate</t>
        </is>
      </c>
      <c r="Q1" s="43" t="inlineStr">
        <is>
          <t>operator_cost</t>
        </is>
      </c>
      <c r="R1" s="43" t="inlineStr">
        <is>
          <t>machine_rate</t>
        </is>
      </c>
      <c r="S1" s="43" t="inlineStr">
        <is>
          <t>process_scrape</t>
        </is>
      </c>
      <c r="T1" s="43" t="inlineStr">
        <is>
          <t>process_machine_cost</t>
        </is>
      </c>
      <c r="U1" s="43" t="inlineStr">
        <is>
          <t>process_cost</t>
        </is>
      </c>
    </row>
    <row r="2">
      <c r="A2" s="46">
        <f>IF(U2="","",main!$A$2)</f>
        <v/>
      </c>
      <c r="B2" s="91">
        <f>IF($A2="","",main!B$2)</f>
        <v/>
      </c>
      <c r="C2" s="91">
        <f>IF($A2="","",main!C$2)</f>
        <v/>
      </c>
      <c r="D2" s="91">
        <f>IF($A2="","",main!D$2)</f>
        <v/>
      </c>
      <c r="E2" s="91">
        <f>IF($A2="","",main!E$2)</f>
        <v/>
      </c>
      <c r="F2" s="91">
        <f>IF($A2="","",main!F$2)</f>
        <v/>
      </c>
      <c r="G2" s="91">
        <f>IF($A2="","",main!G$2)</f>
        <v/>
      </c>
      <c r="H2" s="91">
        <f>IF($A2="","",main!H$2)</f>
        <v/>
      </c>
      <c r="I2" s="46">
        <f>IF($A2="","",'CBD Summary'!C39)</f>
        <v/>
      </c>
      <c r="J2" s="46">
        <f>IF($A2="","",'CBD Summary'!D39)</f>
        <v/>
      </c>
      <c r="K2" s="46">
        <f>IF($A2="","",'CBD Summary'!E39)</f>
        <v/>
      </c>
      <c r="L2" s="46">
        <f>IF($A2="","",'CBD Summary'!F39)</f>
        <v/>
      </c>
      <c r="M2" s="51">
        <f>IF($A2="","",'CBD Summary'!G39)</f>
        <v/>
      </c>
      <c r="N2" s="51">
        <f>IF($A2="","",'CBD Summary'!H39)</f>
        <v/>
      </c>
      <c r="O2" s="51">
        <f>IF($A2="","",'CBD Summary'!I39)</f>
        <v/>
      </c>
      <c r="P2" s="51">
        <f>IF($A2="","",'CBD Summary'!J39)</f>
        <v/>
      </c>
      <c r="Q2" s="51">
        <f>IF($A2="","",'CBD Summary'!K39)</f>
        <v/>
      </c>
      <c r="R2" s="51">
        <f>IF($A2="","",'CBD Summary'!L39)</f>
        <v/>
      </c>
      <c r="S2" s="51">
        <f>IF($A2="","",'CBD Summary'!M39)</f>
        <v/>
      </c>
      <c r="T2" s="51">
        <f>IF($A2="","",'CBD Summary'!N39)</f>
        <v/>
      </c>
      <c r="U2" s="51">
        <f>IF('CBD Summary'!O39=0,"",'CBD Summary'!O39)</f>
        <v/>
      </c>
    </row>
    <row r="3">
      <c r="A3" s="46">
        <f>IF(U3="","",main!$A$2)</f>
        <v/>
      </c>
      <c r="B3" s="91">
        <f>IF($A3="","",main!B$2)</f>
        <v/>
      </c>
      <c r="C3" s="91">
        <f>IF($A3="","",main!C$2)</f>
        <v/>
      </c>
      <c r="D3" s="91">
        <f>IF($A3="","",main!D$2)</f>
        <v/>
      </c>
      <c r="E3" s="91">
        <f>IF($A3="","",main!E$2)</f>
        <v/>
      </c>
      <c r="F3" s="91">
        <f>IF($A3="","",main!F$2)</f>
        <v/>
      </c>
      <c r="G3" s="91">
        <f>IF($A3="","",main!G$2)</f>
        <v/>
      </c>
      <c r="H3" s="91">
        <f>IF($A3="","",main!H$2)</f>
        <v/>
      </c>
      <c r="I3" s="46">
        <f>IF($A3="","",'CBD Summary'!C40)</f>
        <v/>
      </c>
      <c r="J3" s="46">
        <f>IF($A3="","",'CBD Summary'!D40)</f>
        <v/>
      </c>
      <c r="K3" s="46">
        <f>IF($A3="","",'CBD Summary'!E40)</f>
        <v/>
      </c>
      <c r="L3" s="46">
        <f>IF($A3="","",'CBD Summary'!F40)</f>
        <v/>
      </c>
      <c r="M3" s="51">
        <f>IF($A3="","",'CBD Summary'!G40)</f>
        <v/>
      </c>
      <c r="N3" s="51">
        <f>IF($A3="","",'CBD Summary'!H40)</f>
        <v/>
      </c>
      <c r="O3" s="51">
        <f>IF($A3="","",'CBD Summary'!I40)</f>
        <v/>
      </c>
      <c r="P3" s="51">
        <f>IF($A3="","",'CBD Summary'!J40)</f>
        <v/>
      </c>
      <c r="Q3" s="51">
        <f>IF($A3="","",'CBD Summary'!K40)</f>
        <v/>
      </c>
      <c r="R3" s="51">
        <f>IF($A3="","",'CBD Summary'!L40)</f>
        <v/>
      </c>
      <c r="S3" s="51">
        <f>IF($A3="","",'CBD Summary'!M40)</f>
        <v/>
      </c>
      <c r="T3" s="51">
        <f>IF($A3="","",'CBD Summary'!N40)</f>
        <v/>
      </c>
      <c r="U3" s="51">
        <f>IF('CBD Summary'!O40=0,"",'CBD Summary'!O40)</f>
        <v/>
      </c>
    </row>
    <row r="4">
      <c r="A4" s="46">
        <f>IF(U4="","",main!$A$2)</f>
        <v/>
      </c>
      <c r="B4" s="91">
        <f>IF($A4="","",main!B$2)</f>
        <v/>
      </c>
      <c r="C4" s="91">
        <f>IF($A4="","",main!C$2)</f>
        <v/>
      </c>
      <c r="D4" s="91">
        <f>IF($A4="","",main!D$2)</f>
        <v/>
      </c>
      <c r="E4" s="91">
        <f>IF($A4="","",main!E$2)</f>
        <v/>
      </c>
      <c r="F4" s="91">
        <f>IF($A4="","",main!F$2)</f>
        <v/>
      </c>
      <c r="G4" s="91">
        <f>IF($A4="","",main!G$2)</f>
        <v/>
      </c>
      <c r="H4" s="91">
        <f>IF($A4="","",main!H$2)</f>
        <v/>
      </c>
      <c r="I4" s="46">
        <f>IF($A4="","",'CBD Summary'!C41)</f>
        <v/>
      </c>
      <c r="J4" s="46">
        <f>IF($A4="","",'CBD Summary'!D41)</f>
        <v/>
      </c>
      <c r="K4" s="46">
        <f>IF($A4="","",'CBD Summary'!E41)</f>
        <v/>
      </c>
      <c r="L4" s="46">
        <f>IF($A4="","",'CBD Summary'!F41)</f>
        <v/>
      </c>
      <c r="M4" s="51">
        <f>IF($A4="","",'CBD Summary'!G41)</f>
        <v/>
      </c>
      <c r="N4" s="51">
        <f>IF($A4="","",'CBD Summary'!H41)</f>
        <v/>
      </c>
      <c r="O4" s="51">
        <f>IF($A4="","",'CBD Summary'!I41)</f>
        <v/>
      </c>
      <c r="P4" s="51">
        <f>IF($A4="","",'CBD Summary'!J41)</f>
        <v/>
      </c>
      <c r="Q4" s="51">
        <f>IF($A4="","",'CBD Summary'!K41)</f>
        <v/>
      </c>
      <c r="R4" s="51">
        <f>IF($A4="","",'CBD Summary'!L41)</f>
        <v/>
      </c>
      <c r="S4" s="51">
        <f>IF($A4="","",'CBD Summary'!M41)</f>
        <v/>
      </c>
      <c r="T4" s="51">
        <f>IF($A4="","",'CBD Summary'!N41)</f>
        <v/>
      </c>
      <c r="U4" s="51">
        <f>IF('CBD Summary'!O41=0,"",'CBD Summary'!O41)</f>
        <v/>
      </c>
    </row>
    <row r="5">
      <c r="A5" s="46">
        <f>IF(U5="","",main!$A$2)</f>
        <v/>
      </c>
      <c r="B5" s="91">
        <f>IF($A5="","",main!B$2)</f>
        <v/>
      </c>
      <c r="C5" s="91">
        <f>IF($A5="","",main!C$2)</f>
        <v/>
      </c>
      <c r="D5" s="91">
        <f>IF($A5="","",main!D$2)</f>
        <v/>
      </c>
      <c r="E5" s="91">
        <f>IF($A5="","",main!E$2)</f>
        <v/>
      </c>
      <c r="F5" s="91">
        <f>IF($A5="","",main!F$2)</f>
        <v/>
      </c>
      <c r="G5" s="91">
        <f>IF($A5="","",main!G$2)</f>
        <v/>
      </c>
      <c r="H5" s="91">
        <f>IF($A5="","",main!H$2)</f>
        <v/>
      </c>
      <c r="I5" s="46">
        <f>IF($A5="","",'CBD Summary'!C42)</f>
        <v/>
      </c>
      <c r="J5" s="46">
        <f>IF($A5="","",'CBD Summary'!D42)</f>
        <v/>
      </c>
      <c r="K5" s="46">
        <f>IF($A5="","",'CBD Summary'!E42)</f>
        <v/>
      </c>
      <c r="L5" s="46">
        <f>IF($A5="","",'CBD Summary'!F42)</f>
        <v/>
      </c>
      <c r="M5" s="51">
        <f>IF($A5="","",'CBD Summary'!G42)</f>
        <v/>
      </c>
      <c r="N5" s="51">
        <f>IF($A5="","",'CBD Summary'!H42)</f>
        <v/>
      </c>
      <c r="O5" s="51">
        <f>IF($A5="","",'CBD Summary'!I42)</f>
        <v/>
      </c>
      <c r="P5" s="51">
        <f>IF($A5="","",'CBD Summary'!J42)</f>
        <v/>
      </c>
      <c r="Q5" s="51">
        <f>IF($A5="","",'CBD Summary'!K42)</f>
        <v/>
      </c>
      <c r="R5" s="51">
        <f>IF($A5="","",'CBD Summary'!L42)</f>
        <v/>
      </c>
      <c r="S5" s="51">
        <f>IF($A5="","",'CBD Summary'!M42)</f>
        <v/>
      </c>
      <c r="T5" s="51">
        <f>IF($A5="","",'CBD Summary'!N42)</f>
        <v/>
      </c>
      <c r="U5" s="51">
        <f>IF('CBD Summary'!O42=0,"",'CBD Summary'!O42)</f>
        <v/>
      </c>
    </row>
    <row r="6">
      <c r="A6" s="46">
        <f>IF(U6="","",main!$A$2)</f>
        <v/>
      </c>
      <c r="B6" s="91">
        <f>IF($A6="","",main!B$2)</f>
        <v/>
      </c>
      <c r="C6" s="91">
        <f>IF($A6="","",main!C$2)</f>
        <v/>
      </c>
      <c r="D6" s="91">
        <f>IF($A6="","",main!D$2)</f>
        <v/>
      </c>
      <c r="E6" s="91">
        <f>IF($A6="","",main!E$2)</f>
        <v/>
      </c>
      <c r="F6" s="91">
        <f>IF($A6="","",main!F$2)</f>
        <v/>
      </c>
      <c r="G6" s="91">
        <f>IF($A6="","",main!G$2)</f>
        <v/>
      </c>
      <c r="H6" s="91">
        <f>IF($A6="","",main!H$2)</f>
        <v/>
      </c>
      <c r="I6" s="46">
        <f>IF($A6="","",'CBD Summary'!C43)</f>
        <v/>
      </c>
      <c r="J6" s="46">
        <f>IF($A6="","",'CBD Summary'!D43)</f>
        <v/>
      </c>
      <c r="K6" s="46">
        <f>IF($A6="","",'CBD Summary'!E43)</f>
        <v/>
      </c>
      <c r="L6" s="46">
        <f>IF($A6="","",'CBD Summary'!F43)</f>
        <v/>
      </c>
      <c r="M6" s="51">
        <f>IF($A6="","",'CBD Summary'!G43)</f>
        <v/>
      </c>
      <c r="N6" s="51">
        <f>IF($A6="","",'CBD Summary'!H43)</f>
        <v/>
      </c>
      <c r="O6" s="51">
        <f>IF($A6="","",'CBD Summary'!I43)</f>
        <v/>
      </c>
      <c r="P6" s="51">
        <f>IF($A6="","",'CBD Summary'!J43)</f>
        <v/>
      </c>
      <c r="Q6" s="51">
        <f>IF($A6="","",'CBD Summary'!K43)</f>
        <v/>
      </c>
      <c r="R6" s="51">
        <f>IF($A6="","",'CBD Summary'!L43)</f>
        <v/>
      </c>
      <c r="S6" s="51">
        <f>IF($A6="","",'CBD Summary'!M43)</f>
        <v/>
      </c>
      <c r="T6" s="51">
        <f>IF($A6="","",'CBD Summary'!N43)</f>
        <v/>
      </c>
      <c r="U6" s="51">
        <f>IF('CBD Summary'!O43=0,"",'CBD Summary'!O43)</f>
        <v/>
      </c>
    </row>
    <row r="7">
      <c r="A7" s="46">
        <f>IF(U7="","",main!$A$2)</f>
        <v/>
      </c>
      <c r="B7" s="91">
        <f>IF($A7="","",main!B$2)</f>
        <v/>
      </c>
      <c r="C7" s="91">
        <f>IF($A7="","",main!C$2)</f>
        <v/>
      </c>
      <c r="D7" s="91">
        <f>IF($A7="","",main!D$2)</f>
        <v/>
      </c>
      <c r="E7" s="91">
        <f>IF($A7="","",main!E$2)</f>
        <v/>
      </c>
      <c r="F7" s="91">
        <f>IF($A7="","",main!F$2)</f>
        <v/>
      </c>
      <c r="G7" s="91">
        <f>IF($A7="","",main!G$2)</f>
        <v/>
      </c>
      <c r="H7" s="91">
        <f>IF($A7="","",main!H$2)</f>
        <v/>
      </c>
      <c r="I7" s="46">
        <f>IF($A7="","",'CBD Summary'!C44)</f>
        <v/>
      </c>
      <c r="J7" s="46">
        <f>IF($A7="","",'CBD Summary'!D44)</f>
        <v/>
      </c>
      <c r="K7" s="46">
        <f>IF($A7="","",'CBD Summary'!E44)</f>
        <v/>
      </c>
      <c r="L7" s="46">
        <f>IF($A7="","",'CBD Summary'!F44)</f>
        <v/>
      </c>
      <c r="M7" s="51">
        <f>IF($A7="","",'CBD Summary'!G44)</f>
        <v/>
      </c>
      <c r="N7" s="51">
        <f>IF($A7="","",'CBD Summary'!H44)</f>
        <v/>
      </c>
      <c r="O7" s="51">
        <f>IF($A7="","",'CBD Summary'!I44)</f>
        <v/>
      </c>
      <c r="P7" s="51">
        <f>IF($A7="","",'CBD Summary'!J44)</f>
        <v/>
      </c>
      <c r="Q7" s="51">
        <f>IF($A7="","",'CBD Summary'!K44)</f>
        <v/>
      </c>
      <c r="R7" s="51">
        <f>IF($A7="","",'CBD Summary'!L44)</f>
        <v/>
      </c>
      <c r="S7" s="51">
        <f>IF($A7="","",'CBD Summary'!M44)</f>
        <v/>
      </c>
      <c r="T7" s="51">
        <f>IF($A7="","",'CBD Summary'!N44)</f>
        <v/>
      </c>
      <c r="U7" s="51">
        <f>IF('CBD Summary'!O44=0,"",'CBD Summary'!O44)</f>
        <v/>
      </c>
    </row>
    <row r="8">
      <c r="A8" s="46">
        <f>IF(U8="","",main!$A$2)</f>
        <v/>
      </c>
      <c r="B8" s="91">
        <f>IF($A8="","",main!B$2)</f>
        <v/>
      </c>
      <c r="C8" s="91">
        <f>IF($A8="","",main!C$2)</f>
        <v/>
      </c>
      <c r="D8" s="91">
        <f>IF($A8="","",main!D$2)</f>
        <v/>
      </c>
      <c r="E8" s="91">
        <f>IF($A8="","",main!E$2)</f>
        <v/>
      </c>
      <c r="F8" s="91">
        <f>IF($A8="","",main!F$2)</f>
        <v/>
      </c>
      <c r="G8" s="91">
        <f>IF($A8="","",main!G$2)</f>
        <v/>
      </c>
      <c r="H8" s="91">
        <f>IF($A8="","",main!H$2)</f>
        <v/>
      </c>
      <c r="I8" s="46">
        <f>IF($A8="","",'CBD Summary'!C45)</f>
        <v/>
      </c>
      <c r="J8" s="46">
        <f>IF($A8="","",'CBD Summary'!D45)</f>
        <v/>
      </c>
      <c r="K8" s="46">
        <f>IF($A8="","",'CBD Summary'!E45)</f>
        <v/>
      </c>
      <c r="L8" s="46">
        <f>IF($A8="","",'CBD Summary'!F45)</f>
        <v/>
      </c>
      <c r="M8" s="51">
        <f>IF($A8="","",'CBD Summary'!G45)</f>
        <v/>
      </c>
      <c r="N8" s="51">
        <f>IF($A8="","",'CBD Summary'!H45)</f>
        <v/>
      </c>
      <c r="O8" s="51">
        <f>IF($A8="","",'CBD Summary'!I45)</f>
        <v/>
      </c>
      <c r="P8" s="51">
        <f>IF($A8="","",'CBD Summary'!J45)</f>
        <v/>
      </c>
      <c r="Q8" s="51">
        <f>IF($A8="","",'CBD Summary'!K45)</f>
        <v/>
      </c>
      <c r="R8" s="51">
        <f>IF($A8="","",'CBD Summary'!L45)</f>
        <v/>
      </c>
      <c r="S8" s="51">
        <f>IF($A8="","",'CBD Summary'!M45)</f>
        <v/>
      </c>
      <c r="T8" s="51">
        <f>IF($A8="","",'CBD Summary'!N45)</f>
        <v/>
      </c>
      <c r="U8" s="51">
        <f>IF('CBD Summary'!O45=0,"",'CBD Summary'!O45)</f>
        <v/>
      </c>
    </row>
    <row r="9">
      <c r="A9" s="46">
        <f>IF(U9="","",main!$A$2)</f>
        <v/>
      </c>
      <c r="B9" s="91">
        <f>IF($A9="","",main!B$2)</f>
        <v/>
      </c>
      <c r="C9" s="91">
        <f>IF($A9="","",main!C$2)</f>
        <v/>
      </c>
      <c r="D9" s="91">
        <f>IF($A9="","",main!D$2)</f>
        <v/>
      </c>
      <c r="E9" s="91">
        <f>IF($A9="","",main!E$2)</f>
        <v/>
      </c>
      <c r="F9" s="91">
        <f>IF($A9="","",main!F$2)</f>
        <v/>
      </c>
      <c r="G9" s="91">
        <f>IF($A9="","",main!G$2)</f>
        <v/>
      </c>
      <c r="H9" s="91">
        <f>IF($A9="","",main!H$2)</f>
        <v/>
      </c>
      <c r="I9" s="46">
        <f>IF($A9="","",'CBD Summary'!C46)</f>
        <v/>
      </c>
      <c r="J9" s="46">
        <f>IF($A9="","",'CBD Summary'!D46)</f>
        <v/>
      </c>
      <c r="K9" s="46">
        <f>IF($A9="","",'CBD Summary'!E46)</f>
        <v/>
      </c>
      <c r="L9" s="46">
        <f>IF($A9="","",'CBD Summary'!F46)</f>
        <v/>
      </c>
      <c r="M9" s="51">
        <f>IF($A9="","",'CBD Summary'!G46)</f>
        <v/>
      </c>
      <c r="N9" s="51">
        <f>IF($A9="","",'CBD Summary'!H46)</f>
        <v/>
      </c>
      <c r="O9" s="51">
        <f>IF($A9="","",'CBD Summary'!I46)</f>
        <v/>
      </c>
      <c r="P9" s="51">
        <f>IF($A9="","",'CBD Summary'!J46)</f>
        <v/>
      </c>
      <c r="Q9" s="51">
        <f>IF($A9="","",'CBD Summary'!K46)</f>
        <v/>
      </c>
      <c r="R9" s="51">
        <f>IF($A9="","",'CBD Summary'!L46)</f>
        <v/>
      </c>
      <c r="S9" s="51">
        <f>IF($A9="","",'CBD Summary'!M46)</f>
        <v/>
      </c>
      <c r="T9" s="51">
        <f>IF($A9="","",'CBD Summary'!N46)</f>
        <v/>
      </c>
      <c r="U9" s="51">
        <f>IF('CBD Summary'!O46=0,"",'CBD Summary'!O46)</f>
        <v/>
      </c>
    </row>
    <row r="10">
      <c r="A10" s="46">
        <f>IF(U10="","",main!$A$2)</f>
        <v/>
      </c>
      <c r="B10" s="91">
        <f>IF($A10="","",main!B$2)</f>
        <v/>
      </c>
      <c r="C10" s="91">
        <f>IF($A10="","",main!C$2)</f>
        <v/>
      </c>
      <c r="D10" s="91">
        <f>IF($A10="","",main!D$2)</f>
        <v/>
      </c>
      <c r="E10" s="91">
        <f>IF($A10="","",main!E$2)</f>
        <v/>
      </c>
      <c r="F10" s="91">
        <f>IF($A10="","",main!F$2)</f>
        <v/>
      </c>
      <c r="G10" s="91">
        <f>IF($A10="","",main!G$2)</f>
        <v/>
      </c>
      <c r="H10" s="91">
        <f>IF($A10="","",main!H$2)</f>
        <v/>
      </c>
      <c r="I10" s="46">
        <f>IF($A10="","",'CBD Summary'!C47)</f>
        <v/>
      </c>
      <c r="J10" s="46">
        <f>IF($A10="","",'CBD Summary'!D47)</f>
        <v/>
      </c>
      <c r="K10" s="46">
        <f>IF($A10="","",'CBD Summary'!E47)</f>
        <v/>
      </c>
      <c r="L10" s="46">
        <f>IF($A10="","",'CBD Summary'!F47)</f>
        <v/>
      </c>
      <c r="M10" s="51">
        <f>IF($A10="","",'CBD Summary'!G47)</f>
        <v/>
      </c>
      <c r="N10" s="51">
        <f>IF($A10="","",'CBD Summary'!H47)</f>
        <v/>
      </c>
      <c r="O10" s="51">
        <f>IF($A10="","",'CBD Summary'!I47)</f>
        <v/>
      </c>
      <c r="P10" s="51">
        <f>IF($A10="","",'CBD Summary'!J47)</f>
        <v/>
      </c>
      <c r="Q10" s="51">
        <f>IF($A10="","",'CBD Summary'!K47)</f>
        <v/>
      </c>
      <c r="R10" s="51">
        <f>IF($A10="","",'CBD Summary'!L47)</f>
        <v/>
      </c>
      <c r="S10" s="51">
        <f>IF($A10="","",'CBD Summary'!M47)</f>
        <v/>
      </c>
      <c r="T10" s="51">
        <f>IF($A10="","",'CBD Summary'!N47)</f>
        <v/>
      </c>
      <c r="U10" s="51">
        <f>IF('CBD Summary'!O47=0,"",'CBD Summary'!O47)</f>
        <v/>
      </c>
    </row>
    <row r="11">
      <c r="A11" s="46">
        <f>IF(U11="","",main!$A$2)</f>
        <v/>
      </c>
      <c r="B11" s="91">
        <f>IF($A11="","",main!B$2)</f>
        <v/>
      </c>
      <c r="C11" s="91">
        <f>IF($A11="","",main!C$2)</f>
        <v/>
      </c>
      <c r="D11" s="91">
        <f>IF($A11="","",main!D$2)</f>
        <v/>
      </c>
      <c r="E11" s="91">
        <f>IF($A11="","",main!E$2)</f>
        <v/>
      </c>
      <c r="F11" s="91">
        <f>IF($A11="","",main!F$2)</f>
        <v/>
      </c>
      <c r="G11" s="91">
        <f>IF($A11="","",main!G$2)</f>
        <v/>
      </c>
      <c r="H11" s="91">
        <f>IF($A11="","",main!H$2)</f>
        <v/>
      </c>
      <c r="I11" s="46">
        <f>IF($A11="","",'CBD Summary'!C48)</f>
        <v/>
      </c>
      <c r="J11" s="46">
        <f>IF($A11="","",'CBD Summary'!D48)</f>
        <v/>
      </c>
      <c r="K11" s="46">
        <f>IF($A11="","",'CBD Summary'!E48)</f>
        <v/>
      </c>
      <c r="L11" s="46">
        <f>IF($A11="","",'CBD Summary'!F48)</f>
        <v/>
      </c>
      <c r="M11" s="51">
        <f>IF($A11="","",'CBD Summary'!G48)</f>
        <v/>
      </c>
      <c r="N11" s="51">
        <f>IF($A11="","",'CBD Summary'!H48)</f>
        <v/>
      </c>
      <c r="O11" s="51">
        <f>IF($A11="","",'CBD Summary'!I48)</f>
        <v/>
      </c>
      <c r="P11" s="51">
        <f>IF($A11="","",'CBD Summary'!J48)</f>
        <v/>
      </c>
      <c r="Q11" s="51">
        <f>IF($A11="","",'CBD Summary'!K48)</f>
        <v/>
      </c>
      <c r="R11" s="51">
        <f>IF($A11="","",'CBD Summary'!L48)</f>
        <v/>
      </c>
      <c r="S11" s="51">
        <f>IF($A11="","",'CBD Summary'!M48)</f>
        <v/>
      </c>
      <c r="T11" s="51">
        <f>IF($A11="","",'CBD Summary'!N48)</f>
        <v/>
      </c>
      <c r="U11" s="51">
        <f>IF('CBD Summary'!O48=0,"",'CBD Summary'!O48)</f>
        <v/>
      </c>
    </row>
  </sheetData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U11"/>
  <sheetViews>
    <sheetView workbookViewId="0">
      <selection activeCell="H2" sqref="H2"/>
    </sheetView>
  </sheetViews>
  <sheetFormatPr baseColWidth="8" defaultColWidth="9.140625" defaultRowHeight="15"/>
  <cols>
    <col width="14" bestFit="1" customWidth="1" style="193" min="1" max="1"/>
    <col width="14.5703125" bestFit="1" customWidth="1" style="193" min="2" max="2"/>
    <col width="14.5703125" customWidth="1" style="193" min="3" max="4"/>
    <col width="12.5703125" bestFit="1" customWidth="1" style="193" min="5" max="5"/>
    <col width="13.42578125" bestFit="1" customWidth="1" style="193" min="6" max="6"/>
    <col width="9.140625" customWidth="1" style="193" min="7" max="7"/>
    <col width="21" customWidth="1" style="193" min="8" max="8"/>
    <col width="19" bestFit="1" customWidth="1" style="193" min="9" max="9"/>
    <col width="13.85546875" bestFit="1" customWidth="1" style="193" min="10" max="10"/>
    <col width="8.5703125" bestFit="1" customWidth="1" style="193" min="11" max="11"/>
    <col width="10.28515625" bestFit="1" customWidth="1" style="193" min="12" max="12"/>
    <col width="8.7109375" bestFit="1" customWidth="1" style="193" min="13" max="13"/>
    <col width="14.85546875" bestFit="1" customWidth="1" style="193" min="14" max="14"/>
    <col width="11.140625" bestFit="1" customWidth="1" style="193" min="15" max="15"/>
    <col width="10.28515625" bestFit="1" customWidth="1" style="193" min="16" max="16"/>
    <col width="11.28515625" bestFit="1" customWidth="1" style="193" min="17" max="17"/>
    <col width="18" bestFit="1" customWidth="1" style="193" min="18" max="18"/>
    <col width="19.5703125" bestFit="1" customWidth="1" style="193" min="19" max="19"/>
    <col width="15.28515625" customWidth="1" style="193" min="20" max="20"/>
    <col width="16.85546875" bestFit="1" customWidth="1" style="193" min="21" max="21"/>
    <col width="9.140625" customWidth="1" style="193" min="22" max="16384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3" t="inlineStr">
        <is>
          <t>setup_process_type</t>
        </is>
      </c>
      <c r="J1" s="43" t="inlineStr">
        <is>
          <t>setup_process</t>
        </is>
      </c>
      <c r="K1" s="43" t="inlineStr">
        <is>
          <t>lot_size</t>
        </is>
      </c>
      <c r="L1" s="43" t="inlineStr">
        <is>
          <t>mtl_usage</t>
        </is>
      </c>
      <c r="M1" s="43" t="inlineStr">
        <is>
          <t>mtl_cost</t>
        </is>
      </c>
      <c r="N1" s="43" t="inlineStr">
        <is>
          <t>operator_share</t>
        </is>
      </c>
      <c r="O1" s="43" t="inlineStr">
        <is>
          <t>labor_price</t>
        </is>
      </c>
      <c r="P1" s="43" t="inlineStr">
        <is>
          <t>labor_cost</t>
        </is>
      </c>
      <c r="Q1" s="43" t="inlineStr">
        <is>
          <t>setup_time</t>
        </is>
      </c>
      <c r="R1" s="43" t="inlineStr">
        <is>
          <t>2nd_process_scrap</t>
        </is>
      </c>
      <c r="S1" s="43" t="inlineStr">
        <is>
          <t>setup_machine_cost</t>
        </is>
      </c>
      <c r="T1" s="43" t="inlineStr">
        <is>
          <t>setup_cost</t>
        </is>
      </c>
      <c r="U1" s="43" t="inlineStr">
        <is>
          <t>2nd_process_cost</t>
        </is>
      </c>
    </row>
    <row r="2">
      <c r="A2" s="46">
        <f>IF(U2="","",main!$A$2)</f>
        <v/>
      </c>
      <c r="B2" s="91">
        <f>IF($A2="","",main!B$2)</f>
        <v/>
      </c>
      <c r="C2" s="91">
        <f>IF($A2="","",main!C$2)</f>
        <v/>
      </c>
      <c r="D2" s="91">
        <f>IF($A2="","",main!D$2)</f>
        <v/>
      </c>
      <c r="E2" s="91">
        <f>IF($A2="","",main!E$2)</f>
        <v/>
      </c>
      <c r="F2" s="91">
        <f>IF($A2="","",main!F$2)</f>
        <v/>
      </c>
      <c r="G2" s="91">
        <f>IF($A2="","",main!G$2)</f>
        <v/>
      </c>
      <c r="H2" s="91">
        <f>IF($A2="","",main!H$2)</f>
        <v/>
      </c>
      <c r="I2" s="46">
        <f>IF($A2="","",'CBD Summary'!C52)</f>
        <v/>
      </c>
      <c r="J2" s="46">
        <f>IF($A2="","",'CBD Summary'!D52)</f>
        <v/>
      </c>
      <c r="K2" s="51">
        <f>IF($A2="","",'CBD Summary'!E52)</f>
        <v/>
      </c>
      <c r="L2" s="51">
        <f>IF($A2="","",'CBD Summary'!F52)</f>
        <v/>
      </c>
      <c r="M2" s="51">
        <f>IF($A2="","",'CBD Summary'!G52)</f>
        <v/>
      </c>
      <c r="N2" s="51">
        <f>IF($A2="","",'CBD Summary'!H52)</f>
        <v/>
      </c>
      <c r="O2" s="51">
        <f>IF($A2="","",'CBD Summary'!I52)</f>
        <v/>
      </c>
      <c r="P2" s="51">
        <f>IF($A2="","",'CBD Summary'!J52)</f>
        <v/>
      </c>
      <c r="Q2" s="51">
        <f>IF($A2="","",'CBD Summary'!K52)</f>
        <v/>
      </c>
      <c r="R2" s="51">
        <f>IF($A2="","",'CBD Summary'!L52)</f>
        <v/>
      </c>
      <c r="S2" s="51">
        <f>IF($A2="","",'CBD Summary'!M52)</f>
        <v/>
      </c>
      <c r="T2" s="51">
        <f>IF($A2="","",'CBD Summary'!N52)</f>
        <v/>
      </c>
      <c r="U2" s="51">
        <f>IF(AND(('CBD Summary'!O52=0),'CBD Summary'!N52=0),"",'CBD Summary'!O52)</f>
        <v/>
      </c>
    </row>
    <row r="3">
      <c r="A3" s="46">
        <f>IF(U3="","",main!$A$2)</f>
        <v/>
      </c>
      <c r="B3" s="91">
        <f>IF($A3="","",main!B$2)</f>
        <v/>
      </c>
      <c r="C3" s="91">
        <f>IF($A3="","",main!C$2)</f>
        <v/>
      </c>
      <c r="D3" s="91">
        <f>IF($A3="","",main!D$2)</f>
        <v/>
      </c>
      <c r="E3" s="91">
        <f>IF($A3="","",main!E$2)</f>
        <v/>
      </c>
      <c r="F3" s="91">
        <f>IF($A3="","",main!F$2)</f>
        <v/>
      </c>
      <c r="G3" s="91">
        <f>IF($A3="","",main!G$2)</f>
        <v/>
      </c>
      <c r="H3" s="91">
        <f>IF($A3="","",main!H$2)</f>
        <v/>
      </c>
      <c r="I3" s="46">
        <f>IF($A3="","",'CBD Summary'!C53)</f>
        <v/>
      </c>
      <c r="J3" s="46">
        <f>IF($A3="","",'CBD Summary'!D53)</f>
        <v/>
      </c>
      <c r="K3" s="51">
        <f>IF($A3="","",'CBD Summary'!E53)</f>
        <v/>
      </c>
      <c r="L3" s="51">
        <f>IF($A3="","",'CBD Summary'!F53)</f>
        <v/>
      </c>
      <c r="M3" s="51">
        <f>IF($A3="","",'CBD Summary'!G53)</f>
        <v/>
      </c>
      <c r="N3" s="51">
        <f>IF($A3="","",'CBD Summary'!H53)</f>
        <v/>
      </c>
      <c r="O3" s="51">
        <f>IF($A3="","",'CBD Summary'!I53)</f>
        <v/>
      </c>
      <c r="P3" s="51">
        <f>IF($A3="","",'CBD Summary'!J53)</f>
        <v/>
      </c>
      <c r="Q3" s="51">
        <f>IF($A3="","",'CBD Summary'!K53)</f>
        <v/>
      </c>
      <c r="R3" s="51">
        <f>IF($A3="","",'CBD Summary'!L53)</f>
        <v/>
      </c>
      <c r="S3" s="51">
        <f>IF($A3="","",'CBD Summary'!M53)</f>
        <v/>
      </c>
      <c r="T3" s="51">
        <f>IF($A3="","",'CBD Summary'!N53)</f>
        <v/>
      </c>
      <c r="U3" s="51">
        <f>IF(AND(('CBD Summary'!O53=0),'CBD Summary'!N53=0),"",'CBD Summary'!O53)</f>
        <v/>
      </c>
    </row>
    <row r="4">
      <c r="A4" s="46">
        <f>IF(U4="","",main!$A$2)</f>
        <v/>
      </c>
      <c r="B4" s="91">
        <f>IF($A4="","",main!B$2)</f>
        <v/>
      </c>
      <c r="C4" s="91">
        <f>IF($A4="","",main!C$2)</f>
        <v/>
      </c>
      <c r="D4" s="91">
        <f>IF($A4="","",main!D$2)</f>
        <v/>
      </c>
      <c r="E4" s="91">
        <f>IF($A4="","",main!E$2)</f>
        <v/>
      </c>
      <c r="F4" s="91">
        <f>IF($A4="","",main!F$2)</f>
        <v/>
      </c>
      <c r="G4" s="91">
        <f>IF($A4="","",main!G$2)</f>
        <v/>
      </c>
      <c r="H4" s="91">
        <f>IF($A4="","",main!H$2)</f>
        <v/>
      </c>
      <c r="I4" s="46">
        <f>IF($A4="","",'CBD Summary'!C54)</f>
        <v/>
      </c>
      <c r="J4" s="46">
        <f>IF($A4="","",'CBD Summary'!D54)</f>
        <v/>
      </c>
      <c r="K4" s="51">
        <f>IF($A4="","",'CBD Summary'!E54)</f>
        <v/>
      </c>
      <c r="L4" s="51">
        <f>IF($A4="","",'CBD Summary'!F54)</f>
        <v/>
      </c>
      <c r="M4" s="51">
        <f>IF($A4="","",'CBD Summary'!G54)</f>
        <v/>
      </c>
      <c r="N4" s="51">
        <f>IF($A4="","",'CBD Summary'!H54)</f>
        <v/>
      </c>
      <c r="O4" s="51">
        <f>IF($A4="","",'CBD Summary'!I54)</f>
        <v/>
      </c>
      <c r="P4" s="51">
        <f>IF($A4="","",'CBD Summary'!J54)</f>
        <v/>
      </c>
      <c r="Q4" s="51">
        <f>IF($A4="","",'CBD Summary'!K54)</f>
        <v/>
      </c>
      <c r="R4" s="51">
        <f>IF($A4="","",'CBD Summary'!L54)</f>
        <v/>
      </c>
      <c r="S4" s="51">
        <f>IF($A4="","",'CBD Summary'!M54)</f>
        <v/>
      </c>
      <c r="T4" s="51">
        <f>IF($A4="","",'CBD Summary'!N54)</f>
        <v/>
      </c>
      <c r="U4" s="51">
        <f>IF(AND(('CBD Summary'!O54=0),'CBD Summary'!N54=0),"",'CBD Summary'!O54)</f>
        <v/>
      </c>
    </row>
    <row r="5">
      <c r="A5" s="46">
        <f>IF(U5="","",main!$A$2)</f>
        <v/>
      </c>
      <c r="B5" s="91">
        <f>IF($A5="","",main!B$2)</f>
        <v/>
      </c>
      <c r="C5" s="91">
        <f>IF($A5="","",main!C$2)</f>
        <v/>
      </c>
      <c r="D5" s="91">
        <f>IF($A5="","",main!D$2)</f>
        <v/>
      </c>
      <c r="E5" s="91">
        <f>IF($A5="","",main!E$2)</f>
        <v/>
      </c>
      <c r="F5" s="91">
        <f>IF($A5="","",main!F$2)</f>
        <v/>
      </c>
      <c r="G5" s="91">
        <f>IF($A5="","",main!G$2)</f>
        <v/>
      </c>
      <c r="H5" s="91">
        <f>IF($A5="","",main!H$2)</f>
        <v/>
      </c>
      <c r="I5" s="46">
        <f>IF($A5="","",'CBD Summary'!C55)</f>
        <v/>
      </c>
      <c r="J5" s="46">
        <f>IF($A5="","",'CBD Summary'!D55)</f>
        <v/>
      </c>
      <c r="K5" s="51">
        <f>IF($A5="","",'CBD Summary'!E55)</f>
        <v/>
      </c>
      <c r="L5" s="51">
        <f>IF($A5="","",'CBD Summary'!F55)</f>
        <v/>
      </c>
      <c r="M5" s="51">
        <f>IF($A5="","",'CBD Summary'!G55)</f>
        <v/>
      </c>
      <c r="N5" s="51">
        <f>IF($A5="","",'CBD Summary'!H55)</f>
        <v/>
      </c>
      <c r="O5" s="51">
        <f>IF($A5="","",'CBD Summary'!I55)</f>
        <v/>
      </c>
      <c r="P5" s="51">
        <f>IF($A5="","",'CBD Summary'!J55)</f>
        <v/>
      </c>
      <c r="Q5" s="51">
        <f>IF($A5="","",'CBD Summary'!K55)</f>
        <v/>
      </c>
      <c r="R5" s="51">
        <f>IF($A5="","",'CBD Summary'!L55)</f>
        <v/>
      </c>
      <c r="S5" s="51">
        <f>IF($A5="","",'CBD Summary'!M55)</f>
        <v/>
      </c>
      <c r="T5" s="51">
        <f>IF($A5="","",'CBD Summary'!N55)</f>
        <v/>
      </c>
      <c r="U5" s="51">
        <f>IF(AND(('CBD Summary'!O55=0),'CBD Summary'!N55=0),"",'CBD Summary'!O55)</f>
        <v/>
      </c>
    </row>
    <row r="6">
      <c r="A6" s="46">
        <f>IF(U6="","",main!$A$2)</f>
        <v/>
      </c>
      <c r="B6" s="91">
        <f>IF($A6="","",main!B$2)</f>
        <v/>
      </c>
      <c r="C6" s="91">
        <f>IF($A6="","",main!C$2)</f>
        <v/>
      </c>
      <c r="D6" s="91">
        <f>IF($A6="","",main!D$2)</f>
        <v/>
      </c>
      <c r="E6" s="91">
        <f>IF($A6="","",main!E$2)</f>
        <v/>
      </c>
      <c r="F6" s="91">
        <f>IF($A6="","",main!F$2)</f>
        <v/>
      </c>
      <c r="G6" s="91">
        <f>IF($A6="","",main!G$2)</f>
        <v/>
      </c>
      <c r="H6" s="91">
        <f>IF($A6="","",main!H$2)</f>
        <v/>
      </c>
      <c r="I6" s="46">
        <f>IF($A6="","",'CBD Summary'!C56)</f>
        <v/>
      </c>
      <c r="J6" s="46">
        <f>IF($A6="","",'CBD Summary'!D56)</f>
        <v/>
      </c>
      <c r="K6" s="51">
        <f>IF($A6="","",'CBD Summary'!E56)</f>
        <v/>
      </c>
      <c r="L6" s="51">
        <f>IF($A6="","",'CBD Summary'!F56)</f>
        <v/>
      </c>
      <c r="M6" s="51">
        <f>IF($A6="","",'CBD Summary'!G56)</f>
        <v/>
      </c>
      <c r="N6" s="51">
        <f>IF($A6="","",'CBD Summary'!H56)</f>
        <v/>
      </c>
      <c r="O6" s="51">
        <f>IF($A6="","",'CBD Summary'!I56)</f>
        <v/>
      </c>
      <c r="P6" s="51">
        <f>IF($A6="","",'CBD Summary'!J56)</f>
        <v/>
      </c>
      <c r="Q6" s="51">
        <f>IF($A6="","",'CBD Summary'!K56)</f>
        <v/>
      </c>
      <c r="R6" s="51">
        <f>IF($A6="","",'CBD Summary'!L56)</f>
        <v/>
      </c>
      <c r="S6" s="51">
        <f>IF($A6="","",'CBD Summary'!M56)</f>
        <v/>
      </c>
      <c r="T6" s="51">
        <f>IF($A6="","",'CBD Summary'!N56)</f>
        <v/>
      </c>
      <c r="U6" s="51">
        <f>IF(AND(('CBD Summary'!O56=0),'CBD Summary'!N56=0),"",'CBD Summary'!O56)</f>
        <v/>
      </c>
    </row>
    <row r="7">
      <c r="A7" s="46">
        <f>IF(U7="","",main!$A$2)</f>
        <v/>
      </c>
      <c r="B7" s="91">
        <f>IF($A7="","",main!B$2)</f>
        <v/>
      </c>
      <c r="C7" s="91">
        <f>IF($A7="","",main!C$2)</f>
        <v/>
      </c>
      <c r="D7" s="91">
        <f>IF($A7="","",main!D$2)</f>
        <v/>
      </c>
      <c r="E7" s="91">
        <f>IF($A7="","",main!E$2)</f>
        <v/>
      </c>
      <c r="F7" s="91">
        <f>IF($A7="","",main!F$2)</f>
        <v/>
      </c>
      <c r="G7" s="91">
        <f>IF($A7="","",main!G$2)</f>
        <v/>
      </c>
      <c r="H7" s="91">
        <f>IF($A7="","",main!H$2)</f>
        <v/>
      </c>
      <c r="I7" s="46">
        <f>IF($A7="","",'CBD Summary'!C57)</f>
        <v/>
      </c>
      <c r="J7" s="46">
        <f>IF($A7="","",'CBD Summary'!D57)</f>
        <v/>
      </c>
      <c r="K7" s="51">
        <f>IF($A7="","",'CBD Summary'!E57)</f>
        <v/>
      </c>
      <c r="L7" s="51">
        <f>IF($A7="","",'CBD Summary'!F57)</f>
        <v/>
      </c>
      <c r="M7" s="51">
        <f>IF($A7="","",'CBD Summary'!G57)</f>
        <v/>
      </c>
      <c r="N7" s="51">
        <f>IF($A7="","",'CBD Summary'!H57)</f>
        <v/>
      </c>
      <c r="O7" s="51">
        <f>IF($A7="","",'CBD Summary'!I57)</f>
        <v/>
      </c>
      <c r="P7" s="51">
        <f>IF($A7="","",'CBD Summary'!J57)</f>
        <v/>
      </c>
      <c r="Q7" s="51">
        <f>IF($A7="","",'CBD Summary'!K57)</f>
        <v/>
      </c>
      <c r="R7" s="51">
        <f>IF($A7="","",'CBD Summary'!L57)</f>
        <v/>
      </c>
      <c r="S7" s="51">
        <f>IF($A7="","",'CBD Summary'!M57)</f>
        <v/>
      </c>
      <c r="T7" s="51">
        <f>IF($A7="","",'CBD Summary'!N57)</f>
        <v/>
      </c>
      <c r="U7" s="51">
        <f>IF(AND(('CBD Summary'!O57=0),'CBD Summary'!N57=0),"",'CBD Summary'!O57)</f>
        <v/>
      </c>
    </row>
    <row r="8">
      <c r="A8" s="46">
        <f>IF(U8="","",main!$A$2)</f>
        <v/>
      </c>
      <c r="B8" s="91">
        <f>IF($A8="","",main!B$2)</f>
        <v/>
      </c>
      <c r="C8" s="91">
        <f>IF($A8="","",main!C$2)</f>
        <v/>
      </c>
      <c r="D8" s="91">
        <f>IF($A8="","",main!D$2)</f>
        <v/>
      </c>
      <c r="E8" s="91">
        <f>IF($A8="","",main!E$2)</f>
        <v/>
      </c>
      <c r="F8" s="91">
        <f>IF($A8="","",main!F$2)</f>
        <v/>
      </c>
      <c r="G8" s="91">
        <f>IF($A8="","",main!G$2)</f>
        <v/>
      </c>
      <c r="H8" s="91">
        <f>IF($A8="","",main!H$2)</f>
        <v/>
      </c>
      <c r="I8" s="46">
        <f>IF($A8="","",'CBD Summary'!C58)</f>
        <v/>
      </c>
      <c r="J8" s="46">
        <f>IF($A8="","",'CBD Summary'!D58)</f>
        <v/>
      </c>
      <c r="K8" s="51">
        <f>IF($A8="","",'CBD Summary'!E58)</f>
        <v/>
      </c>
      <c r="L8" s="51">
        <f>IF($A8="","",'CBD Summary'!F58)</f>
        <v/>
      </c>
      <c r="M8" s="51">
        <f>IF($A8="","",'CBD Summary'!G58)</f>
        <v/>
      </c>
      <c r="N8" s="51">
        <f>IF($A8="","",'CBD Summary'!H58)</f>
        <v/>
      </c>
      <c r="O8" s="51">
        <f>IF($A8="","",'CBD Summary'!I58)</f>
        <v/>
      </c>
      <c r="P8" s="51">
        <f>IF($A8="","",'CBD Summary'!J58)</f>
        <v/>
      </c>
      <c r="Q8" s="51">
        <f>IF($A8="","",'CBD Summary'!K58)</f>
        <v/>
      </c>
      <c r="R8" s="51">
        <f>IF($A8="","",'CBD Summary'!L58)</f>
        <v/>
      </c>
      <c r="S8" s="51">
        <f>IF($A8="","",'CBD Summary'!M58)</f>
        <v/>
      </c>
      <c r="T8" s="51">
        <f>IF($A8="","",'CBD Summary'!N58)</f>
        <v/>
      </c>
      <c r="U8" s="51">
        <f>IF(AND(('CBD Summary'!O58=0),'CBD Summary'!N58=0),"",'CBD Summary'!O58)</f>
        <v/>
      </c>
    </row>
    <row r="9">
      <c r="A9" s="46">
        <f>IF(U9="","",main!$A$2)</f>
        <v/>
      </c>
      <c r="B9" s="91">
        <f>IF($A9="","",main!B$2)</f>
        <v/>
      </c>
      <c r="C9" s="91">
        <f>IF($A9="","",main!C$2)</f>
        <v/>
      </c>
      <c r="D9" s="91">
        <f>IF($A9="","",main!D$2)</f>
        <v/>
      </c>
      <c r="E9" s="91">
        <f>IF($A9="","",main!E$2)</f>
        <v/>
      </c>
      <c r="F9" s="91">
        <f>IF($A9="","",main!F$2)</f>
        <v/>
      </c>
      <c r="G9" s="91">
        <f>IF($A9="","",main!G$2)</f>
        <v/>
      </c>
      <c r="H9" s="91">
        <f>IF($A9="","",main!H$2)</f>
        <v/>
      </c>
      <c r="I9" s="46">
        <f>IF($A9="","",'CBD Summary'!C59)</f>
        <v/>
      </c>
      <c r="J9" s="46">
        <f>IF($A9="","",'CBD Summary'!D59)</f>
        <v/>
      </c>
      <c r="K9" s="51">
        <f>IF($A9="","",'CBD Summary'!E59)</f>
        <v/>
      </c>
      <c r="L9" s="51">
        <f>IF($A9="","",'CBD Summary'!F59)</f>
        <v/>
      </c>
      <c r="M9" s="51">
        <f>IF($A9="","",'CBD Summary'!G59)</f>
        <v/>
      </c>
      <c r="N9" s="51">
        <f>IF($A9="","",'CBD Summary'!H59)</f>
        <v/>
      </c>
      <c r="O9" s="51">
        <f>IF($A9="","",'CBD Summary'!I59)</f>
        <v/>
      </c>
      <c r="P9" s="51">
        <f>IF($A9="","",'CBD Summary'!J59)</f>
        <v/>
      </c>
      <c r="Q9" s="51">
        <f>IF($A9="","",'CBD Summary'!K59)</f>
        <v/>
      </c>
      <c r="R9" s="51">
        <f>IF($A9="","",'CBD Summary'!L59)</f>
        <v/>
      </c>
      <c r="S9" s="51">
        <f>IF($A9="","",'CBD Summary'!M59)</f>
        <v/>
      </c>
      <c r="T9" s="51">
        <f>IF($A9="","",'CBD Summary'!N59)</f>
        <v/>
      </c>
      <c r="U9" s="51">
        <f>IF(AND(('CBD Summary'!O59=0),'CBD Summary'!N59=0),"",'CBD Summary'!O59)</f>
        <v/>
      </c>
    </row>
    <row r="10">
      <c r="A10" s="46">
        <f>IF(U10="","",main!$A$2)</f>
        <v/>
      </c>
      <c r="B10" s="91">
        <f>IF($A10="","",main!B$2)</f>
        <v/>
      </c>
      <c r="C10" s="91">
        <f>IF($A10="","",main!C$2)</f>
        <v/>
      </c>
      <c r="D10" s="91">
        <f>IF($A10="","",main!D$2)</f>
        <v/>
      </c>
      <c r="E10" s="91">
        <f>IF($A10="","",main!E$2)</f>
        <v/>
      </c>
      <c r="F10" s="91">
        <f>IF($A10="","",main!F$2)</f>
        <v/>
      </c>
      <c r="G10" s="91">
        <f>IF($A10="","",main!G$2)</f>
        <v/>
      </c>
      <c r="H10" s="91">
        <f>IF($A10="","",main!H$2)</f>
        <v/>
      </c>
      <c r="I10" s="46">
        <f>IF($A10="","",'CBD Summary'!C60)</f>
        <v/>
      </c>
      <c r="J10" s="46">
        <f>IF($A10="","",'CBD Summary'!D60)</f>
        <v/>
      </c>
      <c r="K10" s="51">
        <f>IF($A10="","",'CBD Summary'!E60)</f>
        <v/>
      </c>
      <c r="L10" s="51">
        <f>IF($A10="","",'CBD Summary'!F60)</f>
        <v/>
      </c>
      <c r="M10" s="51">
        <f>IF($A10="","",'CBD Summary'!G60)</f>
        <v/>
      </c>
      <c r="N10" s="51">
        <f>IF($A10="","",'CBD Summary'!H60)</f>
        <v/>
      </c>
      <c r="O10" s="51">
        <f>IF($A10="","",'CBD Summary'!I60)</f>
        <v/>
      </c>
      <c r="P10" s="51">
        <f>IF($A10="","",'CBD Summary'!J60)</f>
        <v/>
      </c>
      <c r="Q10" s="51">
        <f>IF($A10="","",'CBD Summary'!K60)</f>
        <v/>
      </c>
      <c r="R10" s="51">
        <f>IF($A10="","",'CBD Summary'!L60)</f>
        <v/>
      </c>
      <c r="S10" s="51">
        <f>IF($A10="","",'CBD Summary'!M60)</f>
        <v/>
      </c>
      <c r="T10" s="51">
        <f>IF($A10="","",'CBD Summary'!N60)</f>
        <v/>
      </c>
      <c r="U10" s="51">
        <f>IF(AND(('CBD Summary'!O60=0),'CBD Summary'!N60=0),"",'CBD Summary'!O60)</f>
        <v/>
      </c>
    </row>
    <row r="11">
      <c r="A11" s="46">
        <f>IF(U11="","",main!$A$2)</f>
        <v/>
      </c>
      <c r="B11" s="91">
        <f>IF($A11="","",main!B$2)</f>
        <v/>
      </c>
      <c r="C11" s="91">
        <f>IF($A11="","",main!C$2)</f>
        <v/>
      </c>
      <c r="D11" s="91">
        <f>IF($A11="","",main!D$2)</f>
        <v/>
      </c>
      <c r="E11" s="91">
        <f>IF($A11="","",main!E$2)</f>
        <v/>
      </c>
      <c r="F11" s="91">
        <f>IF($A11="","",main!F$2)</f>
        <v/>
      </c>
      <c r="G11" s="91">
        <f>IF($A11="","",main!G$2)</f>
        <v/>
      </c>
      <c r="H11" s="91">
        <f>IF($A11="","",main!H$2)</f>
        <v/>
      </c>
      <c r="I11" s="46">
        <f>IF($A11="","",'CBD Summary'!C61)</f>
        <v/>
      </c>
      <c r="J11" s="46">
        <f>IF($A11="","",'CBD Summary'!D61)</f>
        <v/>
      </c>
      <c r="K11" s="51">
        <f>IF($A11="","",'CBD Summary'!E61)</f>
        <v/>
      </c>
      <c r="L11" s="51">
        <f>IF($A11="","",'CBD Summary'!F61)</f>
        <v/>
      </c>
      <c r="M11" s="51">
        <f>IF($A11="","",'CBD Summary'!G61)</f>
        <v/>
      </c>
      <c r="N11" s="51">
        <f>IF($A11="","",'CBD Summary'!H61)</f>
        <v/>
      </c>
      <c r="O11" s="51">
        <f>IF($A11="","",'CBD Summary'!I61)</f>
        <v/>
      </c>
      <c r="P11" s="51">
        <f>IF($A11="","",'CBD Summary'!J61)</f>
        <v/>
      </c>
      <c r="Q11" s="51">
        <f>IF($A11="","",'CBD Summary'!K61)</f>
        <v/>
      </c>
      <c r="R11" s="51">
        <f>IF($A11="","",'CBD Summary'!L61)</f>
        <v/>
      </c>
      <c r="S11" s="51">
        <f>IF($A11="","",'CBD Summary'!M61)</f>
        <v/>
      </c>
      <c r="T11" s="51">
        <f>IF($A11="","",'CBD Summary'!N61)</f>
        <v/>
      </c>
      <c r="U11" s="51">
        <f>IF(AND(('CBD Summary'!O61=0),'CBD Summary'!N61=0),"",'CBD Summary'!O61)</f>
        <v/>
      </c>
    </row>
  </sheetData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Sheet8">
    <outlinePr summaryBelow="1" summaryRight="1"/>
    <pageSetUpPr/>
  </sheetPr>
  <dimension ref="A1:M7"/>
  <sheetViews>
    <sheetView workbookViewId="0">
      <selection activeCell="H2" sqref="H2"/>
    </sheetView>
  </sheetViews>
  <sheetFormatPr baseColWidth="8" defaultColWidth="9.140625" defaultRowHeight="15"/>
  <cols>
    <col width="14" bestFit="1" customWidth="1" style="193" min="1" max="1"/>
    <col width="14.5703125" bestFit="1" customWidth="1" style="193" min="2" max="2"/>
    <col width="14.5703125" customWidth="1" style="193" min="3" max="4"/>
    <col width="12.5703125" bestFit="1" customWidth="1" style="193" min="5" max="5"/>
    <col width="13.42578125" bestFit="1" customWidth="1" style="193" min="6" max="6"/>
    <col width="9.140625" customWidth="1" style="193" min="7" max="7"/>
    <col width="21" customWidth="1" style="193" min="8" max="8"/>
    <col width="14.140625" customWidth="1" style="193" min="9" max="9"/>
    <col width="14.140625" bestFit="1" customWidth="1" style="193" min="10" max="10"/>
    <col width="13" customWidth="1" style="193" min="11" max="11"/>
    <col width="9.140625" customWidth="1" style="193" min="12" max="12"/>
    <col width="12.7109375" bestFit="1" customWidth="1" style="193" min="13" max="13"/>
    <col width="9.140625" customWidth="1" style="193" min="14" max="16384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3" t="inlineStr">
        <is>
          <t>package_mtl</t>
        </is>
      </c>
      <c r="J1" s="43" t="inlineStr">
        <is>
          <t>package_usage</t>
        </is>
      </c>
      <c r="K1" s="43" t="inlineStr">
        <is>
          <t>package_price</t>
        </is>
      </c>
      <c r="L1" s="43" t="inlineStr">
        <is>
          <t>mpq</t>
        </is>
      </c>
      <c r="M1" s="43" t="inlineStr">
        <is>
          <t>package_cost</t>
        </is>
      </c>
    </row>
    <row r="2">
      <c r="A2" s="46">
        <f>IF(M2="","",main!$A$2)</f>
        <v/>
      </c>
      <c r="B2" s="91">
        <f>IF($A2="","",main!B$2)</f>
        <v/>
      </c>
      <c r="C2" s="91">
        <f>IF($A2="","",main!C$2)</f>
        <v/>
      </c>
      <c r="D2" s="91">
        <f>IF($A2="","",main!D$2)</f>
        <v/>
      </c>
      <c r="E2" s="91">
        <f>IF($A2="","",main!E$2)</f>
        <v/>
      </c>
      <c r="F2" s="91">
        <f>IF($A2="","",main!F$2)</f>
        <v/>
      </c>
      <c r="G2" s="91">
        <f>IF($A2="","",main!G$2)</f>
        <v/>
      </c>
      <c r="H2" s="91">
        <f>IF($A2="","",main!H$2)</f>
        <v/>
      </c>
      <c r="I2" s="46">
        <f>IF($A2="","",'CBD Summary'!C67)</f>
        <v/>
      </c>
      <c r="J2" s="51">
        <f>IF($A2="","",'CBD Summary'!D67)</f>
        <v/>
      </c>
      <c r="K2" s="51">
        <f>IF($A2="","",'CBD Summary'!E67)</f>
        <v/>
      </c>
      <c r="L2" s="51">
        <f>IF($A2="","",'CBD Summary'!F67)</f>
        <v/>
      </c>
      <c r="M2" s="51">
        <f>IF('CBD Summary'!G67=0,"",'CBD Summary'!G67)</f>
        <v/>
      </c>
    </row>
    <row r="3">
      <c r="A3" s="46">
        <f>IF(M3="","",main!$A$2)</f>
        <v/>
      </c>
      <c r="B3" s="91">
        <f>IF($A3="","",main!B$2)</f>
        <v/>
      </c>
      <c r="C3" s="91">
        <f>IF($A3="","",main!C$2)</f>
        <v/>
      </c>
      <c r="D3" s="91">
        <f>IF($A3="","",main!D$2)</f>
        <v/>
      </c>
      <c r="E3" s="91">
        <f>IF($A3="","",main!E$2)</f>
        <v/>
      </c>
      <c r="F3" s="91">
        <f>IF($A3="","",main!F$2)</f>
        <v/>
      </c>
      <c r="G3" s="91">
        <f>IF($A3="","",main!G$2)</f>
        <v/>
      </c>
      <c r="H3" s="91">
        <f>IF($A3="","",main!H$2)</f>
        <v/>
      </c>
      <c r="I3" s="46">
        <f>IF($A3="","",'CBD Summary'!C68)</f>
        <v/>
      </c>
      <c r="J3" s="51">
        <f>IF($A3="","",'CBD Summary'!D68)</f>
        <v/>
      </c>
      <c r="K3" s="51">
        <f>IF($A3="","",'CBD Summary'!E68)</f>
        <v/>
      </c>
      <c r="L3" s="51">
        <f>IF($A3="","",'CBD Summary'!F68)</f>
        <v/>
      </c>
      <c r="M3" s="51">
        <f>IF('CBD Summary'!G68=0,"",'CBD Summary'!G68)</f>
        <v/>
      </c>
    </row>
    <row r="4">
      <c r="A4" s="46">
        <f>IF(M4="","",main!$A$2)</f>
        <v/>
      </c>
      <c r="B4" s="91">
        <f>IF($A4="","",main!B$2)</f>
        <v/>
      </c>
      <c r="C4" s="91">
        <f>IF($A4="","",main!C$2)</f>
        <v/>
      </c>
      <c r="D4" s="91">
        <f>IF($A4="","",main!D$2)</f>
        <v/>
      </c>
      <c r="E4" s="91">
        <f>IF($A4="","",main!E$2)</f>
        <v/>
      </c>
      <c r="F4" s="91">
        <f>IF($A4="","",main!F$2)</f>
        <v/>
      </c>
      <c r="G4" s="91">
        <f>IF($A4="","",main!G$2)</f>
        <v/>
      </c>
      <c r="H4" s="91">
        <f>IF($A4="","",main!H$2)</f>
        <v/>
      </c>
      <c r="I4" s="46">
        <f>IF($A4="","",'CBD Summary'!C69)</f>
        <v/>
      </c>
      <c r="J4" s="51">
        <f>IF($A4="","",'CBD Summary'!D69)</f>
        <v/>
      </c>
      <c r="K4" s="51">
        <f>IF($A4="","",'CBD Summary'!E69)</f>
        <v/>
      </c>
      <c r="L4" s="51">
        <f>IF($A4="","",'CBD Summary'!F69)</f>
        <v/>
      </c>
      <c r="M4" s="51">
        <f>IF('CBD Summary'!G69=0,"",'CBD Summary'!G69)</f>
        <v/>
      </c>
    </row>
    <row r="5">
      <c r="A5" s="46">
        <f>IF(M5="","",main!$A$2)</f>
        <v/>
      </c>
      <c r="B5" s="91">
        <f>IF($A5="","",main!B$2)</f>
        <v/>
      </c>
      <c r="C5" s="91">
        <f>IF($A5="","",main!C$2)</f>
        <v/>
      </c>
      <c r="D5" s="91">
        <f>IF($A5="","",main!D$2)</f>
        <v/>
      </c>
      <c r="E5" s="91">
        <f>IF($A5="","",main!E$2)</f>
        <v/>
      </c>
      <c r="F5" s="91">
        <f>IF($A5="","",main!F$2)</f>
        <v/>
      </c>
      <c r="G5" s="91">
        <f>IF($A5="","",main!G$2)</f>
        <v/>
      </c>
      <c r="H5" s="91">
        <f>IF($A5="","",main!H$2)</f>
        <v/>
      </c>
      <c r="I5" s="46">
        <f>IF($A5="","",'CBD Summary'!C70)</f>
        <v/>
      </c>
      <c r="J5" s="51">
        <f>IF($A5="","",'CBD Summary'!D70)</f>
        <v/>
      </c>
      <c r="K5" s="51">
        <f>IF($A5="","",'CBD Summary'!E70)</f>
        <v/>
      </c>
      <c r="L5" s="51">
        <f>IF($A5="","",'CBD Summary'!F70)</f>
        <v/>
      </c>
      <c r="M5" s="51">
        <f>IF('CBD Summary'!G70=0,"",'CBD Summary'!G70)</f>
        <v/>
      </c>
    </row>
    <row r="6">
      <c r="A6" s="46">
        <f>IF(M6="","",main!$A$2)</f>
        <v/>
      </c>
      <c r="B6" s="91">
        <f>IF($A6="","",main!B$2)</f>
        <v/>
      </c>
      <c r="C6" s="91">
        <f>IF($A6="","",main!C$2)</f>
        <v/>
      </c>
      <c r="D6" s="91">
        <f>IF($A6="","",main!D$2)</f>
        <v/>
      </c>
      <c r="E6" s="91">
        <f>IF($A6="","",main!E$2)</f>
        <v/>
      </c>
      <c r="F6" s="91">
        <f>IF($A6="","",main!F$2)</f>
        <v/>
      </c>
      <c r="G6" s="91">
        <f>IF($A6="","",main!G$2)</f>
        <v/>
      </c>
      <c r="H6" s="91">
        <f>IF($A6="","",main!H$2)</f>
        <v/>
      </c>
      <c r="I6" s="46">
        <f>IF($A6="","",'CBD Summary'!C71)</f>
        <v/>
      </c>
      <c r="J6" s="51">
        <f>IF($A6="","",'CBD Summary'!D71)</f>
        <v/>
      </c>
      <c r="K6" s="51">
        <f>IF($A6="","",'CBD Summary'!E71)</f>
        <v/>
      </c>
      <c r="L6" s="51">
        <f>IF($A6="","",'CBD Summary'!F71)</f>
        <v/>
      </c>
      <c r="M6" s="51">
        <f>IF('CBD Summary'!G71=0,"",'CBD Summary'!G71)</f>
        <v/>
      </c>
    </row>
    <row r="7">
      <c r="A7" s="46">
        <f>IF(M7="","",main!$A$2)</f>
        <v/>
      </c>
      <c r="B7" s="91">
        <f>IF($A7="","",main!B$2)</f>
        <v/>
      </c>
      <c r="C7" s="91">
        <f>IF($A7="","",main!C$2)</f>
        <v/>
      </c>
      <c r="D7" s="91">
        <f>IF($A7="","",main!D$2)</f>
        <v/>
      </c>
      <c r="E7" s="91">
        <f>IF($A7="","",main!E$2)</f>
        <v/>
      </c>
      <c r="F7" s="91">
        <f>IF($A7="","",main!F$2)</f>
        <v/>
      </c>
      <c r="G7" s="91">
        <f>IF($A7="","",main!G$2)</f>
        <v/>
      </c>
      <c r="H7" s="91">
        <f>IF($A7="","",main!H$2)</f>
        <v/>
      </c>
      <c r="I7" s="46">
        <f>IF($A7="","",'CBD Summary'!C72)</f>
        <v/>
      </c>
      <c r="J7" s="51">
        <f>IF($A7="","",'CBD Summary'!D72)</f>
        <v/>
      </c>
      <c r="K7" s="51">
        <f>IF($A7="","",'CBD Summary'!E72)</f>
        <v/>
      </c>
      <c r="L7" s="51">
        <f>IF($A7="","",'CBD Summary'!F72)</f>
        <v/>
      </c>
      <c r="M7" s="51">
        <f>IF('CBD Summary'!G72=0,"",'CBD Summary'!G72)</f>
        <v/>
      </c>
    </row>
    <row r="8" s="193"/>
    <row r="9" s="193"/>
    <row r="10" s="193"/>
    <row r="11" s="193"/>
  </sheetData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L11"/>
  <sheetViews>
    <sheetView workbookViewId="0">
      <selection activeCell="H2" sqref="H2"/>
    </sheetView>
  </sheetViews>
  <sheetFormatPr baseColWidth="8" defaultRowHeight="15"/>
  <cols>
    <col width="14" bestFit="1" customWidth="1" style="193" min="1" max="1"/>
    <col width="10.5703125" bestFit="1" customWidth="1" style="193" min="2" max="2"/>
    <col width="13.42578125" bestFit="1" customWidth="1" style="193" min="3" max="3"/>
    <col width="7.85546875" bestFit="1" customWidth="1" style="193" min="4" max="4"/>
    <col width="12.5703125" bestFit="1" customWidth="1" style="193" min="5" max="5"/>
    <col width="13.42578125" bestFit="1" customWidth="1" style="193" min="6" max="6"/>
    <col width="15.7109375" bestFit="1" customWidth="1" style="193" min="7" max="7"/>
    <col width="10.140625" bestFit="1" customWidth="1" style="193" min="8" max="8"/>
    <col width="5.140625" bestFit="1" customWidth="1" style="193" min="9" max="9"/>
    <col width="9.5703125" bestFit="1" customWidth="1" style="193" min="10" max="10"/>
    <col width="10" bestFit="1" customWidth="1" style="193" min="11" max="11"/>
    <col width="13.85546875" bestFit="1" customWidth="1" style="193" min="12" max="12"/>
  </cols>
  <sheetData>
    <row r="1">
      <c r="A1" s="43" t="inlineStr">
        <is>
          <t>quotation_key</t>
        </is>
      </c>
      <c r="B1" s="44" t="inlineStr">
        <is>
          <t>project_no</t>
        </is>
      </c>
      <c r="C1" s="44" t="inlineStr">
        <is>
          <t>project_name</t>
        </is>
      </c>
      <c r="D1" s="44" t="inlineStr">
        <is>
          <t>part_no</t>
        </is>
      </c>
      <c r="E1" s="44" t="inlineStr">
        <is>
          <t>vendor_code</t>
        </is>
      </c>
      <c r="F1" s="44" t="inlineStr">
        <is>
          <t>vendor_name</t>
        </is>
      </c>
      <c r="G1" s="44" t="inlineStr">
        <is>
          <t>part_description</t>
        </is>
      </c>
      <c r="H1" s="44" t="inlineStr">
        <is>
          <t>mtl_group</t>
        </is>
      </c>
      <c r="I1" s="43" t="inlineStr">
        <is>
          <t>lorry</t>
        </is>
      </c>
      <c r="J1" s="43" t="inlineStr">
        <is>
          <t>trip_price</t>
        </is>
      </c>
      <c r="K1" s="43" t="inlineStr">
        <is>
          <t>pallet_qty</t>
        </is>
      </c>
      <c r="L1" s="43" t="inlineStr">
        <is>
          <t>transport_cost</t>
        </is>
      </c>
    </row>
    <row r="2">
      <c r="A2" s="46">
        <f>IF(L2="","",main!$A$2)</f>
        <v/>
      </c>
      <c r="B2" s="91">
        <f>IF($A2="","",main!B$2)</f>
        <v/>
      </c>
      <c r="C2" s="91">
        <f>IF($A2="","",main!C$2)</f>
        <v/>
      </c>
      <c r="D2" s="91">
        <f>IF($A2="","",main!D$2)</f>
        <v/>
      </c>
      <c r="E2" s="91">
        <f>IF($A2="","",main!E$2)</f>
        <v/>
      </c>
      <c r="F2" s="91">
        <f>IF($A2="","",main!F$2)</f>
        <v/>
      </c>
      <c r="G2" s="91">
        <f>IF($A2="","",main!G$2)</f>
        <v/>
      </c>
      <c r="H2" s="91">
        <f>IF($A2="","",main!H$2)</f>
        <v/>
      </c>
      <c r="I2" s="51">
        <f>IF($A2="","",'CBD Summary'!L67)</f>
        <v/>
      </c>
      <c r="J2" s="51">
        <f>IF($A2="","",'CBD Summary'!M67)</f>
        <v/>
      </c>
      <c r="K2" s="51">
        <f>IF($A2="","",'CBD Summary'!N67)</f>
        <v/>
      </c>
      <c r="L2" s="51">
        <f>IF('CBD Summary'!O67=0,"",'CBD Summary'!O67)</f>
        <v/>
      </c>
    </row>
    <row r="3">
      <c r="A3" s="46">
        <f>IF(L3="","",main!$A$2)</f>
        <v/>
      </c>
      <c r="B3" s="91">
        <f>IF($A3="","",main!B$2)</f>
        <v/>
      </c>
      <c r="C3" s="91">
        <f>IF($A3="","",main!C$2)</f>
        <v/>
      </c>
      <c r="D3" s="91">
        <f>IF($A3="","",main!D$2)</f>
        <v/>
      </c>
      <c r="E3" s="91">
        <f>IF($A3="","",main!E$2)</f>
        <v/>
      </c>
      <c r="F3" s="91">
        <f>IF($A3="","",main!F$2)</f>
        <v/>
      </c>
      <c r="G3" s="91">
        <f>IF($A3="","",main!G$2)</f>
        <v/>
      </c>
      <c r="H3" s="91">
        <f>IF($A3="","",main!H$2)</f>
        <v/>
      </c>
      <c r="I3" s="51">
        <f>IF($A3="","",'CBD Summary'!L68)</f>
        <v/>
      </c>
      <c r="J3" s="51">
        <f>IF($A3="","",'CBD Summary'!M68)</f>
        <v/>
      </c>
      <c r="K3" s="51">
        <f>IF($A3="","",'CBD Summary'!N68)</f>
        <v/>
      </c>
      <c r="L3" s="51">
        <f>IF('CBD Summary'!O68=0,"",'CBD Summary'!O68)</f>
        <v/>
      </c>
    </row>
    <row r="4">
      <c r="A4" s="46">
        <f>IF(L4="","",main!$A$2)</f>
        <v/>
      </c>
      <c r="B4" s="91">
        <f>IF($A4="","",main!B$2)</f>
        <v/>
      </c>
      <c r="C4" s="91">
        <f>IF($A4="","",main!C$2)</f>
        <v/>
      </c>
      <c r="D4" s="91">
        <f>IF($A4="","",main!D$2)</f>
        <v/>
      </c>
      <c r="E4" s="91">
        <f>IF($A4="","",main!E$2)</f>
        <v/>
      </c>
      <c r="F4" s="91">
        <f>IF($A4="","",main!F$2)</f>
        <v/>
      </c>
      <c r="G4" s="91">
        <f>IF($A4="","",main!G$2)</f>
        <v/>
      </c>
      <c r="H4" s="91">
        <f>IF($A4="","",main!H$2)</f>
        <v/>
      </c>
      <c r="I4" s="51">
        <f>IF($A4="","",'CBD Summary'!L69)</f>
        <v/>
      </c>
      <c r="J4" s="51">
        <f>IF($A4="","",'CBD Summary'!M69)</f>
        <v/>
      </c>
      <c r="K4" s="51">
        <f>IF($A4="","",'CBD Summary'!N69)</f>
        <v/>
      </c>
      <c r="L4" s="51">
        <f>IF('CBD Summary'!O69=0,"",'CBD Summary'!O69)</f>
        <v/>
      </c>
    </row>
    <row r="5">
      <c r="A5" s="46">
        <f>IF(L5="","",main!$A$2)</f>
        <v/>
      </c>
      <c r="B5" s="91">
        <f>IF($A5="","",main!B$2)</f>
        <v/>
      </c>
      <c r="C5" s="91">
        <f>IF($A5="","",main!C$2)</f>
        <v/>
      </c>
      <c r="D5" s="91">
        <f>IF($A5="","",main!D$2)</f>
        <v/>
      </c>
      <c r="E5" s="91">
        <f>IF($A5="","",main!E$2)</f>
        <v/>
      </c>
      <c r="F5" s="91">
        <f>IF($A5="","",main!F$2)</f>
        <v/>
      </c>
      <c r="G5" s="91">
        <f>IF($A5="","",main!G$2)</f>
        <v/>
      </c>
      <c r="H5" s="91">
        <f>IF($A5="","",main!H$2)</f>
        <v/>
      </c>
      <c r="I5" s="51">
        <f>IF($A5="","",'CBD Summary'!L70)</f>
        <v/>
      </c>
      <c r="J5" s="51">
        <f>IF($A5="","",'CBD Summary'!M70)</f>
        <v/>
      </c>
      <c r="K5" s="51">
        <f>IF($A5="","",'CBD Summary'!N70)</f>
        <v/>
      </c>
      <c r="L5" s="51">
        <f>IF('CBD Summary'!O70=0,"",'CBD Summary'!O70)</f>
        <v/>
      </c>
    </row>
    <row r="6">
      <c r="A6" s="46">
        <f>IF(L6="","",main!$A$2)</f>
        <v/>
      </c>
      <c r="B6" s="91">
        <f>IF($A6="","",main!B$2)</f>
        <v/>
      </c>
      <c r="C6" s="91">
        <f>IF($A6="","",main!C$2)</f>
        <v/>
      </c>
      <c r="D6" s="91">
        <f>IF($A6="","",main!D$2)</f>
        <v/>
      </c>
      <c r="E6" s="91">
        <f>IF($A6="","",main!E$2)</f>
        <v/>
      </c>
      <c r="F6" s="91">
        <f>IF($A6="","",main!F$2)</f>
        <v/>
      </c>
      <c r="G6" s="91">
        <f>IF($A6="","",main!G$2)</f>
        <v/>
      </c>
      <c r="H6" s="91">
        <f>IF($A6="","",main!H$2)</f>
        <v/>
      </c>
      <c r="I6" s="51">
        <f>IF($A6="","",'CBD Summary'!L71)</f>
        <v/>
      </c>
      <c r="J6" s="51">
        <f>IF($A6="","",'CBD Summary'!M71)</f>
        <v/>
      </c>
      <c r="K6" s="51">
        <f>IF($A6="","",'CBD Summary'!N71)</f>
        <v/>
      </c>
      <c r="L6" s="51">
        <f>IF('CBD Summary'!O71=0,"",'CBD Summary'!O71)</f>
        <v/>
      </c>
    </row>
    <row r="7">
      <c r="A7" s="46">
        <f>IF(L7="","",main!$A$2)</f>
        <v/>
      </c>
      <c r="B7" s="91">
        <f>IF($A7="","",main!B$2)</f>
        <v/>
      </c>
      <c r="C7" s="91">
        <f>IF($A7="","",main!C$2)</f>
        <v/>
      </c>
      <c r="D7" s="91">
        <f>IF($A7="","",main!D$2)</f>
        <v/>
      </c>
      <c r="E7" s="91">
        <f>IF($A7="","",main!E$2)</f>
        <v/>
      </c>
      <c r="F7" s="91">
        <f>IF($A7="","",main!F$2)</f>
        <v/>
      </c>
      <c r="G7" s="91">
        <f>IF($A7="","",main!G$2)</f>
        <v/>
      </c>
      <c r="H7" s="91">
        <f>IF($A7="","",main!H$2)</f>
        <v/>
      </c>
      <c r="I7" s="51">
        <f>IF($A7="","",'CBD Summary'!L72)</f>
        <v/>
      </c>
      <c r="J7" s="51">
        <f>IF($A7="","",'CBD Summary'!M72)</f>
        <v/>
      </c>
      <c r="K7" s="51">
        <f>IF($A7="","",'CBD Summary'!N72)</f>
        <v/>
      </c>
      <c r="L7" s="51">
        <f>IF('CBD Summary'!O72=0,"",'CBD Summary'!O72)</f>
        <v/>
      </c>
    </row>
    <row r="8"/>
    <row r="9"/>
    <row r="10"/>
    <row r="11"/>
  </sheetData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Sheet2">
    <outlinePr summaryBelow="1" summaryRight="1"/>
    <pageSetUpPr/>
  </sheetPr>
  <dimension ref="A1:BV15"/>
  <sheetViews>
    <sheetView workbookViewId="0">
      <selection activeCell="H2" sqref="H2"/>
    </sheetView>
  </sheetViews>
  <sheetFormatPr baseColWidth="8" defaultColWidth="8.85546875" defaultRowHeight="12"/>
  <cols>
    <col width="11.7109375" bestFit="1" customWidth="1" style="28" min="1" max="1"/>
    <col width="10.85546875" bestFit="1" customWidth="1" style="28" min="2" max="2"/>
    <col width="8" bestFit="1" customWidth="1" style="28" min="3" max="3"/>
    <col width="16.28515625" bestFit="1" customWidth="1" style="28" min="4" max="4"/>
    <col width="6.28515625" bestFit="1" customWidth="1" style="28" min="5" max="5"/>
    <col width="6.85546875" bestFit="1" customWidth="1" style="28" min="6" max="6"/>
    <col width="7.7109375" bestFit="1" customWidth="1" style="28" min="7" max="7"/>
    <col width="15.28515625" bestFit="1" customWidth="1" style="28" min="8" max="8"/>
    <col width="5.85546875" bestFit="1" customWidth="1" style="28" min="9" max="10"/>
    <col width="8.85546875" customWidth="1" style="28" min="11" max="13"/>
    <col width="10.7109375" customWidth="1" style="28" min="14" max="15"/>
    <col width="13.28515625" customWidth="1" style="28" min="16" max="16"/>
    <col width="10.7109375" customWidth="1" style="28" min="17" max="17"/>
    <col width="8.85546875" customWidth="1" style="28" min="18" max="19"/>
    <col width="11.7109375" customWidth="1" style="28" min="20" max="20"/>
    <col width="8.85546875" customWidth="1" style="28" min="21" max="22"/>
    <col width="14.5703125" customWidth="1" style="28" min="23" max="23"/>
    <col width="11.5703125" customWidth="1" style="28" min="24" max="24"/>
    <col width="8.85546875" customWidth="1" style="28" min="25" max="27"/>
    <col width="11.28515625" customWidth="1" style="28" min="28" max="28"/>
    <col width="12.85546875" customWidth="1" style="28" min="29" max="29"/>
    <col width="8.85546875" customWidth="1" style="28" min="30" max="35"/>
    <col width="11.5703125" customWidth="1" style="28" min="36" max="36"/>
    <col width="8.85546875" customWidth="1" style="28" min="37" max="38"/>
    <col width="10.85546875" customWidth="1" style="28" min="39" max="43"/>
    <col width="10.7109375" customWidth="1" style="28" min="44" max="45"/>
    <col width="8.85546875" customWidth="1" style="28" min="46" max="48"/>
    <col width="14.7109375" customWidth="1" style="28" min="49" max="49"/>
    <col width="15.28515625" customWidth="1" style="28" min="50" max="50"/>
    <col width="14.7109375" customWidth="1" style="28" min="51" max="51"/>
    <col width="14.5703125" customWidth="1" style="28" min="52" max="52"/>
    <col width="13.28515625" customWidth="1" style="28" min="53" max="54"/>
    <col width="8.85546875" customWidth="1" style="28" min="55" max="61"/>
    <col width="9.85546875" bestFit="1" customWidth="1" style="28" min="62" max="62"/>
    <col width="8.85546875" customWidth="1" style="28" min="63" max="73"/>
    <col width="10" customWidth="1" style="28" min="74" max="74"/>
    <col width="8.85546875" customWidth="1" style="28" min="75" max="16384"/>
  </cols>
  <sheetData>
    <row r="1" ht="24.75" customFormat="1" customHeight="1" s="28" thickBot="1">
      <c r="K1" s="284" t="inlineStr">
        <is>
          <t>Material Cost</t>
        </is>
      </c>
      <c r="L1" s="285" t="n"/>
      <c r="M1" s="285" t="n"/>
      <c r="N1" s="285" t="n"/>
      <c r="O1" s="285" t="n"/>
      <c r="P1" s="285" t="n"/>
      <c r="Q1" s="285" t="n"/>
      <c r="R1" s="285" t="n"/>
      <c r="S1" s="285" t="n"/>
      <c r="T1" s="285" t="n"/>
      <c r="U1" s="285" t="n"/>
      <c r="V1" s="286" t="n"/>
      <c r="W1" s="284" t="inlineStr">
        <is>
          <t xml:space="preserve">MFG Cost </t>
        </is>
      </c>
      <c r="X1" s="285" t="n"/>
      <c r="Y1" s="285" t="n"/>
      <c r="Z1" s="285" t="n"/>
      <c r="AA1" s="285" t="n"/>
      <c r="AB1" s="285" t="n"/>
      <c r="AC1" s="285" t="n"/>
      <c r="AD1" s="285" t="n"/>
      <c r="AE1" s="285" t="n"/>
      <c r="AF1" s="285" t="n"/>
      <c r="AG1" s="286" t="n"/>
      <c r="AH1" s="228" t="inlineStr">
        <is>
          <t>Set up cost</t>
        </is>
      </c>
      <c r="AI1" s="285" t="n"/>
      <c r="AJ1" s="285" t="n"/>
      <c r="AK1" s="285" t="n"/>
      <c r="AL1" s="285" t="n"/>
      <c r="AM1" s="287" t="n"/>
      <c r="AN1" s="284" t="inlineStr">
        <is>
          <t>Packaging</t>
        </is>
      </c>
      <c r="AO1" s="285" t="n"/>
      <c r="AP1" s="285" t="n"/>
      <c r="AQ1" s="285" t="n"/>
      <c r="AR1" s="286" t="n"/>
      <c r="AS1" s="228" t="inlineStr">
        <is>
          <t>Transportation Cost</t>
        </is>
      </c>
      <c r="AT1" s="285" t="n"/>
      <c r="AU1" s="285" t="n"/>
      <c r="AV1" s="287" t="n"/>
      <c r="AW1" s="228" t="inlineStr">
        <is>
          <t>Second Process Cost</t>
        </is>
      </c>
      <c r="AX1" s="285" t="n"/>
      <c r="AY1" s="287" t="n"/>
      <c r="AZ1" s="228" t="inlineStr">
        <is>
          <t>Other cost</t>
        </is>
      </c>
      <c r="BA1" s="287" t="n"/>
      <c r="BB1" s="6" t="inlineStr">
        <is>
          <t>Selling price</t>
        </is>
      </c>
      <c r="BI1" s="7" t="inlineStr">
        <is>
          <t>Year</t>
        </is>
      </c>
      <c r="BJ1" s="8">
        <f>'CBD Summary'!E15</f>
        <v/>
      </c>
      <c r="BK1" s="8">
        <f>'CBD Summary'!F15</f>
        <v/>
      </c>
      <c r="BL1" s="8">
        <f>'CBD Summary'!G15</f>
        <v/>
      </c>
      <c r="BM1" s="8">
        <f>'CBD Summary'!H15</f>
        <v/>
      </c>
      <c r="BN1" s="8">
        <f>'CBD Summary'!I15</f>
        <v/>
      </c>
      <c r="BO1" s="8">
        <f>'CBD Summary'!J15</f>
        <v/>
      </c>
      <c r="BP1" s="8">
        <f>'CBD Summary'!K15</f>
        <v/>
      </c>
      <c r="BQ1" s="8">
        <f>'CBD Summary'!L15</f>
        <v/>
      </c>
      <c r="BR1" s="8">
        <f>'CBD Summary'!M15</f>
        <v/>
      </c>
      <c r="BS1" s="8">
        <f>'CBD Summary'!N15</f>
        <v/>
      </c>
      <c r="BT1" s="8">
        <f>'CBD Summary'!O15</f>
        <v/>
      </c>
      <c r="BU1" s="8" t="inlineStr">
        <is>
          <t>Tooling cost</t>
        </is>
      </c>
      <c r="BV1" s="8" t="inlineStr">
        <is>
          <t>Molding cost</t>
        </is>
      </c>
    </row>
    <row r="2" ht="48" customFormat="1" customHeight="1" s="27">
      <c r="A2" s="9" t="inlineStr">
        <is>
          <t>Project Number</t>
        </is>
      </c>
      <c r="B2" s="9" t="inlineStr">
        <is>
          <t>Project</t>
        </is>
      </c>
      <c r="C2" s="10" t="inlineStr">
        <is>
          <t>Part-No.</t>
        </is>
      </c>
      <c r="D2" s="9" t="inlineStr">
        <is>
          <t>Description</t>
        </is>
      </c>
      <c r="E2" s="10" t="inlineStr">
        <is>
          <t xml:space="preserve">
Vendor code</t>
        </is>
      </c>
      <c r="F2" s="10" t="inlineStr">
        <is>
          <t xml:space="preserve"> Supplier name</t>
        </is>
      </c>
      <c r="G2" s="10" t="inlineStr">
        <is>
          <t>Quotation 
Date</t>
        </is>
      </c>
      <c r="H2" s="10" t="inlineStr">
        <is>
          <t>物料属性
Material Group</t>
        </is>
      </c>
      <c r="I2" s="11" t="inlineStr">
        <is>
          <t>Lot size</t>
        </is>
      </c>
      <c r="J2" s="12" t="inlineStr">
        <is>
          <t>Tooling 
Cavity</t>
        </is>
      </c>
      <c r="K2" s="13" t="inlineStr">
        <is>
          <t>Description</t>
        </is>
      </c>
      <c r="L2" s="13" t="inlineStr">
        <is>
          <t>Resin 
Brand</t>
        </is>
      </c>
      <c r="M2" s="13" t="inlineStr">
        <is>
          <t>Resin 
Type</t>
        </is>
      </c>
      <c r="N2" s="13" t="inlineStr">
        <is>
          <t>Resin 
Price</t>
        </is>
      </c>
      <c r="O2" s="13" t="inlineStr">
        <is>
          <t>Resin 
MOQ[Ton]</t>
        </is>
      </c>
      <c r="P2" s="13" t="inlineStr">
        <is>
          <t>Part's 
Gross 
 * / Part</t>
        </is>
      </c>
      <c r="Q2" s="13" t="inlineStr">
        <is>
          <t>Part's Net 
/ Part</t>
        </is>
      </c>
      <c r="R2" s="13" t="inlineStr">
        <is>
          <t>Runner 
Weight</t>
        </is>
      </c>
      <c r="S2" s="14" t="inlineStr">
        <is>
          <t>Wastage
(%)</t>
        </is>
      </c>
      <c r="T2" s="14" t="inlineStr">
        <is>
          <t>Price of return material * /Kg</t>
        </is>
      </c>
      <c r="U2" s="15" t="inlineStr">
        <is>
          <t xml:space="preserve">Recycle cost *  </t>
        </is>
      </c>
      <c r="V2" s="288" t="inlineStr">
        <is>
          <t xml:space="preserve">Mat.cost / 
Part  </t>
        </is>
      </c>
      <c r="W2" s="13" t="inlineStr">
        <is>
          <t>Description
(Material Group)</t>
        </is>
      </c>
      <c r="X2" s="13" t="inlineStr">
        <is>
          <t>Process</t>
        </is>
      </c>
      <c r="Y2" s="13" t="inlineStr">
        <is>
          <t>Machine 
Brand</t>
        </is>
      </c>
      <c r="Z2" s="13" t="inlineStr">
        <is>
          <t>Machine 
Size</t>
        </is>
      </c>
      <c r="AA2" s="13" t="inlineStr">
        <is>
          <t>Machine rate / H</t>
        </is>
      </c>
      <c r="AB2" s="13" t="inlineStr">
        <is>
          <t>Cycle Time
(s)</t>
        </is>
      </c>
      <c r="AC2" s="13" t="inlineStr">
        <is>
          <t>Scrap rate
 [%]</t>
        </is>
      </c>
      <c r="AD2" s="16" t="inlineStr">
        <is>
          <t xml:space="preserve">Machine cost / Part </t>
        </is>
      </c>
      <c r="AE2" s="17" t="inlineStr">
        <is>
          <t>Direct labor [/H]</t>
        </is>
      </c>
      <c r="AF2" s="17" t="inlineStr">
        <is>
          <t xml:space="preserve"> Operator/ Machines</t>
        </is>
      </c>
      <c r="AG2" s="18" t="inlineStr">
        <is>
          <t>Labor cost / Part</t>
        </is>
      </c>
      <c r="AH2" s="19" t="inlineStr">
        <is>
          <t>Setup 
time [h]</t>
        </is>
      </c>
      <c r="AI2" s="20" t="inlineStr">
        <is>
          <t>Material cost / Part []</t>
        </is>
      </c>
      <c r="AJ2" s="20" t="inlineStr">
        <is>
          <t xml:space="preserve"> Operator/ Machines</t>
        </is>
      </c>
      <c r="AK2" s="20" t="inlineStr">
        <is>
          <t xml:space="preserve"> Labor Cost [CNY/h]</t>
        </is>
      </c>
      <c r="AL2" s="16" t="inlineStr">
        <is>
          <t>Labor cost / Part []</t>
        </is>
      </c>
      <c r="AM2" s="21" t="inlineStr">
        <is>
          <t>Set Up cost</t>
        </is>
      </c>
      <c r="AN2" s="19" t="inlineStr">
        <is>
          <t>Packaging Detail</t>
        </is>
      </c>
      <c r="AO2" s="20" t="inlineStr">
        <is>
          <t>QTY</t>
        </is>
      </c>
      <c r="AP2" s="20" t="inlineStr">
        <is>
          <t>Packaging Cost/Unit</t>
        </is>
      </c>
      <c r="AQ2" s="20" t="inlineStr">
        <is>
          <t>Part's QTY /Aumotized</t>
        </is>
      </c>
      <c r="AR2" s="40" t="inlineStr">
        <is>
          <t>Packaging 
cost/part</t>
        </is>
      </c>
      <c r="AS2" s="13" t="inlineStr">
        <is>
          <t>Lorry 
Tonnage</t>
        </is>
      </c>
      <c r="AT2" s="22" t="inlineStr">
        <is>
          <t>Cost /Trip</t>
        </is>
      </c>
      <c r="AU2" s="22" t="inlineStr">
        <is>
          <t>No. of pallet/Trip</t>
        </is>
      </c>
      <c r="AV2" s="21" t="inlineStr">
        <is>
          <t>Transport cost</t>
        </is>
      </c>
      <c r="AW2" s="22" t="inlineStr">
        <is>
          <t>Second process</t>
        </is>
      </c>
      <c r="AX2" s="13" t="inlineStr">
        <is>
          <t>Second process 
scrap rate</t>
        </is>
      </c>
      <c r="AY2" s="21" t="inlineStr">
        <is>
          <t>Second Process Cost</t>
        </is>
      </c>
      <c r="AZ2" s="22" t="inlineStr">
        <is>
          <t>Overhead</t>
        </is>
      </c>
      <c r="BA2" s="22" t="inlineStr">
        <is>
          <t>Profit cost</t>
        </is>
      </c>
      <c r="BB2" s="23" t="inlineStr">
        <is>
          <t>SOP</t>
        </is>
      </c>
      <c r="BC2" s="24" t="inlineStr">
        <is>
          <t>NOL</t>
        </is>
      </c>
      <c r="BD2" s="24" t="inlineStr">
        <is>
          <t>SOP+1</t>
        </is>
      </c>
      <c r="BE2" s="24" t="inlineStr">
        <is>
          <t>SOP+2</t>
        </is>
      </c>
      <c r="BF2" s="24" t="inlineStr">
        <is>
          <t>SOP+3</t>
        </is>
      </c>
      <c r="BG2" s="24" t="inlineStr">
        <is>
          <t>SOP+4</t>
        </is>
      </c>
      <c r="BH2" s="24" t="inlineStr">
        <is>
          <t>QS</t>
        </is>
      </c>
      <c r="BI2" s="25" t="inlineStr">
        <is>
          <t>volume</t>
        </is>
      </c>
      <c r="BJ2" s="289">
        <f>'CBD Summary'!E16</f>
        <v/>
      </c>
      <c r="BK2" s="289">
        <f>'CBD Summary'!F16</f>
        <v/>
      </c>
      <c r="BL2" s="289">
        <f>'CBD Summary'!G16</f>
        <v/>
      </c>
      <c r="BM2" s="289">
        <f>'CBD Summary'!H16</f>
        <v/>
      </c>
      <c r="BN2" s="289">
        <f>'CBD Summary'!I16</f>
        <v/>
      </c>
      <c r="BO2" s="289">
        <f>'CBD Summary'!J16</f>
        <v/>
      </c>
      <c r="BP2" s="289">
        <f>'CBD Summary'!K16</f>
        <v/>
      </c>
      <c r="BQ2" s="289">
        <f>'CBD Summary'!L16</f>
        <v/>
      </c>
      <c r="BR2" s="289">
        <f>'CBD Summary'!M16</f>
        <v/>
      </c>
      <c r="BS2" s="289">
        <f>'CBD Summary'!N16</f>
        <v/>
      </c>
      <c r="BT2" s="289">
        <f>'CBD Summary'!O16</f>
        <v/>
      </c>
      <c r="BU2" s="8">
        <f>'CBD Summary'!E18</f>
        <v/>
      </c>
      <c r="BV2" s="8">
        <f>'CBD Summary'!L18</f>
        <v/>
      </c>
    </row>
    <row r="3">
      <c r="A3" s="28">
        <f>'CBD Summary'!I9</f>
        <v/>
      </c>
      <c r="B3" s="28">
        <f>'CBD Summary'!D9</f>
        <v/>
      </c>
      <c r="C3" s="29">
        <f>'CBD Summary'!D5</f>
        <v/>
      </c>
      <c r="D3" s="28">
        <f>'CBD Summary'!I5</f>
        <v/>
      </c>
      <c r="E3" s="28">
        <f>'CBD Summary'!L7</f>
        <v/>
      </c>
      <c r="F3" s="28">
        <f>'CBD Summary'!O7</f>
        <v/>
      </c>
      <c r="G3" s="30">
        <f>'CBD Summary'!O11</f>
        <v/>
      </c>
      <c r="H3" s="30">
        <f>'CBD Summary'!L11</f>
        <v/>
      </c>
      <c r="I3" s="28">
        <f>'CBD Summary'!E52</f>
        <v/>
      </c>
      <c r="J3" s="28">
        <f>'CBD Summary'!H39</f>
        <v/>
      </c>
      <c r="K3" s="28">
        <f>'CBD Summary'!C26</f>
        <v/>
      </c>
      <c r="L3" s="28">
        <f>'CBD Summary'!D26</f>
        <v/>
      </c>
      <c r="M3" s="28">
        <f>'CBD Summary'!E26</f>
        <v/>
      </c>
      <c r="N3" s="31">
        <f>'CBD Summary'!G26</f>
        <v/>
      </c>
      <c r="O3" s="31">
        <f>'CBD Summary'!F26</f>
        <v/>
      </c>
      <c r="P3" s="28">
        <f>'CBD Summary'!I26</f>
        <v/>
      </c>
      <c r="Q3" s="28">
        <f>'CBD Summary'!J26</f>
        <v/>
      </c>
      <c r="R3" s="28">
        <f>'CBD Summary'!K26</f>
        <v/>
      </c>
      <c r="S3" s="28">
        <f>'CBD Summary'!L26</f>
        <v/>
      </c>
      <c r="T3" s="31">
        <f>'CBD Summary'!M26</f>
        <v/>
      </c>
      <c r="U3" s="31">
        <f>'CBD Summary'!N26</f>
        <v/>
      </c>
      <c r="V3" s="31">
        <f>'CBD Summary'!O26</f>
        <v/>
      </c>
      <c r="W3" s="31">
        <f>'CBD Summary'!C39</f>
        <v/>
      </c>
      <c r="X3" s="31">
        <f>'CBD Summary'!D39</f>
        <v/>
      </c>
      <c r="Y3" s="31">
        <f>'CBD Summary'!E39</f>
        <v/>
      </c>
      <c r="Z3" s="31">
        <f>'CBD Summary'!F39</f>
        <v/>
      </c>
      <c r="AA3" s="31">
        <f>'CBD Summary'!L39</f>
        <v/>
      </c>
      <c r="AB3" s="31">
        <f>'CBD Summary'!G39</f>
        <v/>
      </c>
      <c r="AC3" s="31">
        <f>'CBD Summary'!M39</f>
        <v/>
      </c>
      <c r="AD3" s="31">
        <f>'CBD Summary'!N39</f>
        <v/>
      </c>
      <c r="AE3" s="31">
        <f>'CBD Summary'!J39</f>
        <v/>
      </c>
      <c r="AF3" s="31">
        <f>'CBD Summary'!I39</f>
        <v/>
      </c>
      <c r="AG3" s="31">
        <f>'CBD Summary'!K39</f>
        <v/>
      </c>
      <c r="AH3" s="28">
        <f>SUMIF('CBD Summary'!C52,"set up",'CBD Summary'!K52)</f>
        <v/>
      </c>
      <c r="AI3" s="31">
        <f>SUMIF('CBD Summary'!C52,"set up",'CBD Summary'!G52)</f>
        <v/>
      </c>
      <c r="AJ3" s="28">
        <f>SUMIF('CBD Summary'!C52,"set up",'CBD Summary'!H52)</f>
        <v/>
      </c>
      <c r="AK3" s="28">
        <f>SUMIF('CBD Summary'!C52,"set up",'CBD Summary'!I52)</f>
        <v/>
      </c>
      <c r="AL3" s="28">
        <f>SUMIF('CBD Summary'!C52,"set up",'CBD Summary'!J52)</f>
        <v/>
      </c>
      <c r="AM3" s="28">
        <f>SUMIF('CBD Summary'!C52,"set up",'CBD Summary'!N52)</f>
        <v/>
      </c>
      <c r="AN3" s="33">
        <f>'CBD Summary'!C67</f>
        <v/>
      </c>
      <c r="AO3" s="33">
        <f>'CBD Summary'!D67</f>
        <v/>
      </c>
      <c r="AP3" s="33">
        <f>'CBD Summary'!E67</f>
        <v/>
      </c>
      <c r="AQ3" s="33">
        <f>'CBD Summary'!F67</f>
        <v/>
      </c>
      <c r="AR3" s="28">
        <f>'CBD Summary'!G67</f>
        <v/>
      </c>
      <c r="AS3" s="28">
        <f>'CBD Summary'!L67</f>
        <v/>
      </c>
      <c r="AT3" s="28">
        <f>'CBD Summary'!M67</f>
        <v/>
      </c>
      <c r="AU3" s="28">
        <f>'CBD Summary'!N67</f>
        <v/>
      </c>
      <c r="AV3" s="28">
        <f>'CBD Summary'!O67</f>
        <v/>
      </c>
      <c r="AW3" s="28">
        <f>SUMIF('CBD Summary'!C52,"Second process",'CBD Summary'!D52)</f>
        <v/>
      </c>
      <c r="AX3" s="28">
        <f>SUMIF('CBD Summary'!C52,"Second process",'CBD Summary'!L52)</f>
        <v/>
      </c>
      <c r="AY3" s="28">
        <f>SUMIF('CBD Summary'!C52,"Second process",'CBD Summary'!O52)</f>
        <v/>
      </c>
      <c r="AZ3" s="34">
        <f>'CBD Summary'!F79/100</f>
        <v/>
      </c>
      <c r="BA3" s="34">
        <f>'CBD Summary'!F81/100</f>
        <v/>
      </c>
      <c r="BB3" s="31">
        <f>'CBD Summary'!O86</f>
        <v/>
      </c>
      <c r="BD3" s="33">
        <f>'CBD Summary'!O90/100</f>
        <v/>
      </c>
      <c r="BE3" s="33">
        <f>'CBD Summary'!O92/100</f>
        <v/>
      </c>
      <c r="BF3" s="33">
        <f>'CBD Summary'!O94/100</f>
        <v/>
      </c>
      <c r="BG3" s="33">
        <f>'CBD Summary'!O96/100</f>
        <v/>
      </c>
      <c r="BH3" s="28">
        <f>'CBD Summary'!O100</f>
        <v/>
      </c>
    </row>
    <row r="4">
      <c r="K4" s="28">
        <f>'CBD Summary'!C27</f>
        <v/>
      </c>
      <c r="L4" s="28">
        <f>'CBD Summary'!D27</f>
        <v/>
      </c>
      <c r="M4" s="28">
        <f>'CBD Summary'!E27</f>
        <v/>
      </c>
      <c r="N4" s="31">
        <f>'CBD Summary'!G27</f>
        <v/>
      </c>
      <c r="O4" s="31">
        <f>'CBD Summary'!F27</f>
        <v/>
      </c>
      <c r="P4" s="28">
        <f>'CBD Summary'!I27</f>
        <v/>
      </c>
      <c r="Q4" s="28">
        <f>'CBD Summary'!J27</f>
        <v/>
      </c>
      <c r="R4" s="28">
        <f>'CBD Summary'!K27</f>
        <v/>
      </c>
      <c r="S4" s="28">
        <f>'CBD Summary'!L27</f>
        <v/>
      </c>
      <c r="T4" s="31">
        <f>'CBD Summary'!M27</f>
        <v/>
      </c>
      <c r="U4" s="31">
        <f>'CBD Summary'!N27</f>
        <v/>
      </c>
      <c r="V4" s="31">
        <f>'CBD Summary'!O27</f>
        <v/>
      </c>
      <c r="W4" s="31">
        <f>'CBD Summary'!C40</f>
        <v/>
      </c>
      <c r="X4" s="31">
        <f>'CBD Summary'!D40</f>
        <v/>
      </c>
      <c r="Y4" s="31">
        <f>'CBD Summary'!E40</f>
        <v/>
      </c>
      <c r="Z4" s="31">
        <f>'CBD Summary'!F40</f>
        <v/>
      </c>
      <c r="AA4" s="31">
        <f>'CBD Summary'!L40</f>
        <v/>
      </c>
      <c r="AB4" s="31">
        <f>'CBD Summary'!G40</f>
        <v/>
      </c>
      <c r="AC4" s="31">
        <f>'CBD Summary'!M40</f>
        <v/>
      </c>
      <c r="AD4" s="31">
        <f>'CBD Summary'!N40</f>
        <v/>
      </c>
      <c r="AE4" s="31">
        <f>'CBD Summary'!J40</f>
        <v/>
      </c>
      <c r="AF4" s="31">
        <f>'CBD Summary'!I40</f>
        <v/>
      </c>
      <c r="AG4" s="31">
        <f>'CBD Summary'!K40</f>
        <v/>
      </c>
      <c r="AH4" s="28">
        <f>SUMIF('CBD Summary'!C53,"set up",'CBD Summary'!K53)</f>
        <v/>
      </c>
      <c r="AI4" s="31">
        <f>SUMIF('CBD Summary'!C53,"set up",'CBD Summary'!G53)</f>
        <v/>
      </c>
      <c r="AJ4" s="28">
        <f>SUMIF('CBD Summary'!C53,"set up",'CBD Summary'!H53)</f>
        <v/>
      </c>
      <c r="AK4" s="28">
        <f>SUMIF('CBD Summary'!C53,"set up",'CBD Summary'!I53)</f>
        <v/>
      </c>
      <c r="AL4" s="28">
        <f>SUMIF('CBD Summary'!C53,"set up",'CBD Summary'!J53)</f>
        <v/>
      </c>
      <c r="AM4" s="28">
        <f>SUMIF('CBD Summary'!C53,"set up",'CBD Summary'!N53)</f>
        <v/>
      </c>
      <c r="AN4" s="33">
        <f>'CBD Summary'!C68</f>
        <v/>
      </c>
      <c r="AO4" s="33">
        <f>'CBD Summary'!D68</f>
        <v/>
      </c>
      <c r="AP4" s="33">
        <f>'CBD Summary'!E68</f>
        <v/>
      </c>
      <c r="AQ4" s="33">
        <f>'CBD Summary'!F68</f>
        <v/>
      </c>
      <c r="AR4" s="28">
        <f>'CBD Summary'!G68</f>
        <v/>
      </c>
      <c r="AS4" s="28">
        <f>'CBD Summary'!L68</f>
        <v/>
      </c>
      <c r="AT4" s="28">
        <f>'CBD Summary'!M68</f>
        <v/>
      </c>
      <c r="AU4" s="28">
        <f>'CBD Summary'!N68</f>
        <v/>
      </c>
      <c r="AV4" s="28">
        <f>'CBD Summary'!O68</f>
        <v/>
      </c>
      <c r="AW4" s="28">
        <f>SUMIF('CBD Summary'!C53,"Second process",'CBD Summary'!D53)</f>
        <v/>
      </c>
      <c r="AX4" s="28">
        <f>SUMIF('CBD Summary'!C53,"Second process",'CBD Summary'!L53)</f>
        <v/>
      </c>
      <c r="AY4" s="28">
        <f>SUMIF('CBD Summary'!C53,"Second process",'CBD Summary'!O53)</f>
        <v/>
      </c>
      <c r="AZ4" s="34" t="n"/>
      <c r="BA4" s="34" t="n"/>
      <c r="BB4" s="31" t="n"/>
    </row>
    <row r="5">
      <c r="K5" s="28">
        <f>'CBD Summary'!C28</f>
        <v/>
      </c>
      <c r="L5" s="28">
        <f>'CBD Summary'!D28</f>
        <v/>
      </c>
      <c r="M5" s="28">
        <f>'CBD Summary'!E28</f>
        <v/>
      </c>
      <c r="N5" s="31">
        <f>'CBD Summary'!G28</f>
        <v/>
      </c>
      <c r="O5" s="31">
        <f>'CBD Summary'!F28</f>
        <v/>
      </c>
      <c r="P5" s="28">
        <f>'CBD Summary'!I28</f>
        <v/>
      </c>
      <c r="Q5" s="28">
        <f>'CBD Summary'!J28</f>
        <v/>
      </c>
      <c r="R5" s="28">
        <f>'CBD Summary'!K28</f>
        <v/>
      </c>
      <c r="S5" s="28">
        <f>'CBD Summary'!L28</f>
        <v/>
      </c>
      <c r="T5" s="31">
        <f>'CBD Summary'!M28</f>
        <v/>
      </c>
      <c r="U5" s="31">
        <f>'CBD Summary'!N28</f>
        <v/>
      </c>
      <c r="V5" s="31">
        <f>'CBD Summary'!O28</f>
        <v/>
      </c>
      <c r="W5" s="31">
        <f>'CBD Summary'!C41</f>
        <v/>
      </c>
      <c r="X5" s="31">
        <f>'CBD Summary'!F41</f>
        <v/>
      </c>
      <c r="Y5" s="31">
        <f>'CBD Summary'!E41</f>
        <v/>
      </c>
      <c r="Z5" s="31">
        <f>'CBD Summary'!#REF!</f>
        <v/>
      </c>
      <c r="AA5" s="31">
        <f>'CBD Summary'!L41</f>
        <v/>
      </c>
      <c r="AB5" s="31">
        <f>'CBD Summary'!G41</f>
        <v/>
      </c>
      <c r="AC5" s="31">
        <f>'CBD Summary'!M41</f>
        <v/>
      </c>
      <c r="AD5" s="31">
        <f>'CBD Summary'!N41</f>
        <v/>
      </c>
      <c r="AE5" s="31">
        <f>'CBD Summary'!J41</f>
        <v/>
      </c>
      <c r="AF5" s="31">
        <f>'CBD Summary'!I41</f>
        <v/>
      </c>
      <c r="AG5" s="31">
        <f>'CBD Summary'!K41</f>
        <v/>
      </c>
      <c r="AH5" s="28">
        <f>SUMIF('CBD Summary'!C54,"set up",'CBD Summary'!K54)</f>
        <v/>
      </c>
      <c r="AI5" s="31">
        <f>SUMIF('CBD Summary'!C54,"set up",'CBD Summary'!G54)</f>
        <v/>
      </c>
      <c r="AJ5" s="28">
        <f>SUMIF('CBD Summary'!C54,"set up",'CBD Summary'!H54)</f>
        <v/>
      </c>
      <c r="AK5" s="28">
        <f>SUMIF('CBD Summary'!C54,"set up",'CBD Summary'!I54)</f>
        <v/>
      </c>
      <c r="AL5" s="28">
        <f>SUMIF('CBD Summary'!C54,"set up",'CBD Summary'!J54)</f>
        <v/>
      </c>
      <c r="AM5" s="28">
        <f>SUMIF('CBD Summary'!C54,"set up",'CBD Summary'!N54)</f>
        <v/>
      </c>
      <c r="AN5" s="33">
        <f>'CBD Summary'!C69</f>
        <v/>
      </c>
      <c r="AO5" s="33">
        <f>'CBD Summary'!D69</f>
        <v/>
      </c>
      <c r="AP5" s="33">
        <f>'CBD Summary'!E69</f>
        <v/>
      </c>
      <c r="AQ5" s="33">
        <f>'CBD Summary'!F69</f>
        <v/>
      </c>
      <c r="AR5" s="28">
        <f>'CBD Summary'!G69</f>
        <v/>
      </c>
      <c r="AS5" s="28">
        <f>'CBD Summary'!L69</f>
        <v/>
      </c>
      <c r="AT5" s="28">
        <f>'CBD Summary'!M69</f>
        <v/>
      </c>
      <c r="AU5" s="28">
        <f>'CBD Summary'!N69</f>
        <v/>
      </c>
      <c r="AV5" s="28">
        <f>'CBD Summary'!O69</f>
        <v/>
      </c>
      <c r="AW5" s="28">
        <f>SUMIF('CBD Summary'!C54,"Second process",'CBD Summary'!D54)</f>
        <v/>
      </c>
      <c r="AX5" s="28">
        <f>SUMIF('CBD Summary'!C54,"Second process",'CBD Summary'!L54)</f>
        <v/>
      </c>
      <c r="AY5" s="28">
        <f>SUMIF('CBD Summary'!C54,"Second process",'CBD Summary'!O54)</f>
        <v/>
      </c>
      <c r="AZ5" s="34" t="n"/>
      <c r="BA5" s="34" t="n"/>
      <c r="BB5" s="31" t="n"/>
    </row>
    <row r="6">
      <c r="K6" s="28">
        <f>'CBD Summary'!C29</f>
        <v/>
      </c>
      <c r="L6" s="28">
        <f>'CBD Summary'!D29</f>
        <v/>
      </c>
      <c r="M6" s="28">
        <f>'CBD Summary'!E29</f>
        <v/>
      </c>
      <c r="N6" s="31">
        <f>'CBD Summary'!G29</f>
        <v/>
      </c>
      <c r="O6" s="31">
        <f>'CBD Summary'!F29</f>
        <v/>
      </c>
      <c r="P6" s="28">
        <f>'CBD Summary'!I29</f>
        <v/>
      </c>
      <c r="Q6" s="28">
        <f>'CBD Summary'!J29</f>
        <v/>
      </c>
      <c r="R6" s="28">
        <f>'CBD Summary'!K29</f>
        <v/>
      </c>
      <c r="S6" s="28">
        <f>'CBD Summary'!L29</f>
        <v/>
      </c>
      <c r="T6" s="31">
        <f>'CBD Summary'!M29</f>
        <v/>
      </c>
      <c r="U6" s="31">
        <f>'CBD Summary'!N29</f>
        <v/>
      </c>
      <c r="V6" s="31">
        <f>'CBD Summary'!O29</f>
        <v/>
      </c>
      <c r="W6" s="31">
        <f>'CBD Summary'!C42</f>
        <v/>
      </c>
      <c r="X6" s="31">
        <f>'CBD Summary'!D42</f>
        <v/>
      </c>
      <c r="Y6" s="31">
        <f>'CBD Summary'!E42</f>
        <v/>
      </c>
      <c r="Z6" s="31">
        <f>'CBD Summary'!F42</f>
        <v/>
      </c>
      <c r="AA6" s="31">
        <f>'CBD Summary'!L42</f>
        <v/>
      </c>
      <c r="AB6" s="31">
        <f>'CBD Summary'!G42</f>
        <v/>
      </c>
      <c r="AC6" s="31">
        <f>'CBD Summary'!M42</f>
        <v/>
      </c>
      <c r="AD6" s="31">
        <f>'CBD Summary'!N42</f>
        <v/>
      </c>
      <c r="AE6" s="31">
        <f>'CBD Summary'!J42</f>
        <v/>
      </c>
      <c r="AF6" s="31">
        <f>'CBD Summary'!I42</f>
        <v/>
      </c>
      <c r="AG6" s="31">
        <f>'CBD Summary'!K42</f>
        <v/>
      </c>
      <c r="AH6" s="28">
        <f>SUMIF('CBD Summary'!C55,"set up",'CBD Summary'!K55)</f>
        <v/>
      </c>
      <c r="AI6" s="31">
        <f>SUMIF('CBD Summary'!C55,"set up",'CBD Summary'!G55)</f>
        <v/>
      </c>
      <c r="AJ6" s="28">
        <f>SUMIF('CBD Summary'!C55,"set up",'CBD Summary'!H55)</f>
        <v/>
      </c>
      <c r="AK6" s="28">
        <f>SUMIF('CBD Summary'!C55,"set up",'CBD Summary'!I55)</f>
        <v/>
      </c>
      <c r="AL6" s="28">
        <f>SUMIF('CBD Summary'!C55,"set up",'CBD Summary'!J55)</f>
        <v/>
      </c>
      <c r="AM6" s="28">
        <f>SUMIF('CBD Summary'!C55,"set up",'CBD Summary'!N55)</f>
        <v/>
      </c>
      <c r="AN6" s="33">
        <f>'CBD Summary'!C70</f>
        <v/>
      </c>
      <c r="AO6" s="33">
        <f>'CBD Summary'!D70</f>
        <v/>
      </c>
      <c r="AP6" s="33">
        <f>'CBD Summary'!E70</f>
        <v/>
      </c>
      <c r="AQ6" s="33">
        <f>'CBD Summary'!F70</f>
        <v/>
      </c>
      <c r="AR6" s="28">
        <f>'CBD Summary'!G70</f>
        <v/>
      </c>
      <c r="AS6" s="28">
        <f>'CBD Summary'!L70</f>
        <v/>
      </c>
      <c r="AT6" s="28">
        <f>'CBD Summary'!M70</f>
        <v/>
      </c>
      <c r="AU6" s="28">
        <f>'CBD Summary'!N70</f>
        <v/>
      </c>
      <c r="AV6" s="28">
        <f>'CBD Summary'!O70</f>
        <v/>
      </c>
      <c r="AW6" s="28">
        <f>SUMIF('CBD Summary'!C55,"Second process",'CBD Summary'!D55)</f>
        <v/>
      </c>
      <c r="AX6" s="28">
        <f>SUMIF('CBD Summary'!C55,"Second process",'CBD Summary'!L55)</f>
        <v/>
      </c>
      <c r="AY6" s="28">
        <f>SUMIF('CBD Summary'!C55,"Second process",'CBD Summary'!O55)</f>
        <v/>
      </c>
      <c r="AZ6" s="34" t="n"/>
      <c r="BA6" s="34" t="n"/>
      <c r="BB6" s="31" t="n"/>
    </row>
    <row r="7">
      <c r="K7" s="28">
        <f>'CBD Summary'!C30</f>
        <v/>
      </c>
      <c r="L7" s="28">
        <f>'CBD Summary'!D30</f>
        <v/>
      </c>
      <c r="M7" s="28">
        <f>'CBD Summary'!E30</f>
        <v/>
      </c>
      <c r="N7" s="31">
        <f>'CBD Summary'!G30</f>
        <v/>
      </c>
      <c r="O7" s="31">
        <f>'CBD Summary'!F30</f>
        <v/>
      </c>
      <c r="P7" s="28">
        <f>'CBD Summary'!I30</f>
        <v/>
      </c>
      <c r="Q7" s="28">
        <f>'CBD Summary'!J30</f>
        <v/>
      </c>
      <c r="R7" s="28">
        <f>'CBD Summary'!K30</f>
        <v/>
      </c>
      <c r="S7" s="28">
        <f>'CBD Summary'!L30</f>
        <v/>
      </c>
      <c r="T7" s="31">
        <f>'CBD Summary'!M30</f>
        <v/>
      </c>
      <c r="U7" s="31">
        <f>'CBD Summary'!N30</f>
        <v/>
      </c>
      <c r="V7" s="31">
        <f>'CBD Summary'!O30</f>
        <v/>
      </c>
      <c r="W7" s="31">
        <f>'CBD Summary'!C43</f>
        <v/>
      </c>
      <c r="X7" s="31">
        <f>'CBD Summary'!D43</f>
        <v/>
      </c>
      <c r="Y7" s="31">
        <f>'CBD Summary'!E43</f>
        <v/>
      </c>
      <c r="Z7" s="31">
        <f>'CBD Summary'!F43</f>
        <v/>
      </c>
      <c r="AA7" s="31">
        <f>'CBD Summary'!L43</f>
        <v/>
      </c>
      <c r="AB7" s="31">
        <f>'CBD Summary'!G43</f>
        <v/>
      </c>
      <c r="AC7" s="31">
        <f>'CBD Summary'!M43</f>
        <v/>
      </c>
      <c r="AD7" s="31">
        <f>'CBD Summary'!N43</f>
        <v/>
      </c>
      <c r="AE7" s="31">
        <f>'CBD Summary'!J43</f>
        <v/>
      </c>
      <c r="AF7" s="31">
        <f>'CBD Summary'!I43</f>
        <v/>
      </c>
      <c r="AG7" s="31">
        <f>'CBD Summary'!K43</f>
        <v/>
      </c>
      <c r="AH7" s="28">
        <f>SUMIF('CBD Summary'!C56,"set up",'CBD Summary'!K56)</f>
        <v/>
      </c>
      <c r="AI7" s="31">
        <f>SUMIF('CBD Summary'!C56,"set up",'CBD Summary'!G56)</f>
        <v/>
      </c>
      <c r="AJ7" s="28">
        <f>SUMIF('CBD Summary'!C56,"set up",'CBD Summary'!H56)</f>
        <v/>
      </c>
      <c r="AK7" s="28">
        <f>SUMIF('CBD Summary'!C56,"set up",'CBD Summary'!I56)</f>
        <v/>
      </c>
      <c r="AL7" s="28">
        <f>SUMIF('CBD Summary'!C56,"set up",'CBD Summary'!J56)</f>
        <v/>
      </c>
      <c r="AM7" s="28">
        <f>SUMIF('CBD Summary'!C56,"set up",'CBD Summary'!N56)</f>
        <v/>
      </c>
      <c r="AN7" s="33">
        <f>'CBD Summary'!C71</f>
        <v/>
      </c>
      <c r="AO7" s="33">
        <f>'CBD Summary'!D71</f>
        <v/>
      </c>
      <c r="AP7" s="33">
        <f>'CBD Summary'!E71</f>
        <v/>
      </c>
      <c r="AQ7" s="33">
        <f>'CBD Summary'!F71</f>
        <v/>
      </c>
      <c r="AR7" s="28">
        <f>'CBD Summary'!G71</f>
        <v/>
      </c>
      <c r="AS7" s="28">
        <f>'CBD Summary'!L71</f>
        <v/>
      </c>
      <c r="AT7" s="28">
        <f>'CBD Summary'!M71</f>
        <v/>
      </c>
      <c r="AU7" s="28">
        <f>'CBD Summary'!N71</f>
        <v/>
      </c>
      <c r="AV7" s="28">
        <f>'CBD Summary'!O71</f>
        <v/>
      </c>
      <c r="AW7" s="28">
        <f>SUMIF('CBD Summary'!C56,"Second process",'CBD Summary'!D56)</f>
        <v/>
      </c>
      <c r="AX7" s="28">
        <f>SUMIF('CBD Summary'!C56,"Second process",'CBD Summary'!L56)</f>
        <v/>
      </c>
      <c r="AY7" s="28">
        <f>SUMIF('CBD Summary'!C56,"Second process",'CBD Summary'!O56)</f>
        <v/>
      </c>
      <c r="AZ7" s="34" t="n"/>
      <c r="BA7" s="34" t="n"/>
      <c r="BB7" s="31" t="n"/>
    </row>
    <row r="8">
      <c r="K8" s="28">
        <f>'CBD Summary'!C31</f>
        <v/>
      </c>
      <c r="L8" s="28">
        <f>'CBD Summary'!D31</f>
        <v/>
      </c>
      <c r="M8" s="28">
        <f>'CBD Summary'!E31</f>
        <v/>
      </c>
      <c r="N8" s="31">
        <f>'CBD Summary'!G31</f>
        <v/>
      </c>
      <c r="O8" s="31">
        <f>'CBD Summary'!F31</f>
        <v/>
      </c>
      <c r="P8" s="28">
        <f>'CBD Summary'!I31</f>
        <v/>
      </c>
      <c r="Q8" s="28">
        <f>'CBD Summary'!J31</f>
        <v/>
      </c>
      <c r="R8" s="28">
        <f>'CBD Summary'!K31</f>
        <v/>
      </c>
      <c r="S8" s="28">
        <f>'CBD Summary'!L31</f>
        <v/>
      </c>
      <c r="T8" s="31">
        <f>'CBD Summary'!M31</f>
        <v/>
      </c>
      <c r="U8" s="31">
        <f>'CBD Summary'!N31</f>
        <v/>
      </c>
      <c r="V8" s="31">
        <f>'CBD Summary'!O31</f>
        <v/>
      </c>
      <c r="W8" s="31">
        <f>'CBD Summary'!C44</f>
        <v/>
      </c>
      <c r="X8" s="31">
        <f>'CBD Summary'!D44</f>
        <v/>
      </c>
      <c r="Y8" s="31">
        <f>'CBD Summary'!E44</f>
        <v/>
      </c>
      <c r="Z8" s="31">
        <f>'CBD Summary'!F44</f>
        <v/>
      </c>
      <c r="AA8" s="31">
        <f>'CBD Summary'!L44</f>
        <v/>
      </c>
      <c r="AB8" s="31">
        <f>'CBD Summary'!G44</f>
        <v/>
      </c>
      <c r="AC8" s="31">
        <f>'CBD Summary'!M44</f>
        <v/>
      </c>
      <c r="AD8" s="31">
        <f>'CBD Summary'!N44</f>
        <v/>
      </c>
      <c r="AE8" s="31">
        <f>'CBD Summary'!J44</f>
        <v/>
      </c>
      <c r="AF8" s="31">
        <f>'CBD Summary'!I44</f>
        <v/>
      </c>
      <c r="AG8" s="31">
        <f>'CBD Summary'!K44</f>
        <v/>
      </c>
      <c r="AH8" s="28">
        <f>SUMIF('CBD Summary'!C57,"set up",'CBD Summary'!K57)</f>
        <v/>
      </c>
      <c r="AI8" s="31">
        <f>SUMIF('CBD Summary'!C57,"set up",'CBD Summary'!G57)</f>
        <v/>
      </c>
      <c r="AJ8" s="28">
        <f>SUMIF('CBD Summary'!C57,"set up",'CBD Summary'!H57)</f>
        <v/>
      </c>
      <c r="AK8" s="28">
        <f>SUMIF('CBD Summary'!C57,"set up",'CBD Summary'!I57)</f>
        <v/>
      </c>
      <c r="AL8" s="28">
        <f>SUMIF('CBD Summary'!C57,"set up",'CBD Summary'!J57)</f>
        <v/>
      </c>
      <c r="AM8" s="28">
        <f>SUMIF('CBD Summary'!C57,"set up",'CBD Summary'!N57)</f>
        <v/>
      </c>
      <c r="AN8" s="33">
        <f>'CBD Summary'!C72</f>
        <v/>
      </c>
      <c r="AO8" s="33">
        <f>'CBD Summary'!D72</f>
        <v/>
      </c>
      <c r="AP8" s="33">
        <f>'CBD Summary'!E72</f>
        <v/>
      </c>
      <c r="AQ8" s="33">
        <f>'CBD Summary'!F72</f>
        <v/>
      </c>
      <c r="AR8" s="28">
        <f>'CBD Summary'!G72</f>
        <v/>
      </c>
      <c r="AS8" s="28">
        <f>'CBD Summary'!L72</f>
        <v/>
      </c>
      <c r="AT8" s="28">
        <f>'CBD Summary'!M72</f>
        <v/>
      </c>
      <c r="AU8" s="28">
        <f>'CBD Summary'!N72</f>
        <v/>
      </c>
      <c r="AV8" s="28">
        <f>'CBD Summary'!O72</f>
        <v/>
      </c>
      <c r="AW8" s="28">
        <f>SUMIF('CBD Summary'!C57,"Second process",'CBD Summary'!D57)</f>
        <v/>
      </c>
      <c r="AX8" s="28">
        <f>SUMIF('CBD Summary'!C57,"Second process",'CBD Summary'!L57)</f>
        <v/>
      </c>
      <c r="AY8" s="28">
        <f>SUMIF('CBD Summary'!C57,"Second process",'CBD Summary'!O57)</f>
        <v/>
      </c>
      <c r="AZ8" s="34" t="n"/>
      <c r="BA8" s="34" t="n"/>
      <c r="BB8" s="31" t="n"/>
    </row>
    <row r="9">
      <c r="K9" s="28">
        <f>'CBD Summary'!C32</f>
        <v/>
      </c>
      <c r="L9" s="28">
        <f>'CBD Summary'!D32</f>
        <v/>
      </c>
      <c r="M9" s="28">
        <f>'CBD Summary'!E32</f>
        <v/>
      </c>
      <c r="N9" s="31">
        <f>'CBD Summary'!G32</f>
        <v/>
      </c>
      <c r="O9" s="31">
        <f>'CBD Summary'!F32</f>
        <v/>
      </c>
      <c r="P9" s="28">
        <f>'CBD Summary'!I32</f>
        <v/>
      </c>
      <c r="Q9" s="28">
        <f>'CBD Summary'!J32</f>
        <v/>
      </c>
      <c r="R9" s="28">
        <f>'CBD Summary'!K32</f>
        <v/>
      </c>
      <c r="S9" s="28">
        <f>'CBD Summary'!L32</f>
        <v/>
      </c>
      <c r="T9" s="31">
        <f>'CBD Summary'!M32</f>
        <v/>
      </c>
      <c r="U9" s="31">
        <f>'CBD Summary'!N32</f>
        <v/>
      </c>
      <c r="V9" s="31">
        <f>'CBD Summary'!O32</f>
        <v/>
      </c>
      <c r="W9" s="31">
        <f>'CBD Summary'!C45</f>
        <v/>
      </c>
      <c r="X9" s="31">
        <f>'CBD Summary'!D45</f>
        <v/>
      </c>
      <c r="Y9" s="31">
        <f>'CBD Summary'!E45</f>
        <v/>
      </c>
      <c r="Z9" s="31">
        <f>'CBD Summary'!F45</f>
        <v/>
      </c>
      <c r="AA9" s="31">
        <f>'CBD Summary'!L45</f>
        <v/>
      </c>
      <c r="AB9" s="31">
        <f>'CBD Summary'!G45</f>
        <v/>
      </c>
      <c r="AC9" s="31">
        <f>'CBD Summary'!M45</f>
        <v/>
      </c>
      <c r="AD9" s="31">
        <f>'CBD Summary'!N45</f>
        <v/>
      </c>
      <c r="AE9" s="31">
        <f>'CBD Summary'!J45</f>
        <v/>
      </c>
      <c r="AF9" s="31">
        <f>'CBD Summary'!I45</f>
        <v/>
      </c>
      <c r="AG9" s="31">
        <f>'CBD Summary'!K45</f>
        <v/>
      </c>
      <c r="AH9" s="28">
        <f>SUMIF('CBD Summary'!C58,"set up",'CBD Summary'!K58)</f>
        <v/>
      </c>
      <c r="AI9" s="31">
        <f>SUMIF('CBD Summary'!C58,"set up",'CBD Summary'!G58)</f>
        <v/>
      </c>
      <c r="AJ9" s="28">
        <f>SUMIF('CBD Summary'!C58,"set up",'CBD Summary'!H58)</f>
        <v/>
      </c>
      <c r="AK9" s="28">
        <f>SUMIF('CBD Summary'!C58,"set up",'CBD Summary'!I58)</f>
        <v/>
      </c>
      <c r="AL9" s="28">
        <f>SUMIF('CBD Summary'!C58,"set up",'CBD Summary'!J58)</f>
        <v/>
      </c>
      <c r="AM9" s="28">
        <f>SUMIF('CBD Summary'!C58,"set up",'CBD Summary'!N58)</f>
        <v/>
      </c>
      <c r="AN9" s="33" t="n"/>
      <c r="AO9" s="33" t="n"/>
      <c r="AP9" s="33" t="n"/>
      <c r="AQ9" s="33" t="n"/>
      <c r="AW9" s="28">
        <f>SUMIF('CBD Summary'!C58,"Second process",'CBD Summary'!D58)</f>
        <v/>
      </c>
      <c r="AX9" s="28">
        <f>SUMIF('CBD Summary'!C58,"Second process",'CBD Summary'!L58)</f>
        <v/>
      </c>
      <c r="AY9" s="28">
        <f>SUMIF('CBD Summary'!C58,"Second process",'CBD Summary'!O58)</f>
        <v/>
      </c>
      <c r="AZ9" s="34" t="n"/>
      <c r="BA9" s="34" t="n"/>
      <c r="BB9" s="31" t="n"/>
    </row>
    <row r="10">
      <c r="K10" s="28">
        <f>'CBD Summary'!C33</f>
        <v/>
      </c>
      <c r="L10" s="28">
        <f>'CBD Summary'!D33</f>
        <v/>
      </c>
      <c r="M10" s="28">
        <f>'CBD Summary'!E33</f>
        <v/>
      </c>
      <c r="N10" s="31">
        <f>'CBD Summary'!G33</f>
        <v/>
      </c>
      <c r="O10" s="31">
        <f>'CBD Summary'!F33</f>
        <v/>
      </c>
      <c r="P10" s="28">
        <f>'CBD Summary'!I33</f>
        <v/>
      </c>
      <c r="Q10" s="28">
        <f>'CBD Summary'!J33</f>
        <v/>
      </c>
      <c r="R10" s="28">
        <f>'CBD Summary'!K33</f>
        <v/>
      </c>
      <c r="S10" s="28">
        <f>'CBD Summary'!L33</f>
        <v/>
      </c>
      <c r="T10" s="31">
        <f>'CBD Summary'!M33</f>
        <v/>
      </c>
      <c r="U10" s="31">
        <f>'CBD Summary'!N33</f>
        <v/>
      </c>
      <c r="V10" s="31">
        <f>'CBD Summary'!O33</f>
        <v/>
      </c>
      <c r="W10" s="31">
        <f>'CBD Summary'!C46</f>
        <v/>
      </c>
      <c r="X10" s="31">
        <f>'CBD Summary'!D46</f>
        <v/>
      </c>
      <c r="Y10" s="31">
        <f>'CBD Summary'!E46</f>
        <v/>
      </c>
      <c r="Z10" s="31">
        <f>'CBD Summary'!F46</f>
        <v/>
      </c>
      <c r="AA10" s="31">
        <f>'CBD Summary'!L46</f>
        <v/>
      </c>
      <c r="AB10" s="31">
        <f>'CBD Summary'!G46</f>
        <v/>
      </c>
      <c r="AC10" s="31">
        <f>'CBD Summary'!M46</f>
        <v/>
      </c>
      <c r="AD10" s="31">
        <f>'CBD Summary'!N46</f>
        <v/>
      </c>
      <c r="AE10" s="31">
        <f>'CBD Summary'!J46</f>
        <v/>
      </c>
      <c r="AF10" s="31">
        <f>'CBD Summary'!I46</f>
        <v/>
      </c>
      <c r="AG10" s="31">
        <f>'CBD Summary'!K46</f>
        <v/>
      </c>
      <c r="AH10" s="28">
        <f>SUMIF('CBD Summary'!C59,"set up",'CBD Summary'!K59)</f>
        <v/>
      </c>
      <c r="AI10" s="31">
        <f>SUMIF('CBD Summary'!C59,"set up",'CBD Summary'!G59)</f>
        <v/>
      </c>
      <c r="AJ10" s="28">
        <f>SUMIF('CBD Summary'!C59,"set up",'CBD Summary'!H59)</f>
        <v/>
      </c>
      <c r="AK10" s="28">
        <f>SUMIF('CBD Summary'!C59,"set up",'CBD Summary'!I59)</f>
        <v/>
      </c>
      <c r="AL10" s="28">
        <f>SUMIF('CBD Summary'!C59,"set up",'CBD Summary'!J59)</f>
        <v/>
      </c>
      <c r="AM10" s="28">
        <f>SUMIF('CBD Summary'!C59,"set up",'CBD Summary'!N59)</f>
        <v/>
      </c>
      <c r="AN10" s="33" t="n"/>
      <c r="AO10" s="33" t="n"/>
      <c r="AP10" s="33" t="n"/>
      <c r="AQ10" s="33" t="n"/>
      <c r="AW10" s="28">
        <f>SUMIF('CBD Summary'!C59,"Second process",'CBD Summary'!D59)</f>
        <v/>
      </c>
      <c r="AX10" s="28">
        <f>SUMIF('CBD Summary'!C59,"Second process",'CBD Summary'!L59)</f>
        <v/>
      </c>
      <c r="AY10" s="28">
        <f>SUMIF('CBD Summary'!C59,"Second process",'CBD Summary'!O59)</f>
        <v/>
      </c>
      <c r="AZ10" s="34" t="n"/>
      <c r="BA10" s="34" t="n"/>
      <c r="BB10" s="31" t="n"/>
    </row>
    <row r="11">
      <c r="K11" s="28">
        <f>'CBD Summary'!C34</f>
        <v/>
      </c>
      <c r="L11" s="28">
        <f>'CBD Summary'!D34</f>
        <v/>
      </c>
      <c r="M11" s="28">
        <f>'CBD Summary'!E34</f>
        <v/>
      </c>
      <c r="N11" s="31">
        <f>'CBD Summary'!G34</f>
        <v/>
      </c>
      <c r="O11" s="31">
        <f>'CBD Summary'!F34</f>
        <v/>
      </c>
      <c r="P11" s="28">
        <f>'CBD Summary'!I34</f>
        <v/>
      </c>
      <c r="Q11" s="28">
        <f>'CBD Summary'!J34</f>
        <v/>
      </c>
      <c r="R11" s="28">
        <f>'CBD Summary'!K34</f>
        <v/>
      </c>
      <c r="S11" s="28">
        <f>'CBD Summary'!L34</f>
        <v/>
      </c>
      <c r="T11" s="31">
        <f>'CBD Summary'!M34</f>
        <v/>
      </c>
      <c r="U11" s="31">
        <f>'CBD Summary'!N34</f>
        <v/>
      </c>
      <c r="V11" s="31">
        <f>'CBD Summary'!O34</f>
        <v/>
      </c>
      <c r="W11" s="31">
        <f>'CBD Summary'!C47</f>
        <v/>
      </c>
      <c r="X11" s="31">
        <f>'CBD Summary'!D47</f>
        <v/>
      </c>
      <c r="Y11" s="31">
        <f>'CBD Summary'!E47</f>
        <v/>
      </c>
      <c r="Z11" s="31">
        <f>'CBD Summary'!F47</f>
        <v/>
      </c>
      <c r="AA11" s="31">
        <f>'CBD Summary'!L47</f>
        <v/>
      </c>
      <c r="AB11" s="31">
        <f>'CBD Summary'!G47</f>
        <v/>
      </c>
      <c r="AC11" s="31">
        <f>'CBD Summary'!M47</f>
        <v/>
      </c>
      <c r="AD11" s="31">
        <f>'CBD Summary'!N47</f>
        <v/>
      </c>
      <c r="AE11" s="31">
        <f>'CBD Summary'!J47</f>
        <v/>
      </c>
      <c r="AF11" s="31">
        <f>'CBD Summary'!I47</f>
        <v/>
      </c>
      <c r="AG11" s="31">
        <f>'CBD Summary'!K47</f>
        <v/>
      </c>
      <c r="AH11" s="28">
        <f>SUMIF('CBD Summary'!C60,"set up",'CBD Summary'!K60)</f>
        <v/>
      </c>
      <c r="AI11" s="31">
        <f>SUMIF('CBD Summary'!C60,"set up",'CBD Summary'!G60)</f>
        <v/>
      </c>
      <c r="AJ11" s="28">
        <f>SUMIF('CBD Summary'!C60,"set up",'CBD Summary'!H60)</f>
        <v/>
      </c>
      <c r="AK11" s="28">
        <f>SUMIF('CBD Summary'!C60,"set up",'CBD Summary'!I60)</f>
        <v/>
      </c>
      <c r="AL11" s="28">
        <f>SUMIF('CBD Summary'!C60,"set up",'CBD Summary'!J60)</f>
        <v/>
      </c>
      <c r="AM11" s="28">
        <f>SUMIF('CBD Summary'!C60,"set up",'CBD Summary'!N60)</f>
        <v/>
      </c>
      <c r="AN11" s="33" t="n"/>
      <c r="AO11" s="33" t="n"/>
      <c r="AP11" s="33" t="n"/>
      <c r="AQ11" s="33" t="n"/>
      <c r="AW11" s="28">
        <f>SUMIF('CBD Summary'!C60,"Second process",'CBD Summary'!D60)</f>
        <v/>
      </c>
      <c r="AX11" s="28">
        <f>SUMIF('CBD Summary'!C60,"Second process",'CBD Summary'!L60)</f>
        <v/>
      </c>
      <c r="AY11" s="28">
        <f>SUMIF('CBD Summary'!C60,"Second process",'CBD Summary'!O60)</f>
        <v/>
      </c>
      <c r="AZ11" s="34" t="n"/>
      <c r="BA11" s="34" t="n"/>
      <c r="BB11" s="31" t="n"/>
    </row>
    <row r="12">
      <c r="K12" s="28">
        <f>'CBD Summary'!C35</f>
        <v/>
      </c>
      <c r="L12" s="28">
        <f>'CBD Summary'!D35</f>
        <v/>
      </c>
      <c r="M12" s="28">
        <f>'CBD Summary'!E35</f>
        <v/>
      </c>
      <c r="N12" s="31">
        <f>'CBD Summary'!G35</f>
        <v/>
      </c>
      <c r="O12" s="31">
        <f>'CBD Summary'!F35</f>
        <v/>
      </c>
      <c r="P12" s="28">
        <f>'CBD Summary'!I35</f>
        <v/>
      </c>
      <c r="Q12" s="28">
        <f>'CBD Summary'!J35</f>
        <v/>
      </c>
      <c r="R12" s="28">
        <f>'CBD Summary'!K35</f>
        <v/>
      </c>
      <c r="S12" s="28">
        <f>'CBD Summary'!L35</f>
        <v/>
      </c>
      <c r="T12" s="31">
        <f>'CBD Summary'!M35</f>
        <v/>
      </c>
      <c r="U12" s="31">
        <f>'CBD Summary'!N35</f>
        <v/>
      </c>
      <c r="V12" s="31">
        <f>'CBD Summary'!O35</f>
        <v/>
      </c>
      <c r="W12" s="31">
        <f>'CBD Summary'!C48</f>
        <v/>
      </c>
      <c r="X12" s="31">
        <f>'CBD Summary'!D48</f>
        <v/>
      </c>
      <c r="Y12" s="31">
        <f>'CBD Summary'!E48</f>
        <v/>
      </c>
      <c r="Z12" s="31">
        <f>'CBD Summary'!F48</f>
        <v/>
      </c>
      <c r="AA12" s="31">
        <f>'CBD Summary'!L48</f>
        <v/>
      </c>
      <c r="AB12" s="31">
        <f>'CBD Summary'!G48</f>
        <v/>
      </c>
      <c r="AC12" s="31">
        <f>'CBD Summary'!M48</f>
        <v/>
      </c>
      <c r="AD12" s="31">
        <f>'CBD Summary'!N48</f>
        <v/>
      </c>
      <c r="AE12" s="31">
        <f>'CBD Summary'!J48</f>
        <v/>
      </c>
      <c r="AF12" s="31">
        <f>'CBD Summary'!I48</f>
        <v/>
      </c>
      <c r="AG12" s="31">
        <f>'CBD Summary'!K48</f>
        <v/>
      </c>
      <c r="AH12" s="28">
        <f>SUMIF('CBD Summary'!C61,"set up",'CBD Summary'!K61)</f>
        <v/>
      </c>
      <c r="AI12" s="31">
        <f>SUMIF('CBD Summary'!C61,"set up",'CBD Summary'!G61)</f>
        <v/>
      </c>
      <c r="AJ12" s="28">
        <f>SUMIF('CBD Summary'!C61,"set up",'CBD Summary'!H61)</f>
        <v/>
      </c>
      <c r="AK12" s="28">
        <f>SUMIF('CBD Summary'!C61,"set up",'CBD Summary'!I61)</f>
        <v/>
      </c>
      <c r="AL12" s="28">
        <f>SUMIF('CBD Summary'!C61,"set up",'CBD Summary'!J61)</f>
        <v/>
      </c>
      <c r="AM12" s="28">
        <f>SUMIF('CBD Summary'!C61,"set up",'CBD Summary'!N61)</f>
        <v/>
      </c>
      <c r="AN12" s="33" t="n"/>
      <c r="AO12" s="33" t="n"/>
      <c r="AP12" s="33" t="n"/>
      <c r="AQ12" s="33" t="n"/>
      <c r="AW12" s="28">
        <f>SUMIF('CBD Summary'!C61,"Second process",'CBD Summary'!D61)</f>
        <v/>
      </c>
      <c r="AX12" s="28">
        <f>SUMIF('CBD Summary'!C61,"Second process",'CBD Summary'!L61)</f>
        <v/>
      </c>
      <c r="AY12" s="28">
        <f>SUMIF('CBD Summary'!C61,"Second process",'CBD Summary'!O61)</f>
        <v/>
      </c>
      <c r="AZ12" s="34" t="n"/>
      <c r="BA12" s="34" t="n"/>
      <c r="BB12" s="31" t="n"/>
    </row>
    <row r="13">
      <c r="N13" s="31" t="n"/>
      <c r="O13" s="31" t="n"/>
      <c r="S13" s="32" t="n"/>
      <c r="T13" s="31" t="n"/>
      <c r="U13" s="31" t="n"/>
      <c r="V13" s="31" t="n"/>
      <c r="W13" s="31" t="n"/>
      <c r="X13" s="31" t="n"/>
      <c r="AC13" s="32" t="n"/>
      <c r="AD13" s="31" t="n"/>
      <c r="BB13" s="31" t="n"/>
    </row>
    <row r="14">
      <c r="N14" s="31" t="n"/>
      <c r="O14" s="31" t="n"/>
      <c r="S14" s="32" t="n"/>
      <c r="T14" s="31" t="n"/>
      <c r="U14" s="31" t="n"/>
      <c r="V14" s="31" t="n"/>
      <c r="W14" s="31" t="n"/>
      <c r="X14" s="31" t="n"/>
      <c r="AC14" s="32" t="n"/>
      <c r="AD14" s="31" t="n"/>
    </row>
    <row r="15" customFormat="1" s="290">
      <c r="B15" s="290" t="inlineStr">
        <is>
          <t>Sum</t>
        </is>
      </c>
      <c r="K15" s="36" t="n"/>
      <c r="L15" s="36" t="n"/>
      <c r="M15" s="36" t="n"/>
      <c r="N15" s="37" t="n"/>
      <c r="O15" s="37" t="n"/>
      <c r="P15" s="36" t="n"/>
      <c r="Q15" s="36" t="n"/>
      <c r="R15" s="36" t="n"/>
      <c r="S15" s="38" t="n"/>
      <c r="T15" s="37" t="n"/>
      <c r="U15" s="37" t="n"/>
      <c r="V15" s="290">
        <f>SUM(V3:V12)</f>
        <v/>
      </c>
      <c r="W15" s="37" t="n"/>
      <c r="X15" s="37" t="n"/>
      <c r="Y15" s="36" t="n"/>
      <c r="Z15" s="36" t="n"/>
      <c r="AA15" s="36" t="n"/>
      <c r="AB15" s="36" t="n"/>
      <c r="AC15" s="38" t="n"/>
      <c r="AD15" s="290">
        <f>SUM(AD3:AD12)</f>
        <v/>
      </c>
      <c r="AE15" s="36" t="n"/>
      <c r="AF15" s="36" t="n"/>
      <c r="AG15" s="290">
        <f>SUM(AG3:AG12)</f>
        <v/>
      </c>
      <c r="AM15" s="290">
        <f>SUM(AM3:AM12)</f>
        <v/>
      </c>
      <c r="AR15" s="290">
        <f>SUM(AR3:AR14)</f>
        <v/>
      </c>
      <c r="AV15" s="290">
        <f>SUM(AV3:AV14)</f>
        <v/>
      </c>
      <c r="AY15" s="290">
        <f>SUM(AY3:AY12)</f>
        <v/>
      </c>
    </row>
  </sheetData>
  <mergeCells count="7">
    <mergeCell ref="AZ1:BA1"/>
    <mergeCell ref="AN1:AR1"/>
    <mergeCell ref="K1:V1"/>
    <mergeCell ref="W1:AG1"/>
    <mergeCell ref="AH1:AM1"/>
    <mergeCell ref="AS1:AV1"/>
    <mergeCell ref="AW1:AY1"/>
  </mergeCells>
  <pageMargins left="0.7" right="0.7" top="0.75" bottom="0.75" header="0.3" footer="0.3"/>
  <pageSetup orientation="portrait"/>
  <headerFooter>
    <oddHeader>&amp;R&amp;"Arial"&amp;1 &amp;K737373 Copyright Protection: Confidential - ISO 16016#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Liu, Harey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2019-09-27T08:41:11Z</dcterms:modified>
  <cp:lastModifiedBy>Chenming</cp:lastModifiedBy>
  <cp:lastPrinted>2019-07-19T02:31:35Z</cp:lastPrinted>
</cp:coreProperties>
</file>