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3510\Desktop\chensu2023秋资料\基础物理实验2023秋\正式5-气垫导轨实验\"/>
    </mc:Choice>
  </mc:AlternateContent>
  <xr:revisionPtr revIDLastSave="0" documentId="13_ncr:1_{FB925029-839F-47F1-8D10-309DDC63A286}" xr6:coauthVersionLast="47" xr6:coauthVersionMax="47" xr10:uidLastSave="{00000000-0000-0000-0000-000000000000}"/>
  <bookViews>
    <workbookView xWindow="-19310" yWindow="-109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3" l="1"/>
  <c r="H2" i="3"/>
  <c r="I2" i="3"/>
  <c r="J2" i="3"/>
  <c r="K2" i="3"/>
  <c r="G2" i="3"/>
  <c r="O11" i="5" a="1"/>
  <c r="O11" i="5" s="1"/>
  <c r="O6" i="5" a="1"/>
  <c r="O6" i="5" s="1"/>
  <c r="O1" i="5" a="1"/>
  <c r="O1" i="5" s="1"/>
  <c r="M2" i="5"/>
  <c r="M3" i="5"/>
  <c r="M4" i="5"/>
  <c r="M6" i="5"/>
  <c r="M7" i="5"/>
  <c r="M8" i="5"/>
  <c r="M9" i="5"/>
  <c r="M11" i="5"/>
  <c r="M12" i="5"/>
  <c r="M13" i="5"/>
  <c r="M14" i="5"/>
  <c r="M1" i="5"/>
  <c r="B8" i="4"/>
  <c r="C8" i="4"/>
  <c r="D8" i="4"/>
  <c r="E8" i="4"/>
  <c r="A8" i="4"/>
  <c r="G4" i="4" a="1"/>
  <c r="G4" i="4" s="1"/>
  <c r="B7" i="4"/>
  <c r="C7" i="4"/>
  <c r="D7" i="4"/>
  <c r="E7" i="4"/>
  <c r="A7" i="4"/>
  <c r="M1" i="3" a="1"/>
  <c r="M1" i="3" s="1"/>
  <c r="H1" i="3"/>
  <c r="I1" i="3"/>
  <c r="J1" i="3"/>
  <c r="K1" i="3"/>
  <c r="G1" i="3"/>
  <c r="B11" i="3"/>
  <c r="C11" i="3"/>
  <c r="D11" i="3"/>
  <c r="E11" i="3"/>
  <c r="A11" i="3"/>
  <c r="B10" i="3"/>
  <c r="C10" i="3"/>
  <c r="D10" i="3"/>
  <c r="E10" i="3"/>
  <c r="A10" i="3"/>
  <c r="B9" i="3"/>
  <c r="C9" i="3"/>
  <c r="D9" i="3"/>
  <c r="E9" i="3"/>
  <c r="B8" i="3"/>
  <c r="C8" i="3"/>
  <c r="D8" i="3"/>
  <c r="E8" i="3"/>
  <c r="A8" i="3"/>
  <c r="A9" i="3"/>
  <c r="J14" i="5"/>
  <c r="G14" i="5"/>
  <c r="H14" i="5" s="1"/>
  <c r="J13" i="5"/>
  <c r="G13" i="5"/>
  <c r="H13" i="5" s="1"/>
  <c r="J12" i="5"/>
  <c r="G12" i="5"/>
  <c r="H12" i="5" s="1"/>
  <c r="J11" i="5"/>
  <c r="G11" i="5"/>
  <c r="H11" i="5" s="1"/>
  <c r="K11" i="5" s="1"/>
  <c r="J9" i="5"/>
  <c r="G9" i="5"/>
  <c r="H9" i="5" s="1"/>
  <c r="J8" i="5"/>
  <c r="K8" i="5" s="1"/>
  <c r="G8" i="5"/>
  <c r="H8" i="5" s="1"/>
  <c r="J7" i="5"/>
  <c r="G7" i="5"/>
  <c r="H7" i="5" s="1"/>
  <c r="J6" i="5"/>
  <c r="G6" i="5"/>
  <c r="H6" i="5" s="1"/>
  <c r="G2" i="5"/>
  <c r="K3" i="5"/>
  <c r="K4" i="5"/>
  <c r="K1" i="5"/>
  <c r="J2" i="5"/>
  <c r="J3" i="5"/>
  <c r="J4" i="5"/>
  <c r="J1" i="5"/>
  <c r="H2" i="5"/>
  <c r="K2" i="5" s="1"/>
  <c r="H3" i="5"/>
  <c r="H4" i="5"/>
  <c r="H1" i="5"/>
  <c r="G3" i="5"/>
  <c r="G4" i="5"/>
  <c r="G1" i="5"/>
  <c r="B5" i="4"/>
  <c r="C5" i="4"/>
  <c r="D5" i="4"/>
  <c r="E5" i="4"/>
  <c r="A5" i="4"/>
  <c r="B5" i="3"/>
  <c r="C5" i="3"/>
  <c r="D5" i="3"/>
  <c r="E5" i="3"/>
  <c r="A5" i="3"/>
  <c r="H1" i="2"/>
  <c r="I1" i="2"/>
  <c r="J1" i="2"/>
  <c r="K1" i="2"/>
  <c r="G1" i="2"/>
  <c r="H2" i="2"/>
  <c r="G4" i="2" s="1" a="1"/>
  <c r="G4" i="2" s="1"/>
  <c r="I2" i="2"/>
  <c r="J2" i="2"/>
  <c r="K2" i="2"/>
  <c r="G2" i="2"/>
  <c r="B13" i="2"/>
  <c r="C13" i="2"/>
  <c r="D13" i="2"/>
  <c r="E13" i="2"/>
  <c r="A13" i="2"/>
  <c r="B12" i="2"/>
  <c r="C12" i="2"/>
  <c r="D12" i="2"/>
  <c r="E12" i="2"/>
  <c r="A12" i="2"/>
  <c r="B8" i="1"/>
  <c r="C8" i="1"/>
  <c r="D8" i="1"/>
  <c r="A8" i="1"/>
  <c r="B7" i="1"/>
  <c r="C7" i="1"/>
  <c r="D7" i="1"/>
  <c r="A7" i="1"/>
  <c r="K12" i="5" l="1"/>
  <c r="K13" i="5"/>
  <c r="K14" i="5"/>
  <c r="K6" i="5"/>
  <c r="K7" i="5"/>
  <c r="K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<sst xmlns="http://schemas.openxmlformats.org/spreadsheetml/2006/main" count="3" uniqueCount="3">
  <si>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E_k</t>
    <phoneticPr fontId="1" type="noConversion"/>
  </si>
  <si>
    <t>E_p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</si>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</sst>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000"/>
    <numFmt numFmtId="178" formatCode="0.00000"/>
    <numFmt numFmtId="179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3685873278061"/>
          <c:y val="5.5555555555555552E-2"/>
          <c:w val="0.825827199298662"/>
          <c:h val="0.7435032079323418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0056983712066539E-2"/>
                  <c:y val="-9.259259259259258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Sheet2!$G$1:$K$1</c:f>
              <c:numCache>
                <c:formatCode>General</c:formatCode>
                <c:ptCount val="5"/>
                <c:pt idx="0">
                  <c:v>0.23388999999999999</c:v>
                </c:pt>
                <c:pt idx="1">
                  <c:v>0.24640000000000001</c:v>
                </c:pt>
                <c:pt idx="2">
                  <c:v>0.25880999999999998</c:v>
                </c:pt>
                <c:pt idx="3">
                  <c:v>0.27126</c:v>
                </c:pt>
                <c:pt idx="4">
                  <c:v>0.22141999999999998</c:v>
                </c:pt>
              </c:numCache>
            </c:numRef>
          </c:xVal>
          <c:yVal>
            <c:numRef>
              <c:f>Sheet2!$G$2:$K$2</c:f>
              <c:numCache>
                <c:formatCode>0.0</c:formatCode>
                <c:ptCount val="5"/>
                <c:pt idx="0">
                  <c:v>2.5356931729959999</c:v>
                </c:pt>
                <c:pt idx="1">
                  <c:v>2.6693841306250001</c:v>
                </c:pt>
                <c:pt idx="2">
                  <c:v>2.8012683426009994</c:v>
                </c:pt>
                <c:pt idx="3">
                  <c:v>2.9351193419610011</c:v>
                </c:pt>
                <c:pt idx="4">
                  <c:v>2.4021931098009994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97-4474-9A6F-6914A53FD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964560"/>
        <c:axId val="1354316592"/>
      </c:scatterChart>
      <c:valAx>
        <c:axId val="1854964560"/>
        <c:scaling>
          <c:orientation val="minMax"/>
          <c:min val="0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m_1/kg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54316592"/>
        <c:crosses val="autoZero"/>
        <c:crossBetween val="midCat"/>
      </c:valAx>
      <c:valAx>
        <c:axId val="1354316592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T^2/s^2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4964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676399825021873E-2"/>
                  <c:y val="-0.28113842871974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Sheet3!$G$1:$K$1</c:f>
              <c:numCache>
                <c:formatCode>General</c:formatCode>
                <c:ptCount val="5"/>
                <c:pt idx="0">
                  <c:v>1.0000000000000002E-2</c:v>
                </c:pt>
                <c:pt idx="1">
                  <c:v>2.2499999999999999E-2</c:v>
                </c:pt>
                <c:pt idx="2">
                  <c:v>4.0000000000000008E-2</c:v>
                </c:pt>
                <c:pt idx="3">
                  <c:v>6.25E-2</c:v>
                </c:pt>
                <c:pt idx="4">
                  <c:v>0.09</c:v>
                </c:pt>
              </c:numCache>
            </c:numRef>
          </c:xVal>
          <c:yVal>
            <c:numRef>
              <c:f>Sheet3!$G$2:$K$2</c:f>
              <c:numCache>
                <c:formatCode>General</c:formatCode>
                <c:ptCount val="5"/>
                <c:pt idx="0">
                  <c:v>2.2051260011111111</c:v>
                </c:pt>
                <c:pt idx="1">
                  <c:v>2.0068500011111108</c:v>
                </c:pt>
                <c:pt idx="2">
                  <c:v>1.7529760000000003</c:v>
                </c:pt>
                <c:pt idx="3">
                  <c:v>1.4852296900000002</c:v>
                </c:pt>
                <c:pt idx="4">
                  <c:v>0.88780365444444465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4-426B-A05F-FC5253250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69264"/>
        <c:axId val="174958032"/>
      </c:scatterChart>
      <c:valAx>
        <c:axId val="174969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x^2/m^2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58032"/>
        <c:crosses val="autoZero"/>
        <c:crossBetween val="midCat"/>
      </c:valAx>
      <c:valAx>
        <c:axId val="1749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v^2/(m^2*s^(-2))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69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978937007874015"/>
          <c:y val="5.0955423305704822E-2"/>
          <c:w val="0.78698840769903766"/>
          <c:h val="0.692977708005363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Sheet3!$A$15</c:f>
              <c:strCache>
                <c:ptCount val="1"/>
                <c:pt idx="0">
                  <c:v>E_k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Sheet3!$B$14:$F$14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Sheet3!$B$15:$F$15</c:f>
              <c:numCache>
                <c:formatCode>0.0000</c:formatCode>
                <c:ptCount val="5"/>
                <c:pt idx="0">
                  <c:v>0.2579887164999945</c:v>
                </c:pt>
                <c:pt idx="1">
                  <c:v>0.23479141587999441</c:v>
                </c:pt>
                <c:pt idx="2">
                  <c:v>0.20508942712</c:v>
                </c:pt>
                <c:pt idx="3">
                  <c:v>0.17376444758155005</c:v>
                </c:pt>
                <c:pt idx="4">
                  <c:v>0.10386858855172781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54-443F-8A08-A6C378EF2AB5}"/>
            </c:ext>
          </c:extLst>
        </c:ser>
        <c:ser>
          <c:idx val="1"/>
          <c:order val="1"/>
          <c:tx>
            <c:strRef>
              <c:f>Sheet3!$A$16</c:f>
              <c:strCache>
                <c:ptCount val="1"/>
                <c:pt idx="0">
                  <c:v>E_p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Sheet3!$B$14:$F$14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Sheet3!$B$16:$F$16</c:f>
              <c:numCache>
                <c:formatCode>0.0000</c:formatCode>
                <c:ptCount val="5"/>
                <c:pt idx="0">
                  <c:v>1.8470000000000004E-2</c:v>
                </c:pt>
                <c:pt idx="1">
                  <c:v>4.1557499999999997E-2</c:v>
                </c:pt>
                <c:pt idx="2">
                  <c:v>7.3880000000000015E-2</c:v>
                </c:pt>
                <c:pt idx="3">
                  <c:v>0.1154375</c:v>
                </c:pt>
                <c:pt idx="4">
                  <c:v>0.16622999999999999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54-443F-8A08-A6C378EF2AB5}"/>
            </c:ext>
          </c:extLst>
        </c:ser>
        <c:ser>
          <c:idx val="2"/>
          <c:order val="2"/>
          <c:tx>
            <c:strRef>
              <c:f>Sheet3!$A$17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Sheet3!$B$14:$F$14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Sheet3!$B$17:$F$17</c:f>
              <c:numCache>
                <c:formatCode>0.0000</c:formatCode>
                <c:ptCount val="5"/>
                <c:pt idx="0">
                  <c:v>0.27645871649999448</c:v>
                </c:pt>
                <c:pt idx="1">
                  <c:v>0.27634891587999444</c:v>
                </c:pt>
                <c:pt idx="2">
                  <c:v>0.27896942712</c:v>
                </c:pt>
                <c:pt idx="3">
                  <c:v>0.28920194758155005</c:v>
                </c:pt>
                <c:pt idx="4">
                  <c:v>0.2700985885517278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54-443F-8A08-A6C378EF2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6720"/>
        <c:axId val="66604224"/>
      </c:scatterChart>
      <c:valAx>
        <c:axId val="66606720"/>
        <c:scaling>
          <c:orientation val="minMax"/>
          <c:max val="3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x/cm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04224"/>
        <c:crosses val="autoZero"/>
        <c:crossBetween val="midCat"/>
      </c:valAx>
      <c:valAx>
        <c:axId val="66604224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E/J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60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39151356080493"/>
          <c:y val="0.90793226758563939"/>
          <c:w val="0.3432169728783902"/>
          <c:h val="7.8035228255427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alpha val="97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Sheet4!$A$7:$E$7</c:f>
              <c:numCache>
                <c:formatCode>General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xVal>
          <c:yVal>
            <c:numRef>
              <c:f>Sheet4!$A$8:$E$8</c:f>
              <c:numCache>
                <c:formatCode>0.00</c:formatCode>
                <c:ptCount val="5"/>
                <c:pt idx="0">
                  <c:v>0.38326666666666659</c:v>
                </c:pt>
                <c:pt idx="1">
                  <c:v>0.57843333333333335</c:v>
                </c:pt>
                <c:pt idx="2">
                  <c:v>0.7766333333333334</c:v>
                </c:pt>
                <c:pt idx="3">
                  <c:v>0.96776666666666655</c:v>
                </c:pt>
                <c:pt idx="4">
                  <c:v>1.1664666666666665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C7-4318-87E0-E1F247065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467968"/>
        <c:axId val="173470464"/>
      </c:scatterChart>
      <c:valAx>
        <c:axId val="17346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470464"/>
        <c:crosses val="autoZero"/>
        <c:crossBetween val="midCat"/>
      </c:valAx>
      <c:valAx>
        <c:axId val="17347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v_m/(m*s^()-1)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46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Sheet5!$M$1:$M$4</c:f>
              <c:numCache>
                <c:formatCode>General</c:formatCode>
                <c:ptCount val="4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</c:numCache>
            </c:numRef>
          </c:xVal>
          <c:yVal>
            <c:numRef>
              <c:f>Sheet5!$N$1:$N$4</c:f>
              <c:numCache>
                <c:formatCode>General</c:formatCode>
                <c:ptCount val="4"/>
                <c:pt idx="0">
                  <c:v>0.34092458748124915</c:v>
                </c:pt>
                <c:pt idx="1">
                  <c:v>0.33845529005618358</c:v>
                </c:pt>
                <c:pt idx="2">
                  <c:v>0.34581973109057712</c:v>
                </c:pt>
                <c:pt idx="3">
                  <c:v>0.34786238564024075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B-41C5-ACAD-69F23A735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598096"/>
        <c:axId val="76598512"/>
      </c:scatterChart>
      <c:valAx>
        <c:axId val="76598096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598512"/>
        <c:crosses val="autoZero"/>
        <c:crossBetween val="midCat"/>
      </c:valAx>
      <c:valAx>
        <c:axId val="765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v/(m*s^(-1))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59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>
                    <a:alpha val="98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Sheet5!$M$6:$M$9</c:f>
              <c:numCache>
                <c:formatCode>General</c:formatCode>
                <c:ptCount val="4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</c:numCache>
            </c:numRef>
          </c:xVal>
          <c:yVal>
            <c:numRef>
              <c:f>Sheet5!$N$6:$N$9</c:f>
              <c:numCache>
                <c:formatCode>General</c:formatCode>
                <c:ptCount val="4"/>
                <c:pt idx="0">
                  <c:v>0.47276853252647499</c:v>
                </c:pt>
                <c:pt idx="1">
                  <c:v>0.47224758366653025</c:v>
                </c:pt>
                <c:pt idx="2">
                  <c:v>0.48022436082137571</c:v>
                </c:pt>
                <c:pt idx="3">
                  <c:v>0.49030182980642889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77-485D-9DB5-7E230FCC1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62704"/>
        <c:axId val="70863952"/>
      </c:scatterChart>
      <c:valAx>
        <c:axId val="70862704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63952"/>
        <c:crosses val="autoZero"/>
        <c:crossBetween val="midCat"/>
      </c:valAx>
      <c:valAx>
        <c:axId val="7086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v/m*s^(-1))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6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Sheet5!$M$11:$M$14</c:f>
              <c:numCache>
                <c:formatCode>General</c:formatCode>
                <c:ptCount val="4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</c:v>
                </c:pt>
              </c:numCache>
            </c:numRef>
          </c:xVal>
          <c:yVal>
            <c:numRef>
              <c:f>Sheet5!$N$11:$N$14</c:f>
              <c:numCache>
                <c:formatCode>General</c:formatCode>
                <c:ptCount val="4"/>
                <c:pt idx="0">
                  <c:v>0.3688131592535222</c:v>
                </c:pt>
                <c:pt idx="1">
                  <c:v>0.36675713342624511</c:v>
                </c:pt>
                <c:pt idx="2">
                  <c:v>0.37383736579238569</c:v>
                </c:pt>
                <c:pt idx="3">
                  <c:v>0.37747529424199183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1E-4D4F-8434-9AB0C5C3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63120"/>
        <c:axId val="70851888"/>
      </c:scatterChart>
      <c:valAx>
        <c:axId val="70863120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x/m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51888"/>
        <c:crosses val="autoZero"/>
        <c:crossBetween val="midCat"/>
      </c:valAx>
      <c:valAx>
        <c:axId val="708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v/(m*s^(-1))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086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497681</xdr:colOff>
      <xdr:row>9</xdr:row>
      <xdr:rowOff>42862</xdr:rowOff>
    </xdr:from>
    <xdr:to>
      <xdr:col>12</xdr:col>
      <xdr:colOff>535781</xdr:colOff>
      <xdr:row>24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2CF7EE1-7E9B-4F2E-9C8E-D2D43B92D5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6</xdr:row>
      <xdr:rowOff>58737</xdr:rowOff>
    </xdr:from>
    <xdr:to>
      <xdr:col>15</xdr:col>
      <xdr:colOff>133350</xdr:colOff>
      <xdr:row>21</xdr:row>
      <xdr:rowOff>139700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1EE2A20-F5E0-49ED-A5A5-15887E472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166687</xdr:colOff>
      <xdr:row>19</xdr:row>
      <xdr:rowOff>50800</xdr:rowOff>
    </xdr:from>
    <xdr:to>
      <xdr:col>7</xdr:col>
      <xdr:colOff>204787</xdr:colOff>
      <xdr:row>34</xdr:row>
      <xdr:rowOff>125412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7D131F1-1DE9-4A4E-9741-ECFB878CA7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306387</xdr:colOff>
      <xdr:row>9</xdr:row>
      <xdr:rowOff>19050</xdr:rowOff>
    </xdr:from>
    <xdr:to>
      <xdr:col>9</xdr:col>
      <xdr:colOff>344487</xdr:colOff>
      <xdr:row>24</xdr:row>
      <xdr:rowOff>93662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B599292-EFFD-4389-8170-7056BC4E9A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139698</xdr:colOff>
      <xdr:row>0</xdr:row>
      <xdr:rowOff>44450</xdr:rowOff>
    </xdr:from>
    <xdr:to>
      <xdr:col>24</xdr:col>
      <xdr:colOff>177798</xdr:colOff>
      <xdr:row>15</xdr:row>
      <xdr:rowOff>122237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2E7AD5B-4A00-411F-ACC7-8277BF4E1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146049</xdr:colOff>
      <xdr:row>16</xdr:row>
      <xdr:rowOff>31749</xdr:rowOff>
    </xdr:from>
    <xdr:to>
      <xdr:col>24</xdr:col>
      <xdr:colOff>184149</xdr:colOff>
      <xdr:row>31</xdr:row>
      <xdr:rowOff>106361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25937A6-E2E6-45C0-9F5A-363E2BC85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144462</xdr:colOff>
      <xdr:row>32</xdr:row>
      <xdr:rowOff>33337</xdr:rowOff>
    </xdr:from>
    <xdr:to>
      <xdr:col>24</xdr:col>
      <xdr:colOff>182562</xdr:colOff>
      <xdr:row>47</xdr:row>
      <xdr:rowOff>106362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7ECC22D-45BB-409C-B757-840AC993D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8" sqref="A8:D8"/>
    </sheetView>
  </sheetViews>
  <sheetFormatPr defaultRowHeight="13.9" x14ac:dyDescent="0.4"/>
  <sheetData>
    <row r="1" spans="1:4" x14ac:dyDescent="0.4">
      <c r="A1">
        <v>10</v>
      </c>
      <c r="B1">
        <v>20</v>
      </c>
      <c r="C1">
        <v>30</v>
      </c>
      <c r="D1">
        <v>40</v>
      </c>
    </row>
    <row r="2" spans="1:4" x14ac:dyDescent="0.4">
      <c r="A2">
        <v>1551.33</v>
      </c>
      <c r="B2">
        <v>1551.29</v>
      </c>
      <c r="C2">
        <v>1550.56</v>
      </c>
      <c r="D2">
        <v>1549.7</v>
      </c>
    </row>
    <row r="3" spans="1:4" x14ac:dyDescent="0.4">
      <c r="A3">
        <v>1551.3</v>
      </c>
      <c r="B3">
        <v>1551.18</v>
      </c>
      <c r="C3">
        <v>1550.35</v>
      </c>
      <c r="D3">
        <v>1549.91</v>
      </c>
    </row>
    <row r="4" spans="1:4" x14ac:dyDescent="0.4">
      <c r="A4">
        <v>1550.56</v>
      </c>
      <c r="B4">
        <v>1550.64</v>
      </c>
      <c r="C4">
        <v>1550.11</v>
      </c>
      <c r="D4">
        <v>1550.11</v>
      </c>
    </row>
    <row r="5" spans="1:4" x14ac:dyDescent="0.4">
      <c r="A5">
        <v>1551.1</v>
      </c>
      <c r="B5">
        <v>1550.44</v>
      </c>
      <c r="C5">
        <v>1549.98</v>
      </c>
      <c r="D5">
        <v>1550.05</v>
      </c>
    </row>
    <row r="6" spans="1:4" x14ac:dyDescent="0.4">
      <c r="A6">
        <v>1550.51</v>
      </c>
      <c r="B6">
        <v>1550.74</v>
      </c>
      <c r="C6">
        <v>1550.35</v>
      </c>
      <c r="D6">
        <v>1550.15</v>
      </c>
    </row>
    <row r="7" spans="1:4" x14ac:dyDescent="0.4">
      <c r="A7" s="1">
        <f>AVERAGE(A2:A6)</f>
        <v>1550.9600000000003</v>
      </c>
      <c r="B7" s="1">
        <f t="shared" ref="B7:D7" si="0">AVERAGE(B2:B6)</f>
        <v>1550.8580000000002</v>
      </c>
      <c r="C7" s="1">
        <f t="shared" si="0"/>
        <v>1550.27</v>
      </c>
      <c r="D7" s="1">
        <f t="shared" si="0"/>
        <v>1549.9839999999999</v>
      </c>
    </row>
    <row r="8" spans="1:4" x14ac:dyDescent="0.4">
      <c r="A8">
        <f>_xlfn.STDEV.S(A2:A6)</f>
        <v>0.39830892533307033</v>
      </c>
      <c r="B8">
        <f t="shared" ref="B8:D8" si="1">_xlfn.STDEV.S(B2:B6)</f>
        <v>0.36279470778937711</v>
      </c>
      <c r="C8">
        <f t="shared" si="1"/>
        <v>0.22726636354724861</v>
      </c>
      <c r="D8">
        <f t="shared" si="1"/>
        <v>0.18297540818369626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06F6-E8E2-4215-9602-4BC229927BB3}">
  <dimension ref="A1:K13"/>
  <sheetViews>
    <sheetView workbookViewId="0">
      <selection activeCell="H5" sqref="H5"/>
    </sheetView>
  </sheetViews>
  <sheetFormatPr defaultRowHeight="13.9" x14ac:dyDescent="0.4"/>
  <cols>
    <col min="7" max="7" width="10.53125" bestFit="1" customWidth="1"/>
  </cols>
  <sheetData>
    <row r="1" spans="1:11" x14ac:dyDescent="0.4">
      <c r="A1">
        <v>233.89</v>
      </c>
      <c r="B1">
        <v>246.4</v>
      </c>
      <c r="C1">
        <v>258.81</v>
      </c>
      <c r="D1">
        <v>271.26</v>
      </c>
      <c r="E1">
        <v>221.42</v>
      </c>
      <c r="G1">
        <f>A1/1000</f>
        <v>0.23388999999999999</v>
      </c>
      <c r="H1">
        <f t="shared" ref="H1:K1" si="0">B1/1000</f>
        <v>0.24640000000000001</v>
      </c>
      <c r="I1">
        <f t="shared" si="0"/>
        <v>0.25880999999999998</v>
      </c>
      <c r="J1">
        <f t="shared" si="0"/>
        <v>0.27126</v>
      </c>
      <c r="K1">
        <f t="shared" si="0"/>
        <v>0.22141999999999998</v>
      </c>
    </row>
    <row r="2" spans="1:11" x14ac:dyDescent="0.4">
      <c r="A2">
        <v>1592.25</v>
      </c>
      <c r="B2">
        <v>1633.97</v>
      </c>
      <c r="C2">
        <v>1673.95</v>
      </c>
      <c r="D2">
        <v>1713.19</v>
      </c>
      <c r="E2">
        <v>1549.83</v>
      </c>
      <c r="G2" s="2">
        <f>A12^2/1000000</f>
        <v>2.5356931729959999</v>
      </c>
      <c r="H2" s="2">
        <f t="shared" ref="H2:K2" si="1">B12^2/1000000</f>
        <v>2.6693841306250001</v>
      </c>
      <c r="I2" s="2">
        <f t="shared" si="1"/>
        <v>2.8012683426009994</v>
      </c>
      <c r="J2" s="2">
        <f t="shared" si="1"/>
        <v>2.9351193419610011</v>
      </c>
      <c r="K2" s="2">
        <f t="shared" si="1"/>
        <v>2.4021931098009994</v>
      </c>
    </row>
    <row r="3" spans="1:11" x14ac:dyDescent="0.4">
      <c r="A3">
        <v>1592.49</v>
      </c>
      <c r="B3">
        <v>1633.71</v>
      </c>
      <c r="C3">
        <v>1673.86</v>
      </c>
      <c r="D3">
        <v>1713.23</v>
      </c>
      <c r="E3">
        <v>1549.96</v>
      </c>
    </row>
    <row r="4" spans="1:11" x14ac:dyDescent="0.4">
      <c r="A4">
        <v>1592.22</v>
      </c>
      <c r="B4">
        <v>1633.67</v>
      </c>
      <c r="C4">
        <v>1673.53</v>
      </c>
      <c r="D4">
        <v>1713.19</v>
      </c>
      <c r="E4">
        <v>1550.09</v>
      </c>
      <c r="G4" cm="1">
        <f t="array" ref="G4:H8">LINEST(G2:K2,G1:K1,TRUE,TRUE)</f>
        <v>10.685619680808223</v>
      </c>
      <c r="H4">
        <v>3.6265097511609667E-2</v>
      </c>
    </row>
    <row r="5" spans="1:11" x14ac:dyDescent="0.4">
      <c r="A5">
        <v>1592.54</v>
      </c>
      <c r="B5">
        <v>1633.91</v>
      </c>
      <c r="C5">
        <v>1673.54</v>
      </c>
      <c r="D5">
        <v>1713.04</v>
      </c>
      <c r="E5">
        <v>1549.97</v>
      </c>
      <c r="G5">
        <v>9.6824842532991125E-3</v>
      </c>
      <c r="H5">
        <v>2.3914321409737025E-3</v>
      </c>
    </row>
    <row r="6" spans="1:11" x14ac:dyDescent="0.4">
      <c r="A6">
        <v>1592.13</v>
      </c>
      <c r="B6">
        <v>1633.87</v>
      </c>
      <c r="C6">
        <v>1673.68</v>
      </c>
      <c r="D6">
        <v>1713.38</v>
      </c>
      <c r="E6">
        <v>1550.07</v>
      </c>
      <c r="G6">
        <v>0.99999753683016146</v>
      </c>
      <c r="H6">
        <v>3.815093570954979E-4</v>
      </c>
    </row>
    <row r="7" spans="1:11" x14ac:dyDescent="0.4">
      <c r="A7">
        <v>1592.19</v>
      </c>
      <c r="B7">
        <v>1633.43</v>
      </c>
      <c r="C7">
        <v>1673.71</v>
      </c>
      <c r="D7">
        <v>1713.26</v>
      </c>
      <c r="E7">
        <v>1549.93</v>
      </c>
      <c r="G7">
        <v>1217939.8121697051</v>
      </c>
      <c r="H7">
        <v>3</v>
      </c>
    </row>
    <row r="8" spans="1:11" x14ac:dyDescent="0.4">
      <c r="A8">
        <v>1592.46</v>
      </c>
      <c r="B8">
        <v>1633.73</v>
      </c>
      <c r="C8">
        <v>1673.02</v>
      </c>
      <c r="D8">
        <v>1713.18</v>
      </c>
      <c r="E8">
        <v>1550.01</v>
      </c>
      <c r="G8">
        <v>0.17727039617167187</v>
      </c>
      <c r="H8">
        <v>4.3664816865426038E-7</v>
      </c>
    </row>
    <row r="9" spans="1:11" x14ac:dyDescent="0.4">
      <c r="A9">
        <v>1592.59</v>
      </c>
      <c r="B9">
        <v>1633.96</v>
      </c>
      <c r="C9">
        <v>1673.97</v>
      </c>
      <c r="D9">
        <v>1713.28</v>
      </c>
      <c r="E9">
        <v>1550.07</v>
      </c>
    </row>
    <row r="10" spans="1:11" x14ac:dyDescent="0.4">
      <c r="A10">
        <v>1592.69</v>
      </c>
      <c r="B10">
        <v>1633.89</v>
      </c>
      <c r="C10">
        <v>1673.89</v>
      </c>
      <c r="D10">
        <v>1713.13</v>
      </c>
      <c r="E10">
        <v>1549.96</v>
      </c>
    </row>
    <row r="11" spans="1:11" x14ac:dyDescent="0.4">
      <c r="A11">
        <v>1592.3</v>
      </c>
      <c r="B11">
        <v>1634.11</v>
      </c>
      <c r="C11">
        <v>1673.84</v>
      </c>
      <c r="D11">
        <v>1713.31</v>
      </c>
      <c r="E11">
        <v>1549.12</v>
      </c>
    </row>
    <row r="12" spans="1:11" x14ac:dyDescent="0.4">
      <c r="A12" s="1">
        <f>AVERAGE(A2:A11)</f>
        <v>1592.386</v>
      </c>
      <c r="B12" s="1">
        <f t="shared" ref="B12:E12" si="2">AVERAGE(B2:B11)</f>
        <v>1633.825</v>
      </c>
      <c r="C12" s="1">
        <f t="shared" si="2"/>
        <v>1673.6989999999998</v>
      </c>
      <c r="D12" s="1">
        <f t="shared" si="2"/>
        <v>1713.2190000000003</v>
      </c>
      <c r="E12" s="1">
        <f t="shared" si="2"/>
        <v>1549.9009999999998</v>
      </c>
    </row>
    <row r="13" spans="1:11" x14ac:dyDescent="0.4">
      <c r="A13">
        <f>_xlfn.STDEV.S(A2:A11)</f>
        <v>0.19190275315028046</v>
      </c>
      <c r="B13">
        <f t="shared" ref="B13:E13" si="3">_xlfn.STDEV.S(B2:B11)</f>
        <v>0.19329022507902266</v>
      </c>
      <c r="C13">
        <f t="shared" si="3"/>
        <v>0.28559684094114685</v>
      </c>
      <c r="D13">
        <f t="shared" si="3"/>
        <v>9.5968744912082835E-2</v>
      </c>
      <c r="E13">
        <f t="shared" si="3"/>
        <v>0.28524648210901565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F59B-2FBA-4B6B-9055-4201323071FD}">
  <dimension ref="A1:N17"/>
  <sheetViews>
    <sheetView workbookViewId="0">
      <selection activeCell="G17" sqref="G17"/>
    </sheetView>
  </sheetViews>
  <sheetFormatPr defaultRowHeight="13.9" x14ac:dyDescent="0.4"/>
  <sheetData>
    <row r="1" spans="1:14" x14ac:dyDescent="0.4">
      <c r="A1">
        <v>10</v>
      </c>
      <c r="B1">
        <v>15</v>
      </c>
      <c r="C1">
        <v>20</v>
      </c>
      <c r="D1">
        <v>25</v>
      </c>
      <c r="E1">
        <v>30</v>
      </c>
      <c r="G1">
        <f>(A1/100)^2</f>
        <v>1.0000000000000002E-2</v>
      </c>
      <c r="H1">
        <f t="shared" ref="H1:K1" si="0">(B1/100)^2</f>
        <v>2.2499999999999999E-2</v>
      </c>
      <c r="I1">
        <f t="shared" si="0"/>
        <v>4.0000000000000008E-2</v>
      </c>
      <c r="J1">
        <f t="shared" si="0"/>
        <v>6.25E-2</v>
      </c>
      <c r="K1">
        <f t="shared" si="0"/>
        <v>0.09</v>
      </c>
      <c r="M1" cm="1">
        <f t="array" ref="M1:N5">LINEST(G2:K2,G1:K1,TRUE,TRUE)</f>
        <v>-15.940240009514099</v>
      </c>
      <c r="N1">
        <v>2.3849078697614683</v>
      </c>
    </row>
    <row r="2" spans="1:14" x14ac:dyDescent="0.4">
      <c r="A2">
        <v>150.06</v>
      </c>
      <c r="B2">
        <v>143.47</v>
      </c>
      <c r="C2">
        <v>134.55000000000001</v>
      </c>
      <c r="D2">
        <v>123.76</v>
      </c>
      <c r="E2">
        <v>96.42</v>
      </c>
      <c r="G2">
        <f>A5^2/10000</f>
        <v>2.2051260011111111</v>
      </c>
      <c r="H2">
        <f t="shared" ref="H2:K2" si="1">B5^2/10000</f>
        <v>2.0068500011111108</v>
      </c>
      <c r="I2">
        <f t="shared" si="1"/>
        <v>1.7529760000000003</v>
      </c>
      <c r="J2">
        <f t="shared" si="1"/>
        <v>1.4852296900000002</v>
      </c>
      <c r="K2">
        <f t="shared" si="1"/>
        <v>0.88780365444444465</v>
      </c>
      <c r="M2">
        <v>1.0706769496730353</v>
      </c>
      <c r="N2">
        <v>5.7083249764007693E-2</v>
      </c>
    </row>
    <row r="3" spans="1:14" x14ac:dyDescent="0.4">
      <c r="A3">
        <v>148.37</v>
      </c>
      <c r="B3">
        <v>141.46</v>
      </c>
      <c r="C3">
        <v>132.1</v>
      </c>
      <c r="D3">
        <v>121.95</v>
      </c>
      <c r="E3">
        <v>94.25</v>
      </c>
      <c r="M3">
        <v>0.9866460474527835</v>
      </c>
      <c r="N3">
        <v>6.8452188213151535E-2</v>
      </c>
    </row>
    <row r="4" spans="1:14" x14ac:dyDescent="0.4">
      <c r="A4">
        <v>147.06</v>
      </c>
      <c r="B4">
        <v>140.06</v>
      </c>
      <c r="C4">
        <v>130.55000000000001</v>
      </c>
      <c r="D4">
        <v>119.9</v>
      </c>
      <c r="E4">
        <v>92</v>
      </c>
      <c r="M4">
        <v>221.65258801786888</v>
      </c>
      <c r="N4">
        <v>3</v>
      </c>
    </row>
    <row r="5" spans="1:14" x14ac:dyDescent="0.4">
      <c r="A5" s="1">
        <f>AVERAGE(A2:A4)</f>
        <v>148.49666666666667</v>
      </c>
      <c r="B5" s="1">
        <f t="shared" ref="B5:E5" si="2">AVERAGE(B2:B4)</f>
        <v>141.66333333333333</v>
      </c>
      <c r="C5" s="1">
        <f t="shared" si="2"/>
        <v>132.4</v>
      </c>
      <c r="D5" s="1">
        <f t="shared" si="2"/>
        <v>121.87</v>
      </c>
      <c r="E5" s="1">
        <f t="shared" si="2"/>
        <v>94.223333333333343</v>
      </c>
      <c r="M5">
        <v>1.0385979907552358</v>
      </c>
      <c r="N5">
        <v>1.4057106213506167E-2</v>
      </c>
    </row>
    <row r="8" spans="1:14" x14ac:dyDescent="0.4">
      <c r="A8" s="5">
        <f>A5/100</f>
        <v>1.4849666666666668</v>
      </c>
      <c r="B8" s="5">
        <f t="shared" ref="B8:E8" si="3">B5/100</f>
        <v>1.4166333333333332</v>
      </c>
      <c r="C8" s="5">
        <f t="shared" si="3"/>
        <v>1.3240000000000001</v>
      </c>
      <c r="D8" s="5">
        <f t="shared" si="3"/>
        <v>1.2187000000000001</v>
      </c>
      <c r="E8" s="5">
        <f t="shared" si="3"/>
        <v>0.94223333333333348</v>
      </c>
    </row>
    <row r="9" spans="1:14" x14ac:dyDescent="0.4">
      <c r="A9" s="5">
        <f>0.5*0.23399*A8^2</f>
        <v>0.2579887164999945</v>
      </c>
      <c r="B9" s="5">
        <f t="shared" ref="B9:E9" si="4">0.5*0.23399*B8^2</f>
        <v>0.23479141587999441</v>
      </c>
      <c r="C9" s="5">
        <f t="shared" si="4"/>
        <v>0.20508942712</v>
      </c>
      <c r="D9" s="5">
        <f t="shared" si="4"/>
        <v>0.17376444758155005</v>
      </c>
      <c r="E9" s="5">
        <f t="shared" si="4"/>
        <v>0.10386858855172781</v>
      </c>
    </row>
    <row r="10" spans="1:14" x14ac:dyDescent="0.4">
      <c r="A10" s="5">
        <f>0.5*3.694*(A1/100)^2</f>
        <v>1.8470000000000004E-2</v>
      </c>
      <c r="B10" s="5">
        <f t="shared" ref="B10:E10" si="5">0.5*3.694*(B1/100)^2</f>
        <v>4.1557499999999997E-2</v>
      </c>
      <c r="C10" s="5">
        <f t="shared" si="5"/>
        <v>7.3880000000000015E-2</v>
      </c>
      <c r="D10" s="5">
        <f t="shared" si="5"/>
        <v>0.1154375</v>
      </c>
      <c r="E10" s="5">
        <f t="shared" si="5"/>
        <v>0.16622999999999999</v>
      </c>
    </row>
    <row r="11" spans="1:14" x14ac:dyDescent="0.4">
      <c r="A11" s="5">
        <f>A9+A10</f>
        <v>0.27645871649999448</v>
      </c>
      <c r="B11" s="5">
        <f t="shared" ref="B11:E11" si="6">B9+B10</f>
        <v>0.27634891587999444</v>
      </c>
      <c r="C11" s="5">
        <f t="shared" si="6"/>
        <v>0.27896942712</v>
      </c>
      <c r="D11" s="5">
        <f t="shared" si="6"/>
        <v>0.28920194758155005</v>
      </c>
      <c r="E11" s="5">
        <f t="shared" si="6"/>
        <v>0.2700985885517278</v>
      </c>
    </row>
    <row r="14" spans="1:14" x14ac:dyDescent="0.4">
      <c r="B14">
        <v>10</v>
      </c>
      <c r="C14">
        <v>15</v>
      </c>
      <c r="D14">
        <v>20</v>
      </c>
      <c r="E14">
        <v>25</v>
      </c>
      <c r="F14">
        <v>30</v>
      </c>
    </row>
    <row r="15" spans="1:14" x14ac:dyDescent="0.4">
      <c r="A15" t="s">
        <v>0</v>
      </c>
      <c r="B15" s="5">
        <v>0.2579887164999945</v>
      </c>
      <c r="C15" s="5">
        <v>0.23479141587999441</v>
      </c>
      <c r="D15" s="5">
        <v>0.20508942712</v>
      </c>
      <c r="E15" s="5">
        <v>0.17376444758155005</v>
      </c>
      <c r="F15" s="5">
        <v>0.10386858855172781</v>
      </c>
    </row>
    <row r="16" spans="1:14" x14ac:dyDescent="0.4">
      <c r="A16" t="s">
        <v>1</v>
      </c>
      <c r="B16" s="5">
        <v>1.8470000000000004E-2</v>
      </c>
      <c r="C16" s="5">
        <v>4.1557499999999997E-2</v>
      </c>
      <c r="D16" s="5">
        <v>7.3880000000000015E-2</v>
      </c>
      <c r="E16" s="5">
        <v>0.1154375</v>
      </c>
      <c r="F16" s="5">
        <v>0.16622999999999999</v>
      </c>
    </row>
    <row r="17" spans="1:7" x14ac:dyDescent="0.4">
      <c r="A17" t="s">
        <v>2</v>
      </c>
      <c r="B17" s="5">
        <v>0.27645871649999448</v>
      </c>
      <c r="C17" s="5">
        <v>0.27634891587999444</v>
      </c>
      <c r="D17" s="5">
        <v>0.27896942712</v>
      </c>
      <c r="E17" s="5">
        <v>0.28920194758155005</v>
      </c>
      <c r="F17" s="5">
        <v>0.2700985885517278</v>
      </c>
      <c r="G17" s="5">
        <f>_xlfn.STDEV.S(B17:F17)</f>
        <v>6.9592584476478167E-3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19C9-3C9C-4718-A706-08B66D61404C}">
  <dimension ref="A1:H8"/>
  <sheetViews>
    <sheetView workbookViewId="0">
      <selection activeCell="G6" sqref="G6"/>
    </sheetView>
  </sheetViews>
  <sheetFormatPr defaultRowHeight="13.9" x14ac:dyDescent="0.4"/>
  <sheetData>
    <row r="1" spans="1:8" x14ac:dyDescent="0.4">
      <c r="A1">
        <v>10</v>
      </c>
      <c r="B1">
        <v>15</v>
      </c>
      <c r="C1">
        <v>20</v>
      </c>
      <c r="D1">
        <v>25</v>
      </c>
      <c r="E1">
        <v>30</v>
      </c>
    </row>
    <row r="2" spans="1:8" x14ac:dyDescent="0.4">
      <c r="A2">
        <v>39.049999999999997</v>
      </c>
      <c r="B2">
        <v>58.62</v>
      </c>
      <c r="C2">
        <v>78.55</v>
      </c>
      <c r="D2">
        <v>97.94</v>
      </c>
      <c r="E2">
        <v>117.78</v>
      </c>
    </row>
    <row r="3" spans="1:8" x14ac:dyDescent="0.4">
      <c r="A3">
        <v>38.24</v>
      </c>
      <c r="B3">
        <v>57.7</v>
      </c>
      <c r="C3">
        <v>77.58</v>
      </c>
      <c r="D3">
        <v>96.71</v>
      </c>
      <c r="E3">
        <v>116.55</v>
      </c>
    </row>
    <row r="4" spans="1:8" x14ac:dyDescent="0.4">
      <c r="A4">
        <v>37.69</v>
      </c>
      <c r="B4">
        <v>57.21</v>
      </c>
      <c r="C4">
        <v>76.86</v>
      </c>
      <c r="D4">
        <v>95.68</v>
      </c>
      <c r="E4">
        <v>115.61</v>
      </c>
      <c r="G4" cm="1">
        <f t="array" ref="G4:H8">LINEST(A8:E8,A7:E7,TRUE,TRUE)</f>
        <v>3.9114666666666662</v>
      </c>
      <c r="H4">
        <v>-7.7800000000000091E-3</v>
      </c>
    </row>
    <row r="5" spans="1:8" x14ac:dyDescent="0.4">
      <c r="A5" s="1">
        <f>AVERAGE(A2:A4)</f>
        <v>38.326666666666661</v>
      </c>
      <c r="B5" s="1">
        <f t="shared" ref="B5:E5" si="0">AVERAGE(B2:B4)</f>
        <v>57.843333333333334</v>
      </c>
      <c r="C5" s="1">
        <f t="shared" si="0"/>
        <v>77.663333333333341</v>
      </c>
      <c r="D5" s="1">
        <f t="shared" si="0"/>
        <v>96.776666666666657</v>
      </c>
      <c r="E5" s="1">
        <f t="shared" si="0"/>
        <v>116.64666666666666</v>
      </c>
      <c r="G5">
        <v>1.1996789694037769E-2</v>
      </c>
      <c r="H5">
        <v>2.5449034035368977E-3</v>
      </c>
    </row>
    <row r="6" spans="1:8" x14ac:dyDescent="0.4">
      <c r="G6" s="3">
        <v>0.99997177981718433</v>
      </c>
      <c r="H6">
        <v>1.8968590021596942E-3</v>
      </c>
    </row>
    <row r="7" spans="1:8" x14ac:dyDescent="0.4">
      <c r="A7">
        <f>A1/100</f>
        <v>0.1</v>
      </c>
      <c r="B7">
        <f t="shared" ref="B7:E7" si="1">B1/100</f>
        <v>0.15</v>
      </c>
      <c r="C7">
        <f t="shared" si="1"/>
        <v>0.2</v>
      </c>
      <c r="D7">
        <f t="shared" si="1"/>
        <v>0.25</v>
      </c>
      <c r="E7">
        <f t="shared" si="1"/>
        <v>0.3</v>
      </c>
      <c r="G7">
        <v>106303.89459380977</v>
      </c>
      <c r="H7">
        <v>3</v>
      </c>
    </row>
    <row r="8" spans="1:8" x14ac:dyDescent="0.4">
      <c r="A8" s="1">
        <f>A5/100</f>
        <v>0.38326666666666659</v>
      </c>
      <c r="B8" s="1">
        <f t="shared" ref="B8:E8" si="2">B5/100</f>
        <v>0.57843333333333335</v>
      </c>
      <c r="C8" s="1">
        <f t="shared" si="2"/>
        <v>0.7766333333333334</v>
      </c>
      <c r="D8" s="1">
        <f t="shared" si="2"/>
        <v>0.96776666666666655</v>
      </c>
      <c r="E8" s="1">
        <f t="shared" si="2"/>
        <v>1.1664666666666665</v>
      </c>
      <c r="G8">
        <v>0.38248928711111102</v>
      </c>
      <c r="H8">
        <v>1.0794222222222813E-5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978A-09D5-4B98-BA0C-6354E8E7F118}">
  <dimension ref="A1:P19"/>
  <sheetViews>
    <sheetView tabSelected="1" topLeftCell="I1" workbookViewId="0">
      <selection activeCell="Q14" sqref="Q14"/>
    </sheetView>
  </sheetViews>
  <sheetFormatPr defaultRowHeight="13.9" x14ac:dyDescent="0.4"/>
  <sheetData>
    <row r="1" spans="1:16" x14ac:dyDescent="0.4">
      <c r="A1">
        <v>1</v>
      </c>
      <c r="B1">
        <v>29.35</v>
      </c>
      <c r="C1">
        <v>29.3</v>
      </c>
      <c r="D1">
        <v>29.44</v>
      </c>
      <c r="E1">
        <v>29.32</v>
      </c>
      <c r="F1">
        <v>29.25</v>
      </c>
      <c r="G1" s="1">
        <f>AVERAGE(B1:F1)</f>
        <v>29.332000000000001</v>
      </c>
      <c r="H1" s="5">
        <f>10*A1/G1</f>
        <v>0.34092458748124915</v>
      </c>
      <c r="J1">
        <f>_xlfn.STDEV.S(B1:F1)</f>
        <v>7.0498226928058752E-2</v>
      </c>
      <c r="K1" s="4">
        <f>J1/G1*H1</f>
        <v>8.1939789082258012E-4</v>
      </c>
      <c r="M1">
        <f>A1/100</f>
        <v>0.01</v>
      </c>
      <c r="N1">
        <v>0.34092458748124915</v>
      </c>
      <c r="O1" cm="1">
        <f t="array" ref="O1:P5">LINEST(N1:N4,M1:M4,TRUE,TRUE)</f>
        <v>9.3784350236653893E-2</v>
      </c>
      <c r="P1">
        <v>0.33881074193082156</v>
      </c>
    </row>
    <row r="2" spans="1:16" x14ac:dyDescent="0.4">
      <c r="A2">
        <v>3</v>
      </c>
      <c r="B2">
        <v>88.12</v>
      </c>
      <c r="C2">
        <v>88.84</v>
      </c>
      <c r="D2">
        <v>88.9</v>
      </c>
      <c r="E2">
        <v>88.69</v>
      </c>
      <c r="F2">
        <v>88.64</v>
      </c>
      <c r="G2" s="1">
        <f>AVERAGE(B2:F2)</f>
        <v>88.638000000000005</v>
      </c>
      <c r="H2" s="5">
        <f t="shared" ref="H2:H4" si="0">10*A2/G2</f>
        <v>0.33845529005618358</v>
      </c>
      <c r="J2">
        <f t="shared" ref="J2:J4" si="1">_xlfn.STDEV.S(B2:F2)</f>
        <v>0.30841530441921955</v>
      </c>
      <c r="K2" s="4">
        <f t="shared" ref="K2:K4" si="2">J2/G2*H2</f>
        <v>1.1776528273987805E-3</v>
      </c>
      <c r="M2">
        <f t="shared" ref="M2:M14" si="3">A2/100</f>
        <v>0.03</v>
      </c>
      <c r="N2">
        <v>0.33845529005618358</v>
      </c>
      <c r="O2">
        <v>4.3471641323650723E-2</v>
      </c>
      <c r="P2">
        <v>2.5254741431820211E-3</v>
      </c>
    </row>
    <row r="3" spans="1:16" x14ac:dyDescent="0.4">
      <c r="A3">
        <v>5</v>
      </c>
      <c r="B3">
        <v>144.43</v>
      </c>
      <c r="C3">
        <v>144.61000000000001</v>
      </c>
      <c r="D3">
        <v>144.54</v>
      </c>
      <c r="E3">
        <v>144.72999999999999</v>
      </c>
      <c r="F3">
        <v>144.61000000000001</v>
      </c>
      <c r="G3" s="1">
        <f t="shared" ref="G3:G4" si="4">AVERAGE(B3:F3)</f>
        <v>144.584</v>
      </c>
      <c r="H3" s="5">
        <f t="shared" si="0"/>
        <v>0.34581973109057712</v>
      </c>
      <c r="J3">
        <f t="shared" si="1"/>
        <v>0.10990905331226931</v>
      </c>
      <c r="K3" s="4">
        <f t="shared" si="2"/>
        <v>2.6288330147781829E-4</v>
      </c>
      <c r="M3">
        <f t="shared" si="3"/>
        <v>0.05</v>
      </c>
      <c r="N3">
        <v>0.34581973109057712</v>
      </c>
      <c r="O3">
        <v>0.69943970622348683</v>
      </c>
      <c r="P3">
        <v>2.9080546087015481E-3</v>
      </c>
    </row>
    <row r="4" spans="1:16" x14ac:dyDescent="0.4">
      <c r="A4">
        <v>10</v>
      </c>
      <c r="B4">
        <v>287.69</v>
      </c>
      <c r="C4">
        <v>288.18</v>
      </c>
      <c r="D4">
        <v>286.95</v>
      </c>
      <c r="E4">
        <v>287.54000000000002</v>
      </c>
      <c r="F4">
        <v>286.99</v>
      </c>
      <c r="G4" s="1">
        <f t="shared" si="4"/>
        <v>287.46999999999997</v>
      </c>
      <c r="H4" s="5">
        <f t="shared" si="0"/>
        <v>0.34786238564024075</v>
      </c>
      <c r="J4">
        <f t="shared" si="1"/>
        <v>0.51434424270132906</v>
      </c>
      <c r="K4" s="4">
        <f t="shared" si="2"/>
        <v>6.2239891225660882E-4</v>
      </c>
      <c r="M4">
        <f t="shared" si="3"/>
        <v>0.1</v>
      </c>
      <c r="N4">
        <v>0.34786238564024075</v>
      </c>
      <c r="O4">
        <v>4.6542389045145613</v>
      </c>
      <c r="P4">
        <v>2</v>
      </c>
    </row>
    <row r="5" spans="1:16" x14ac:dyDescent="0.4">
      <c r="O5">
        <v>3.9359881963168344E-5</v>
      </c>
      <c r="P5">
        <v>1.6913563214380629E-5</v>
      </c>
    </row>
    <row r="6" spans="1:16" x14ac:dyDescent="0.4">
      <c r="A6">
        <v>1</v>
      </c>
      <c r="B6">
        <v>21.18</v>
      </c>
      <c r="C6">
        <v>21.21</v>
      </c>
      <c r="D6">
        <v>21.15</v>
      </c>
      <c r="E6">
        <v>21.08</v>
      </c>
      <c r="F6">
        <v>21.14</v>
      </c>
      <c r="G6" s="1">
        <f>AVERAGE(B6:F6)</f>
        <v>21.152000000000001</v>
      </c>
      <c r="H6" s="5">
        <f>10*A6/G6</f>
        <v>0.47276853252647499</v>
      </c>
      <c r="J6">
        <f>_xlfn.STDEV.S(B6:F6)</f>
        <v>4.8682645778553163E-2</v>
      </c>
      <c r="K6" s="4">
        <f>J6/G6*H6</f>
        <v>1.0881062312893708E-3</v>
      </c>
      <c r="M6">
        <f t="shared" si="3"/>
        <v>0.01</v>
      </c>
      <c r="N6">
        <v>0.47276853252647499</v>
      </c>
      <c r="O6" cm="1">
        <f t="array" ref="O6:P10">LINEST(N6:N9,M6:M9,TRUE,TRUE)</f>
        <v>0.21190039843214853</v>
      </c>
      <c r="P6">
        <v>0.46882030777967543</v>
      </c>
    </row>
    <row r="7" spans="1:16" x14ac:dyDescent="0.4">
      <c r="A7">
        <v>3</v>
      </c>
      <c r="B7">
        <v>63.53</v>
      </c>
      <c r="C7">
        <v>63.67</v>
      </c>
      <c r="D7">
        <v>63.46</v>
      </c>
      <c r="E7">
        <v>63.39</v>
      </c>
      <c r="F7">
        <v>63.58</v>
      </c>
      <c r="G7" s="1">
        <f>AVERAGE(B7:F7)</f>
        <v>63.525999999999996</v>
      </c>
      <c r="H7" s="5">
        <f t="shared" ref="H7:H9" si="5">10*A7/G7</f>
        <v>0.47224758366653025</v>
      </c>
      <c r="J7">
        <f t="shared" ref="J7:J9" si="6">_xlfn.STDEV.S(B7:F7)</f>
        <v>0.10784247771634335</v>
      </c>
      <c r="K7" s="4">
        <f t="shared" ref="K7:K9" si="7">J7/G7*H7</f>
        <v>8.0169300000243655E-4</v>
      </c>
      <c r="M7">
        <f t="shared" si="3"/>
        <v>0.03</v>
      </c>
      <c r="N7">
        <v>0.47224758366653025</v>
      </c>
      <c r="O7">
        <v>3.7623388761019408E-2</v>
      </c>
      <c r="P7">
        <v>2.185721371489732E-3</v>
      </c>
    </row>
    <row r="8" spans="1:16" x14ac:dyDescent="0.4">
      <c r="A8">
        <v>5</v>
      </c>
      <c r="B8">
        <v>104.43</v>
      </c>
      <c r="C8">
        <v>103.98</v>
      </c>
      <c r="D8">
        <v>104.17</v>
      </c>
      <c r="E8">
        <v>104.06</v>
      </c>
      <c r="F8">
        <v>103.95</v>
      </c>
      <c r="G8" s="1">
        <f t="shared" ref="G8:G9" si="8">AVERAGE(B8:F8)</f>
        <v>104.11800000000001</v>
      </c>
      <c r="H8" s="5">
        <f t="shared" si="5"/>
        <v>0.48022436082137571</v>
      </c>
      <c r="J8">
        <f t="shared" si="6"/>
        <v>0.19408760908414668</v>
      </c>
      <c r="K8" s="4">
        <f t="shared" si="7"/>
        <v>8.9519197464207304E-4</v>
      </c>
      <c r="M8">
        <f t="shared" si="3"/>
        <v>0.05</v>
      </c>
      <c r="N8">
        <v>0.48022436082137571</v>
      </c>
      <c r="O8">
        <v>0.94068988790275654</v>
      </c>
      <c r="P8">
        <v>2.5168331756070042E-3</v>
      </c>
    </row>
    <row r="9" spans="1:16" x14ac:dyDescent="0.4">
      <c r="A9">
        <v>10</v>
      </c>
      <c r="B9">
        <v>203.81</v>
      </c>
      <c r="C9">
        <v>203.39</v>
      </c>
      <c r="D9">
        <v>204.12</v>
      </c>
      <c r="E9">
        <v>204.63</v>
      </c>
      <c r="F9">
        <v>203.83</v>
      </c>
      <c r="G9" s="1">
        <f t="shared" si="8"/>
        <v>203.95599999999999</v>
      </c>
      <c r="H9" s="5">
        <f t="shared" si="5"/>
        <v>0.49030182980642889</v>
      </c>
      <c r="J9">
        <f t="shared" si="6"/>
        <v>0.45790828776077175</v>
      </c>
      <c r="K9" s="4">
        <f t="shared" si="7"/>
        <v>1.1007926776983037E-3</v>
      </c>
      <c r="M9">
        <f t="shared" si="3"/>
        <v>0.1</v>
      </c>
      <c r="N9">
        <v>0.49030182980642889</v>
      </c>
      <c r="O9">
        <v>31.721062552045897</v>
      </c>
      <c r="P9">
        <v>2</v>
      </c>
    </row>
    <row r="10" spans="1:16" x14ac:dyDescent="0.4">
      <c r="O10">
        <v>2.0093546037927215E-4</v>
      </c>
      <c r="P10">
        <v>1.2668898467672075E-5</v>
      </c>
    </row>
    <row r="11" spans="1:16" x14ac:dyDescent="0.4">
      <c r="A11">
        <v>1</v>
      </c>
      <c r="B11">
        <v>27.07</v>
      </c>
      <c r="C11">
        <v>27.21</v>
      </c>
      <c r="D11">
        <v>27.06</v>
      </c>
      <c r="E11">
        <v>27.11</v>
      </c>
      <c r="F11">
        <v>27.12</v>
      </c>
      <c r="G11" s="1">
        <f>AVERAGE(B11:F11)</f>
        <v>27.113999999999997</v>
      </c>
      <c r="H11" s="5">
        <f>10*A11/G11</f>
        <v>0.3688131592535222</v>
      </c>
      <c r="J11">
        <f>_xlfn.STDEV.S(B11:F11)</f>
        <v>5.9413803110052413E-2</v>
      </c>
      <c r="K11" s="4">
        <f>J11/G11*H11</f>
        <v>8.0816524409106649E-4</v>
      </c>
      <c r="M11">
        <f t="shared" si="3"/>
        <v>0.01</v>
      </c>
      <c r="N11">
        <v>0.3688131592535222</v>
      </c>
      <c r="O11" cm="1">
        <f t="array" ref="O11:P15">LINEST(N11:N14,M11:M14,TRUE,TRUE)</f>
        <v>0.11246995647355604</v>
      </c>
      <c r="P11">
        <v>0.36637841524604231</v>
      </c>
    </row>
    <row r="12" spans="1:16" x14ac:dyDescent="0.4">
      <c r="A12">
        <v>3</v>
      </c>
      <c r="B12">
        <v>81.31</v>
      </c>
      <c r="C12">
        <v>81.86</v>
      </c>
      <c r="D12">
        <v>81.77</v>
      </c>
      <c r="E12">
        <v>82.17</v>
      </c>
      <c r="F12">
        <v>81.88</v>
      </c>
      <c r="G12" s="1">
        <f>AVERAGE(B12:F12)</f>
        <v>81.798000000000002</v>
      </c>
      <c r="H12" s="5">
        <f t="shared" ref="H12:H14" si="9">10*A12/G12</f>
        <v>0.36675713342624511</v>
      </c>
      <c r="J12">
        <f t="shared" ref="J12:J14" si="10">_xlfn.STDEV.S(B12:F12)</f>
        <v>0.31140006422606853</v>
      </c>
      <c r="K12" s="4">
        <f t="shared" ref="K12:K14" si="11">J12/G12*H12</f>
        <v>1.3962223392295838E-3</v>
      </c>
      <c r="M12">
        <f t="shared" si="3"/>
        <v>0.03</v>
      </c>
      <c r="N12">
        <v>0.36675713342624511</v>
      </c>
      <c r="O12">
        <v>3.966330723709615E-2</v>
      </c>
      <c r="P12">
        <v>2.3042299257717224E-3</v>
      </c>
    </row>
    <row r="13" spans="1:16" x14ac:dyDescent="0.4">
      <c r="A13">
        <v>5</v>
      </c>
      <c r="B13">
        <v>134.13999999999999</v>
      </c>
      <c r="C13">
        <v>133.69</v>
      </c>
      <c r="D13">
        <v>133.35</v>
      </c>
      <c r="E13">
        <v>133.99</v>
      </c>
      <c r="F13">
        <v>133.57</v>
      </c>
      <c r="G13" s="1">
        <f t="shared" ref="G13:G14" si="12">AVERAGE(B13:F13)</f>
        <v>133.74799999999999</v>
      </c>
      <c r="H13" s="5">
        <f t="shared" si="9"/>
        <v>0.37383736579238569</v>
      </c>
      <c r="J13">
        <f t="shared" si="10"/>
        <v>0.31846506872811065</v>
      </c>
      <c r="K13" s="4">
        <f t="shared" si="11"/>
        <v>8.9013773955653878E-4</v>
      </c>
      <c r="M13">
        <f t="shared" si="3"/>
        <v>0.05</v>
      </c>
      <c r="N13">
        <v>0.37383736579238569</v>
      </c>
      <c r="O13">
        <v>0.80081119526322697</v>
      </c>
      <c r="P13">
        <v>2.6532944212628701E-3</v>
      </c>
    </row>
    <row r="14" spans="1:16" x14ac:dyDescent="0.4">
      <c r="A14">
        <v>10</v>
      </c>
      <c r="B14">
        <v>264.55</v>
      </c>
      <c r="C14">
        <v>264.42</v>
      </c>
      <c r="D14">
        <v>265.10000000000002</v>
      </c>
      <c r="E14">
        <v>264.52999999999997</v>
      </c>
      <c r="F14">
        <v>265.99</v>
      </c>
      <c r="G14" s="1">
        <f t="shared" si="12"/>
        <v>264.91800000000001</v>
      </c>
      <c r="H14" s="5">
        <f t="shared" si="9"/>
        <v>0.37747529424199183</v>
      </c>
      <c r="J14">
        <f t="shared" si="10"/>
        <v>0.65503435024432588</v>
      </c>
      <c r="K14" s="4">
        <f t="shared" si="11"/>
        <v>9.3334271018612864E-4</v>
      </c>
      <c r="M14">
        <f t="shared" si="3"/>
        <v>0.1</v>
      </c>
      <c r="N14">
        <v>0.37747529424199183</v>
      </c>
      <c r="O14">
        <v>8.0407249425638661</v>
      </c>
      <c r="P14">
        <v>2</v>
      </c>
    </row>
    <row r="15" spans="1:16" x14ac:dyDescent="0.4">
      <c r="O15">
        <v>5.6606472713507084E-5</v>
      </c>
      <c r="P15">
        <v>1.4079942571809337E-5</v>
      </c>
    </row>
    <row r="16" spans="1:16" x14ac:dyDescent="0.4">
      <c r="G16" s="1"/>
      <c r="H16" s="5"/>
      <c r="K16" s="4"/>
    </row>
    <row r="17" spans="7:11" x14ac:dyDescent="0.4">
      <c r="G17" s="1"/>
      <c r="H17" s="5"/>
      <c r="K17" s="4"/>
    </row>
    <row r="18" spans="7:11" x14ac:dyDescent="0.4">
      <c r="G18" s="1"/>
      <c r="H18" s="5"/>
      <c r="K18" s="4"/>
    </row>
    <row r="19" spans="7:11" x14ac:dyDescent="0.4">
      <c r="G19" s="1"/>
      <c r="H19" s="5"/>
      <c r="K19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chen</dc:creator>
  <cp:lastModifiedBy>su chen</cp:lastModifiedBy>
  <dcterms:created xsi:type="dcterms:W3CDTF">2015-06-05T18:19:34Z</dcterms:created>
  <dcterms:modified xsi:type="dcterms:W3CDTF">2023-12-17T11:11:24Z</dcterms:modified>
</cp:coreProperties>
</file>