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1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jpeg"/><Relationship Id="rId4" Type="http://schemas.openxmlformats.org/package/2006/relationships/metadata/core-properties" Target="docProps/core.xml"/><Relationship Id="rId5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/>
  <mc:AlternateContent xmlns:mc="http://schemas.openxmlformats.org/markup-compatibility/2006">
    <mc:Choice Requires="x15">
      <x15ac:absPath xmlns:x15ac="http://schemas.microsoft.com/office/spreadsheetml/2010/11/ac" url="/Users/ql/DataAnalyst/"/>
    </mc:Choice>
  </mc:AlternateContent>
  <bookViews>
    <workbookView xWindow="1080" yWindow="460" windowWidth="38400" windowHeight="14560" tabRatio="500"/>
  </bookViews>
  <sheets>
    <sheet name="案例" sheetId="9" r:id="rId1"/>
    <sheet name="配色" sheetId="8" r:id="rId2"/>
    <sheet name="条形图" sheetId="14" r:id="rId3"/>
    <sheet name="散点图" sheetId="13" r:id="rId4"/>
    <sheet name="环形图" sheetId="5" r:id="rId5"/>
    <sheet name="漏斗图" sheetId="10" r:id="rId6"/>
    <sheet name="组合图" sheetId="19" r:id="rId7"/>
    <sheet name="组合图2" sheetId="21" r:id="rId8"/>
    <sheet name="甘特图" sheetId="1" r:id="rId9"/>
    <sheet name="甘特图2" sheetId="3" r:id="rId10"/>
    <sheet name="标靶图" sheetId="4" r:id="rId11"/>
    <sheet name="杜邦分析法dashboard" sheetId="15" r:id="rId12"/>
    <sheet name="杜邦分析中间表" sheetId="18" r:id="rId13"/>
    <sheet name="杜邦分析原始数据" sheetId="16" r:id="rId14"/>
  </sheets>
  <definedNames>
    <definedName name="切片器_月份">#N/A</definedName>
  </definedNames>
  <calcPr calcId="150000" concurrentCalc="0"/>
  <pivotCaches>
    <pivotCache cacheId="80" r:id="rId15"/>
  </pivotCaches>
  <extLst>
    <ext xmlns:x14="http://schemas.microsoft.com/office/spreadsheetml/2009/9/main" uri="{BBE1A952-AA13-448e-AADC-164F8A28A991}">
      <x14:slicerCaches>
        <x14:slicerCache r:id="rId16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2" i="1"/>
  <c r="F2" i="1"/>
  <c r="G3" i="4"/>
  <c r="G4" i="4"/>
  <c r="G5" i="4"/>
  <c r="G6" i="4"/>
  <c r="G7" i="4"/>
  <c r="G8" i="4"/>
  <c r="G9" i="4"/>
  <c r="G2" i="4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C2" i="19"/>
  <c r="E4" i="10"/>
  <c r="E5" i="10"/>
  <c r="E6" i="10"/>
  <c r="E7" i="10"/>
  <c r="E8" i="10"/>
  <c r="E3" i="10"/>
  <c r="E2" i="10"/>
  <c r="D3" i="10"/>
  <c r="D4" i="10"/>
  <c r="D5" i="10"/>
  <c r="D6" i="10"/>
  <c r="D7" i="10"/>
  <c r="D8" i="10"/>
  <c r="D2" i="10"/>
  <c r="B3" i="10"/>
  <c r="B4" i="10"/>
  <c r="B5" i="10"/>
  <c r="B6" i="10"/>
  <c r="B7" i="10"/>
  <c r="B8" i="10"/>
  <c r="B2" i="10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E14" i="15"/>
  <c r="C6" i="15"/>
  <c r="F14" i="15"/>
  <c r="H14" i="15"/>
  <c r="J14" i="15"/>
  <c r="H16" i="15"/>
  <c r="J16" i="15"/>
  <c r="H18" i="15"/>
  <c r="J18" i="15"/>
  <c r="E6" i="15"/>
  <c r="F6" i="15"/>
  <c r="H12" i="15"/>
  <c r="J12" i="15"/>
  <c r="H10" i="15"/>
  <c r="J10" i="15"/>
  <c r="H8" i="15"/>
  <c r="J8" i="15"/>
  <c r="H6" i="15"/>
  <c r="J6" i="15"/>
  <c r="D4" i="9"/>
  <c r="E4" i="9"/>
  <c r="D5" i="9"/>
  <c r="E5" i="9"/>
  <c r="E3" i="9"/>
  <c r="D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" i="9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<sst xmlns="http://schemas.openxmlformats.org/spreadsheetml/2006/main" count="387" uniqueCount="189">
  <si>
    <t>阶段</t>
    <rPh sb="0" eb="1">
      <t>jie duan</t>
    </rPh>
    <phoneticPr fontId="4" type="noConversion"/>
  </si>
  <si>
    <t>项目分解</t>
    <phoneticPr fontId="4" type="noConversion"/>
  </si>
  <si>
    <t xml:space="preserve">负责人 </t>
    <phoneticPr fontId="4" type="noConversion"/>
  </si>
  <si>
    <t>开始时间</t>
    <rPh sb="0" eb="1">
      <t>kai shi</t>
    </rPh>
    <rPh sb="2" eb="3">
      <t>shi jian</t>
    </rPh>
    <phoneticPr fontId="4" type="noConversion"/>
  </si>
  <si>
    <t>需要天数</t>
    <rPh sb="0" eb="1">
      <t>xu yao</t>
    </rPh>
    <rPh sb="2" eb="3">
      <t>tian shu</t>
    </rPh>
    <phoneticPr fontId="4" type="noConversion"/>
  </si>
  <si>
    <t>筹备期</t>
    <phoneticPr fontId="4" type="noConversion"/>
  </si>
  <si>
    <t>策划</t>
    <rPh sb="0" eb="1">
      <t>ce hua</t>
    </rPh>
    <phoneticPr fontId="4" type="noConversion"/>
  </si>
  <si>
    <t>A</t>
    <phoneticPr fontId="4" type="noConversion"/>
  </si>
  <si>
    <t>设计</t>
    <rPh sb="0" eb="1">
      <t>she ji</t>
    </rPh>
    <phoneticPr fontId="4" type="noConversion"/>
  </si>
  <si>
    <t>B</t>
    <phoneticPr fontId="4" type="noConversion"/>
  </si>
  <si>
    <t>预研</t>
    <rPh sb="0" eb="1">
      <t>yu xian</t>
    </rPh>
    <rPh sb="1" eb="2">
      <t>yan jiu</t>
    </rPh>
    <phoneticPr fontId="4" type="noConversion"/>
  </si>
  <si>
    <t>C</t>
    <phoneticPr fontId="4" type="noConversion"/>
  </si>
  <si>
    <t>研发</t>
    <rPh sb="0" eb="1">
      <t>yan f</t>
    </rPh>
    <phoneticPr fontId="4" type="noConversion"/>
  </si>
  <si>
    <t>D</t>
    <phoneticPr fontId="4" type="noConversion"/>
  </si>
  <si>
    <t>研发测试</t>
    <rPh sb="0" eb="1">
      <t>yan fa</t>
    </rPh>
    <rPh sb="2" eb="3">
      <t>ce shi</t>
    </rPh>
    <phoneticPr fontId="4" type="noConversion"/>
  </si>
  <si>
    <t>E</t>
    <phoneticPr fontId="4" type="noConversion"/>
  </si>
  <si>
    <t>文案准备</t>
    <rPh sb="0" eb="1">
      <t>wen an</t>
    </rPh>
    <rPh sb="2" eb="3">
      <t>zhun bei</t>
    </rPh>
    <phoneticPr fontId="4" type="noConversion"/>
  </si>
  <si>
    <t>F</t>
    <phoneticPr fontId="4" type="noConversion"/>
  </si>
  <si>
    <t>上线期</t>
    <phoneticPr fontId="4" type="noConversion"/>
  </si>
  <si>
    <t>公关推广</t>
    <phoneticPr fontId="4" type="noConversion"/>
  </si>
  <si>
    <t>G</t>
    <phoneticPr fontId="4" type="noConversion"/>
  </si>
  <si>
    <t>广告投放</t>
    <rPh sb="0" eb="1">
      <t>guang gao</t>
    </rPh>
    <rPh sb="2" eb="3">
      <t>tou fang</t>
    </rPh>
    <phoneticPr fontId="4" type="noConversion"/>
  </si>
  <si>
    <t>H</t>
    <phoneticPr fontId="4" type="noConversion"/>
  </si>
  <si>
    <t>渠道投放</t>
    <rPh sb="0" eb="1">
      <t>qu dao</t>
    </rPh>
    <rPh sb="2" eb="3">
      <t>tou fang</t>
    </rPh>
    <phoneticPr fontId="4" type="noConversion"/>
  </si>
  <si>
    <t>I</t>
    <phoneticPr fontId="4" type="noConversion"/>
  </si>
  <si>
    <t>总结</t>
    <phoneticPr fontId="4" type="noConversion"/>
  </si>
  <si>
    <t>项目总结</t>
    <phoneticPr fontId="4" type="noConversion"/>
  </si>
  <si>
    <t>J</t>
    <phoneticPr fontId="4" type="noConversion"/>
  </si>
  <si>
    <t>项目环节</t>
    <rPh sb="0" eb="1">
      <t>xiang mu</t>
    </rPh>
    <rPh sb="2" eb="3">
      <t>huan jie</t>
    </rPh>
    <phoneticPr fontId="4" type="noConversion"/>
  </si>
  <si>
    <t>计划开始时间</t>
    <rPh sb="0" eb="1">
      <t>ji hua</t>
    </rPh>
    <rPh sb="2" eb="3">
      <t>kai shi</t>
    </rPh>
    <rPh sb="4" eb="5">
      <t>shi jian</t>
    </rPh>
    <phoneticPr fontId="4" type="noConversion"/>
  </si>
  <si>
    <t>计划结束时间</t>
    <rPh sb="0" eb="1">
      <t>ji hua</t>
    </rPh>
    <rPh sb="2" eb="3">
      <t>jie shu</t>
    </rPh>
    <rPh sb="4" eb="5">
      <t>shi jian</t>
    </rPh>
    <phoneticPr fontId="4" type="noConversion"/>
  </si>
  <si>
    <t>实际开始时间</t>
    <rPh sb="0" eb="1">
      <t>shi ji</t>
    </rPh>
    <rPh sb="2" eb="3">
      <t>kai shi</t>
    </rPh>
    <rPh sb="4" eb="5">
      <t>shi jian</t>
    </rPh>
    <phoneticPr fontId="4" type="noConversion"/>
  </si>
  <si>
    <t>实际结束时间</t>
    <rPh sb="0" eb="1">
      <t>shi ji</t>
    </rPh>
    <rPh sb="2" eb="3">
      <t>jie shu</t>
    </rPh>
    <rPh sb="4" eb="5">
      <t>shi jian</t>
    </rPh>
    <phoneticPr fontId="4" type="noConversion"/>
  </si>
  <si>
    <t>计划使用时间</t>
    <rPh sb="0" eb="1">
      <t>ji hua</t>
    </rPh>
    <rPh sb="2" eb="3">
      <t>shi yon</t>
    </rPh>
    <rPh sb="4" eb="5">
      <t>shi jian</t>
    </rPh>
    <phoneticPr fontId="4" type="noConversion"/>
  </si>
  <si>
    <t>实际完成时间</t>
    <rPh sb="0" eb="1">
      <t>shi ji</t>
    </rPh>
    <rPh sb="2" eb="3">
      <t>wan c</t>
    </rPh>
    <rPh sb="4" eb="5">
      <t>shi jian</t>
    </rPh>
    <phoneticPr fontId="4" type="noConversion"/>
  </si>
  <si>
    <t>产品研发</t>
    <rPh sb="0" eb="1">
      <t>chan p</t>
    </rPh>
    <rPh sb="2" eb="3">
      <t>yan fa</t>
    </rPh>
    <phoneticPr fontId="4" type="noConversion"/>
  </si>
  <si>
    <t>测试</t>
    <rPh sb="0" eb="1">
      <t>ce shi</t>
    </rPh>
    <phoneticPr fontId="4" type="noConversion"/>
  </si>
  <si>
    <t>活动上线</t>
    <rPh sb="0" eb="1">
      <t>huo don</t>
    </rPh>
    <rPh sb="2" eb="3">
      <t>shang xian</t>
    </rPh>
    <phoneticPr fontId="4" type="noConversion"/>
  </si>
  <si>
    <t>活动总结</t>
    <rPh sb="0" eb="1">
      <t>huo don</t>
    </rPh>
    <rPh sb="2" eb="3">
      <t>zong jie</t>
    </rPh>
    <phoneticPr fontId="4" type="noConversion"/>
  </si>
  <si>
    <t>配色1</t>
    <rPh sb="0" eb="1">
      <t>pei se</t>
    </rPh>
    <phoneticPr fontId="4" type="noConversion"/>
  </si>
  <si>
    <t>配色2</t>
    <rPh sb="0" eb="1">
      <t>pei se</t>
    </rPh>
    <phoneticPr fontId="4" type="noConversion"/>
  </si>
  <si>
    <t>配色3</t>
    <rPh sb="0" eb="1">
      <t>pei se</t>
    </rPh>
    <phoneticPr fontId="4" type="noConversion"/>
  </si>
  <si>
    <t>配色4</t>
    <rPh sb="0" eb="1">
      <t>pei se</t>
    </rPh>
    <phoneticPr fontId="4" type="noConversion"/>
  </si>
  <si>
    <t>配色5</t>
    <rPh sb="0" eb="1">
      <t>pei se</t>
    </rPh>
    <phoneticPr fontId="4" type="noConversion"/>
  </si>
  <si>
    <t>安卓</t>
    <rPh sb="0" eb="1">
      <t>an zhuo</t>
    </rPh>
    <phoneticPr fontId="4" type="noConversion"/>
  </si>
  <si>
    <t>iOS</t>
    <phoneticPr fontId="4" type="noConversion"/>
  </si>
  <si>
    <t>第几周</t>
    <rPh sb="0" eb="1">
      <t>di ji zhou</t>
    </rPh>
    <phoneticPr fontId="4" type="noConversion"/>
  </si>
  <si>
    <t>行标签</t>
  </si>
  <si>
    <t>总计</t>
  </si>
  <si>
    <t>日期</t>
    <rPh sb="0" eb="1">
      <t>ri qi</t>
    </rPh>
    <phoneticPr fontId="4" type="noConversion"/>
  </si>
  <si>
    <t>第一周</t>
    <rPh sb="0" eb="1">
      <t>di yi zhou</t>
    </rPh>
    <phoneticPr fontId="4" type="noConversion"/>
  </si>
  <si>
    <t>周</t>
    <rPh sb="0" eb="1">
      <t>zhou</t>
    </rPh>
    <phoneticPr fontId="4" type="noConversion"/>
  </si>
  <si>
    <t>安卓</t>
    <phoneticPr fontId="4" type="noConversion"/>
  </si>
  <si>
    <t>第二周</t>
    <rPh sb="0" eb="1">
      <t>di yi zhou</t>
    </rPh>
    <rPh sb="1" eb="2">
      <t>er</t>
    </rPh>
    <phoneticPr fontId="4" type="noConversion"/>
  </si>
  <si>
    <t>第三周</t>
    <rPh sb="0" eb="1">
      <t>di yi zhou</t>
    </rPh>
    <rPh sb="1" eb="2">
      <t>san</t>
    </rPh>
    <phoneticPr fontId="4" type="noConversion"/>
  </si>
  <si>
    <t>第四周</t>
    <rPh sb="0" eb="1">
      <t>di yi zhou</t>
    </rPh>
    <rPh sb="1" eb="2">
      <t>si</t>
    </rPh>
    <phoneticPr fontId="4" type="noConversion"/>
  </si>
  <si>
    <t>安卓环比</t>
    <rPh sb="0" eb="1">
      <t>an zhuo</t>
    </rPh>
    <rPh sb="2" eb="3">
      <t>huan bi</t>
    </rPh>
    <phoneticPr fontId="4" type="noConversion"/>
  </si>
  <si>
    <t>iOS环比</t>
    <rPh sb="3" eb="4">
      <t>huan bi</t>
    </rPh>
    <phoneticPr fontId="4" type="noConversion"/>
  </si>
  <si>
    <t>x</t>
    <phoneticPr fontId="4" type="noConversion"/>
  </si>
  <si>
    <t>y</t>
    <phoneticPr fontId="4" type="noConversion"/>
  </si>
  <si>
    <t>电脑</t>
    <rPh sb="0" eb="1">
      <t>dian nao</t>
    </rPh>
    <phoneticPr fontId="4" type="noConversion"/>
  </si>
  <si>
    <t>家电</t>
    <rPh sb="0" eb="1">
      <t>jia dian</t>
    </rPh>
    <phoneticPr fontId="4" type="noConversion"/>
  </si>
  <si>
    <t>服饰</t>
    <rPh sb="0" eb="1">
      <t>fu shi</t>
    </rPh>
    <phoneticPr fontId="4" type="noConversion"/>
  </si>
  <si>
    <t>手机</t>
    <rPh sb="0" eb="1">
      <t>shou ji</t>
    </rPh>
    <phoneticPr fontId="4" type="noConversion"/>
  </si>
  <si>
    <t>冰箱</t>
    <rPh sb="0" eb="1">
      <t>bing x</t>
    </rPh>
    <phoneticPr fontId="4" type="noConversion"/>
  </si>
  <si>
    <t>空调</t>
    <rPh sb="0" eb="1">
      <t>kong tiao</t>
    </rPh>
    <phoneticPr fontId="4" type="noConversion"/>
  </si>
  <si>
    <t>微波炉</t>
    <rPh sb="0" eb="1">
      <t>wei bo</t>
    </rPh>
    <rPh sb="2" eb="3">
      <t>lu zi</t>
    </rPh>
    <phoneticPr fontId="4" type="noConversion"/>
  </si>
  <si>
    <t>鞋</t>
    <rPh sb="0" eb="1">
      <t>xie zi</t>
    </rPh>
    <phoneticPr fontId="4" type="noConversion"/>
  </si>
  <si>
    <t>上衣</t>
    <rPh sb="0" eb="1">
      <t>shang yyi</t>
    </rPh>
    <phoneticPr fontId="4" type="noConversion"/>
  </si>
  <si>
    <t>裤子</t>
    <rPh sb="0" eb="1">
      <t>ku zi</t>
    </rPh>
    <phoneticPr fontId="4" type="noConversion"/>
  </si>
  <si>
    <t>饰品</t>
    <rPh sb="0" eb="1">
      <t>shi p</t>
    </rPh>
    <phoneticPr fontId="4" type="noConversion"/>
  </si>
  <si>
    <t>一级类目</t>
    <rPh sb="0" eb="1">
      <t>yi ji</t>
    </rPh>
    <rPh sb="2" eb="3">
      <t>lei mu</t>
    </rPh>
    <phoneticPr fontId="4" type="noConversion"/>
  </si>
  <si>
    <t xml:space="preserve"> 二级类目</t>
    <rPh sb="1" eb="2">
      <t>er ji</t>
    </rPh>
    <rPh sb="3" eb="4">
      <t>lei mu</t>
    </rPh>
    <phoneticPr fontId="4" type="noConversion"/>
  </si>
  <si>
    <t>地区</t>
    <rPh sb="0" eb="1">
      <t>di qu</t>
    </rPh>
    <phoneticPr fontId="4" type="noConversion"/>
  </si>
  <si>
    <t>上海</t>
    <rPh sb="0" eb="1">
      <t>shang hai</t>
    </rPh>
    <phoneticPr fontId="4" type="noConversion"/>
  </si>
  <si>
    <t>北京</t>
    <rPh sb="0" eb="1">
      <t>bei j</t>
    </rPh>
    <phoneticPr fontId="4" type="noConversion"/>
  </si>
  <si>
    <t>广州</t>
    <rPh sb="0" eb="1">
      <t>guang zhou</t>
    </rPh>
    <phoneticPr fontId="4" type="noConversion"/>
  </si>
  <si>
    <t>杭州</t>
    <rPh sb="0" eb="1">
      <t>hang zhou</t>
    </rPh>
    <phoneticPr fontId="4" type="noConversion"/>
  </si>
  <si>
    <t>南京</t>
    <rPh sb="0" eb="1">
      <t>nan j</t>
    </rPh>
    <phoneticPr fontId="4" type="noConversion"/>
  </si>
  <si>
    <t>成都</t>
    <rPh sb="0" eb="1">
      <t>cheng du</t>
    </rPh>
    <phoneticPr fontId="4" type="noConversion"/>
  </si>
  <si>
    <t>西安</t>
    <rPh sb="0" eb="1">
      <t>xi</t>
    </rPh>
    <rPh sb="1" eb="2">
      <t>an</t>
    </rPh>
    <phoneticPr fontId="4" type="noConversion"/>
  </si>
  <si>
    <t>深圳</t>
    <rPh sb="0" eb="1">
      <t>shen z</t>
    </rPh>
    <phoneticPr fontId="4" type="noConversion"/>
  </si>
  <si>
    <t>目标</t>
    <rPh sb="0" eb="1">
      <t>mu biao</t>
    </rPh>
    <phoneticPr fontId="4" type="noConversion"/>
  </si>
  <si>
    <t>完成率</t>
    <rPh sb="0" eb="1">
      <t>wan c</t>
    </rPh>
    <rPh sb="2" eb="3">
      <t>lü</t>
    </rPh>
    <phoneticPr fontId="4" type="noConversion"/>
  </si>
  <si>
    <t>实际完成</t>
    <rPh sb="0" eb="1">
      <t>shi ji</t>
    </rPh>
    <rPh sb="2" eb="3">
      <t>wan c</t>
    </rPh>
    <phoneticPr fontId="4" type="noConversion"/>
  </si>
  <si>
    <t>推送列表</t>
    <rPh sb="0" eb="1">
      <t>tui song</t>
    </rPh>
    <rPh sb="2" eb="3">
      <t>lie biao</t>
    </rPh>
    <phoneticPr fontId="4" type="noConversion"/>
  </si>
  <si>
    <t>成功推送</t>
    <rPh sb="0" eb="1">
      <t>c gong</t>
    </rPh>
    <rPh sb="2" eb="3">
      <t>tui song</t>
    </rPh>
    <phoneticPr fontId="4" type="noConversion"/>
  </si>
  <si>
    <t>有效推送</t>
    <rPh sb="0" eb="1">
      <t>you xiao</t>
    </rPh>
    <rPh sb="2" eb="3">
      <t>tui song</t>
    </rPh>
    <phoneticPr fontId="4" type="noConversion"/>
  </si>
  <si>
    <t>用户屏蔽</t>
    <rPh sb="0" eb="1">
      <t>yong hu</t>
    </rPh>
    <rPh sb="2" eb="3">
      <t>p bi</t>
    </rPh>
    <phoneticPr fontId="4" type="noConversion"/>
  </si>
  <si>
    <t>用户接收成功</t>
    <rPh sb="0" eb="1">
      <t>yong hu</t>
    </rPh>
    <rPh sb="2" eb="3">
      <t>jie shou</t>
    </rPh>
    <rPh sb="4" eb="5">
      <t>c gong</t>
    </rPh>
    <phoneticPr fontId="4" type="noConversion"/>
  </si>
  <si>
    <t>用户浏览到通知</t>
    <rPh sb="0" eb="1">
      <t>yong hu</t>
    </rPh>
    <rPh sb="2" eb="3">
      <t>liu lan dao</t>
    </rPh>
    <rPh sb="5" eb="6">
      <t>tong zhi</t>
    </rPh>
    <phoneticPr fontId="4" type="noConversion"/>
  </si>
  <si>
    <t>用户成功打开</t>
    <rPh sb="0" eb="1">
      <t>yong hu</t>
    </rPh>
    <rPh sb="2" eb="3">
      <t>c gong</t>
    </rPh>
    <rPh sb="4" eb="5">
      <t>da kai</t>
    </rPh>
    <phoneticPr fontId="4" type="noConversion"/>
  </si>
  <si>
    <t>参与人数</t>
    <rPh sb="0" eb="1">
      <t>can yu</t>
    </rPh>
    <rPh sb="2" eb="3">
      <t>ren shu</t>
    </rPh>
    <phoneticPr fontId="4" type="noConversion"/>
  </si>
  <si>
    <t>1月</t>
    <rPh sb="1" eb="2">
      <t>yue</t>
    </rPh>
    <phoneticPr fontId="4" type="noConversion"/>
  </si>
  <si>
    <t>2月</t>
  </si>
  <si>
    <t>2月</t>
    <rPh sb="1" eb="2">
      <t>yue</t>
    </rPh>
    <phoneticPr fontId="4" type="noConversion"/>
  </si>
  <si>
    <t>3月</t>
  </si>
  <si>
    <t>3月</t>
    <rPh sb="1" eb="2">
      <t>yue</t>
    </rPh>
    <phoneticPr fontId="4" type="noConversion"/>
  </si>
  <si>
    <t>4月</t>
  </si>
  <si>
    <t>4月</t>
    <rPh sb="1" eb="2">
      <t>yue</t>
    </rPh>
    <phoneticPr fontId="4" type="noConversion"/>
  </si>
  <si>
    <t>新用户</t>
    <rPh sb="0" eb="1">
      <t>xin yong hu</t>
    </rPh>
    <phoneticPr fontId="4" type="noConversion"/>
  </si>
  <si>
    <t>移动端</t>
  </si>
  <si>
    <t>移动端</t>
    <rPh sb="0" eb="1">
      <t>yi odng duan</t>
    </rPh>
    <phoneticPr fontId="4" type="noConversion"/>
  </si>
  <si>
    <t>应用商店</t>
  </si>
  <si>
    <t>应用商店</t>
    <rPh sb="0" eb="1">
      <t>y yong shang dian</t>
    </rPh>
    <phoneticPr fontId="4" type="noConversion"/>
  </si>
  <si>
    <t>核心指标</t>
    <rPh sb="0" eb="1">
      <t>he x</t>
    </rPh>
    <rPh sb="2" eb="3">
      <t>zhi biao</t>
    </rPh>
    <phoneticPr fontId="4" type="noConversion"/>
  </si>
  <si>
    <t>一级指标</t>
    <rPh sb="0" eb="1">
      <t>yi ji</t>
    </rPh>
    <rPh sb="1" eb="2">
      <t>ji bie</t>
    </rPh>
    <rPh sb="2" eb="3">
      <t>zhi biao</t>
    </rPh>
    <phoneticPr fontId="4" type="noConversion"/>
  </si>
  <si>
    <t>二级指标</t>
    <rPh sb="0" eb="1">
      <t>er ji</t>
    </rPh>
    <rPh sb="2" eb="3">
      <t>zhi biao</t>
    </rPh>
    <phoneticPr fontId="4" type="noConversion"/>
  </si>
  <si>
    <t>网页端</t>
  </si>
  <si>
    <t>网页端</t>
    <rPh sb="0" eb="1">
      <t>wang ye duan</t>
    </rPh>
    <phoneticPr fontId="4" type="noConversion"/>
  </si>
  <si>
    <t>微信</t>
  </si>
  <si>
    <t>微信</t>
    <rPh sb="0" eb="1">
      <t>wei xin</t>
    </rPh>
    <phoneticPr fontId="4" type="noConversion"/>
  </si>
  <si>
    <t>付费推广</t>
  </si>
  <si>
    <t>付费推广</t>
    <rPh sb="0" eb="1">
      <t>fu fei</t>
    </rPh>
    <rPh sb="2" eb="3">
      <t>tui guang</t>
    </rPh>
    <phoneticPr fontId="4" type="noConversion"/>
  </si>
  <si>
    <t xml:space="preserve">SEM </t>
  </si>
  <si>
    <t xml:space="preserve">SEM </t>
    <phoneticPr fontId="4" type="noConversion"/>
  </si>
  <si>
    <t xml:space="preserve">SEO </t>
  </si>
  <si>
    <t xml:space="preserve">SEO </t>
    <phoneticPr fontId="4" type="noConversion"/>
  </si>
  <si>
    <t>直接访问</t>
  </si>
  <si>
    <t>直接访问</t>
    <rPh sb="0" eb="1">
      <t>zhi jie</t>
    </rPh>
    <rPh sb="2" eb="3">
      <t>fang wen</t>
    </rPh>
    <phoneticPr fontId="4" type="noConversion"/>
  </si>
  <si>
    <t>微博</t>
  </si>
  <si>
    <t>微博</t>
    <rPh sb="0" eb="1">
      <t>wei bo</t>
    </rPh>
    <rPh sb="1" eb="2">
      <t>bo ke</t>
    </rPh>
    <phoneticPr fontId="4" type="noConversion"/>
  </si>
  <si>
    <t>月份</t>
    <rPh sb="0" eb="1">
      <t>yue fen</t>
    </rPh>
    <phoneticPr fontId="4" type="noConversion"/>
  </si>
  <si>
    <t>新增用户量</t>
    <rPh sb="0" eb="1">
      <t>xin</t>
    </rPh>
    <rPh sb="1" eb="2">
      <t>zeng</t>
    </rPh>
    <rPh sb="2" eb="3">
      <t>yong hu</t>
    </rPh>
    <rPh sb="4" eb="5">
      <t>liang</t>
    </rPh>
    <phoneticPr fontId="4" type="noConversion"/>
  </si>
  <si>
    <t>求和/新增用户量</t>
  </si>
  <si>
    <t xml:space="preserve">  杜邦分析法</t>
    <rPh sb="2" eb="3">
      <t>du bang</t>
    </rPh>
    <rPh sb="4" eb="5">
      <t>f xi</t>
    </rPh>
    <rPh sb="6" eb="7">
      <t>fa</t>
    </rPh>
    <phoneticPr fontId="4" type="noConversion"/>
  </si>
  <si>
    <t>移动端</t>
    <rPh sb="0" eb="1">
      <t>yi dong duan</t>
    </rPh>
    <phoneticPr fontId="4" type="noConversion"/>
  </si>
  <si>
    <t>应用商店</t>
    <rPh sb="0" eb="1">
      <t>y yong</t>
    </rPh>
    <rPh sb="2" eb="3">
      <t>shang dian</t>
    </rPh>
    <phoneticPr fontId="4" type="noConversion"/>
  </si>
  <si>
    <t>求和/新增用户量2</t>
  </si>
  <si>
    <t>占比</t>
    <rPh sb="0" eb="1">
      <t>zhan bi</t>
    </rPh>
    <phoneticPr fontId="4" type="noConversion"/>
  </si>
  <si>
    <t>SEM</t>
    <phoneticPr fontId="4" type="noConversion"/>
  </si>
  <si>
    <t>SEO</t>
    <phoneticPr fontId="4" type="noConversion"/>
  </si>
  <si>
    <t>一级指标</t>
    <rPh sb="0" eb="1">
      <t>yi ji</t>
    </rPh>
    <rPh sb="2" eb="3">
      <t>zhi biao</t>
    </rPh>
    <phoneticPr fontId="4" type="noConversion"/>
  </si>
  <si>
    <t>二级指标</t>
    <rPh sb="0" eb="1">
      <t>er ji biao</t>
    </rPh>
    <rPh sb="2" eb="3">
      <t>zhi biao</t>
    </rPh>
    <phoneticPr fontId="4" type="noConversion"/>
  </si>
  <si>
    <t>government</t>
    <phoneticPr fontId="4" type="noConversion"/>
  </si>
  <si>
    <t>education</t>
    <phoneticPr fontId="4" type="noConversion"/>
  </si>
  <si>
    <t>business</t>
    <phoneticPr fontId="4" type="noConversion"/>
  </si>
  <si>
    <t>leisure</t>
    <phoneticPr fontId="4" type="noConversion"/>
  </si>
  <si>
    <t>job</t>
    <phoneticPr fontId="4" type="noConversion"/>
  </si>
  <si>
    <t>change</t>
    <phoneticPr fontId="4" type="noConversion"/>
  </si>
  <si>
    <t>precent</t>
    <phoneticPr fontId="4" type="noConversion"/>
  </si>
  <si>
    <t>loss</t>
    <phoneticPr fontId="4" type="noConversion"/>
  </si>
  <si>
    <t>1960s</t>
    <phoneticPr fontId="4" type="noConversion"/>
  </si>
  <si>
    <t>1970s</t>
    <phoneticPr fontId="4" type="noConversion"/>
  </si>
  <si>
    <t>1980s</t>
    <phoneticPr fontId="4" type="noConversion"/>
  </si>
  <si>
    <t>1990s</t>
    <phoneticPr fontId="4" type="noConversion"/>
  </si>
  <si>
    <t>2000s</t>
    <phoneticPr fontId="4" type="noConversion"/>
  </si>
  <si>
    <t>2010s</t>
    <phoneticPr fontId="4" type="noConversion"/>
  </si>
  <si>
    <t>Economic Chart</t>
    <phoneticPr fontId="4" type="noConversion"/>
  </si>
  <si>
    <t>color.adobe.com</t>
  </si>
  <si>
    <t>y2</t>
    <phoneticPr fontId="4" type="noConversion"/>
  </si>
  <si>
    <t>操作</t>
    <rPh sb="0" eb="1">
      <t>cao zuo</t>
    </rPh>
    <phoneticPr fontId="4" type="noConversion"/>
  </si>
  <si>
    <t>辅助列1</t>
    <rPh sb="0" eb="1">
      <t>fu zhu</t>
    </rPh>
    <rPh sb="2" eb="3">
      <t>lie</t>
    </rPh>
    <phoneticPr fontId="4" type="noConversion"/>
  </si>
  <si>
    <t>辅助列2</t>
    <rPh sb="0" eb="1">
      <t>fu zhu</t>
    </rPh>
    <rPh sb="2" eb="3">
      <t>lie</t>
    </rPh>
    <phoneticPr fontId="4" type="noConversion"/>
  </si>
  <si>
    <t>辅助列3</t>
    <rPh sb="0" eb="1">
      <t>fu zhu</t>
    </rPh>
    <rPh sb="2" eb="3">
      <t>lie</t>
    </rPh>
    <phoneticPr fontId="4" type="noConversion"/>
  </si>
  <si>
    <t>wholesale</t>
    <phoneticPr fontId="4" type="noConversion"/>
  </si>
  <si>
    <t>manufacturing</t>
    <phoneticPr fontId="4" type="noConversion"/>
  </si>
  <si>
    <t>financial</t>
    <phoneticPr fontId="4" type="noConversion"/>
  </si>
  <si>
    <t>construction</t>
    <phoneticPr fontId="4" type="noConversion"/>
  </si>
  <si>
    <t>other</t>
    <phoneticPr fontId="4" type="noConversion"/>
  </si>
  <si>
    <t>transportation</t>
    <phoneticPr fontId="4" type="noConversion"/>
  </si>
  <si>
    <t>information</t>
    <phoneticPr fontId="4" type="noConversion"/>
  </si>
  <si>
    <t>resources</t>
    <phoneticPr fontId="4" type="noConversion"/>
  </si>
  <si>
    <t>low</t>
    <phoneticPr fontId="4" type="noConversion"/>
  </si>
  <si>
    <t>mid</t>
    <phoneticPr fontId="4" type="noConversion"/>
  </si>
  <si>
    <t>high</t>
    <phoneticPr fontId="4" type="noConversion"/>
  </si>
  <si>
    <t>year</t>
    <phoneticPr fontId="4" type="noConversion"/>
  </si>
  <si>
    <t xml:space="preserve">  数据分析案例</t>
    <rPh sb="2" eb="3">
      <t>shu ju f xi</t>
    </rPh>
    <rPh sb="6" eb="7">
      <t>an li</t>
    </rPh>
    <phoneticPr fontId="4" type="noConversion"/>
  </si>
  <si>
    <t xml:space="preserve">    不同年代的数据增长趋势图</t>
    <rPh sb="4" eb="5">
      <t>bu tong</t>
    </rPh>
    <rPh sb="6" eb="7">
      <t>nian dai</t>
    </rPh>
    <rPh sb="8" eb="9">
      <t>de</t>
    </rPh>
    <rPh sb="9" eb="10">
      <t>shu ju</t>
    </rPh>
    <rPh sb="11" eb="12">
      <t>zeng z</t>
    </rPh>
    <rPh sb="13" eb="14">
      <t>qu shi</t>
    </rPh>
    <rPh sb="15" eb="16">
      <t>tu</t>
    </rPh>
    <phoneticPr fontId="4" type="noConversion"/>
  </si>
  <si>
    <t>label</t>
    <phoneticPr fontId="4" type="noConversion"/>
  </si>
  <si>
    <t>a</t>
  </si>
  <si>
    <t>c</t>
  </si>
  <si>
    <t>b</t>
  </si>
  <si>
    <t>d</t>
  </si>
  <si>
    <t>一级</t>
    <rPh sb="0" eb="1">
      <t>yi ji</t>
    </rPh>
    <phoneticPr fontId="4" type="noConversion"/>
  </si>
  <si>
    <t>二级</t>
    <rPh sb="0" eb="1">
      <t>er ji</t>
    </rPh>
    <phoneticPr fontId="4" type="noConversion"/>
  </si>
  <si>
    <t>美国就业数据案例</t>
    <rPh sb="0" eb="1">
      <t>mei guo</t>
    </rPh>
    <rPh sb="2" eb="3">
      <t>jiu ye</t>
    </rPh>
    <rPh sb="4" eb="5">
      <t>sh ju</t>
    </rPh>
    <rPh sb="6" eb="7">
      <t>an li</t>
    </rPh>
    <phoneticPr fontId="4" type="noConversion"/>
  </si>
  <si>
    <t>就业图表</t>
    <rPh sb="0" eb="1">
      <t>jiu ye</t>
    </rPh>
    <rPh sb="2" eb="3">
      <t>tu biao</t>
    </rPh>
    <phoneticPr fontId="4" type="noConversion"/>
  </si>
  <si>
    <t>辅助列</t>
    <rPh sb="0" eb="1">
      <t>fu zhu</t>
    </rPh>
    <rPh sb="2" eb="3">
      <t>lie</t>
    </rPh>
    <phoneticPr fontId="4" type="noConversion"/>
  </si>
  <si>
    <t>today</t>
    <phoneticPr fontId="4" type="noConversion"/>
  </si>
  <si>
    <t>general</t>
    <phoneticPr fontId="4" type="noConversion"/>
  </si>
  <si>
    <t>good</t>
    <phoneticPr fontId="4" type="noConversion"/>
  </si>
  <si>
    <t>excellent</t>
    <phoneticPr fontId="4" type="noConversion"/>
  </si>
  <si>
    <t>辅助列</t>
    <rPh sb="0" eb="1">
      <t>fu zhu lie</t>
    </rPh>
    <phoneticPr fontId="4" type="noConversion"/>
  </si>
  <si>
    <t>基准</t>
    <rPh sb="0" eb="1">
      <t>ji zhun</t>
    </rPh>
    <phoneticPr fontId="4" type="noConversion"/>
  </si>
  <si>
    <t>4月</t>
    <phoneticPr fontId="4" type="noConversion"/>
  </si>
  <si>
    <t>5月</t>
  </si>
  <si>
    <t>已完成天数</t>
    <rPh sb="0" eb="1">
      <t>yi wan c</t>
    </rPh>
    <rPh sb="3" eb="4">
      <t>tian shu</t>
    </rPh>
    <phoneticPr fontId="4" type="noConversion"/>
  </si>
  <si>
    <t>未完成</t>
    <rPh sb="0" eb="1">
      <t>wei wan c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</si>
</sst>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;[Red]0"/>
    <numFmt numFmtId="177" formatCode="yyyy/m/d;@"/>
    <numFmt numFmtId="178" formatCode="0.0%"/>
    <numFmt numFmtId="179" formatCode="0.00_);[Red]\(0.00\)"/>
    <numFmt numFmtId="180" formatCode="0.0_ 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4"/>
      <charset val="134"/>
      <scheme val="minor"/>
    </font>
    <font>
      <sz val="14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2"/>
      <color theme="1" tint="0.249977111117893"/>
      <name val="DengXian"/>
      <family val="2"/>
      <charset val="134"/>
      <scheme val="minor"/>
    </font>
    <font>
      <sz val="14"/>
      <color theme="1" tint="0.249977111117893"/>
      <name val="微软雅黑"/>
      <family val="2"/>
      <charset val="134"/>
    </font>
    <font>
      <sz val="16"/>
      <color theme="1"/>
      <name val="DengXian"/>
      <family val="4"/>
      <charset val="134"/>
      <scheme val="minor"/>
    </font>
    <font>
      <sz val="16"/>
      <color theme="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26"/>
      <color theme="1"/>
      <name val="DengXian"/>
      <family val="4"/>
      <charset val="134"/>
      <scheme val="minor"/>
    </font>
    <font>
      <sz val="14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5.95"/>
      <color theme="1"/>
      <name val="Times New Roman"/>
      <family val="1"/>
    </font>
    <font>
      <sz val="15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2C3E50"/>
        <bgColor indexed="64"/>
      </patternFill>
    </fill>
    <fill>
      <patternFill patternType="solid">
        <fgColor rgb="FFE74C3C"/>
        <bgColor indexed="64"/>
      </patternFill>
    </fill>
    <fill>
      <patternFill patternType="solid">
        <fgColor rgb="FFECF0F1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rgb="FF2980B9"/>
        <bgColor indexed="64"/>
      </patternFill>
    </fill>
    <fill>
      <patternFill patternType="solid">
        <fgColor rgb="FFE1E6FA"/>
        <bgColor indexed="64"/>
      </patternFill>
    </fill>
    <fill>
      <patternFill patternType="solid">
        <fgColor rgb="FFC4D7ED"/>
        <bgColor indexed="64"/>
      </patternFill>
    </fill>
    <fill>
      <patternFill patternType="solid">
        <fgColor rgb="FFABC8E2"/>
        <bgColor indexed="64"/>
      </patternFill>
    </fill>
    <fill>
      <patternFill patternType="solid">
        <fgColor rgb="FF375D81"/>
        <bgColor indexed="64"/>
      </patternFill>
    </fill>
    <fill>
      <patternFill patternType="solid">
        <fgColor rgb="FF183152"/>
        <bgColor indexed="64"/>
      </patternFill>
    </fill>
    <fill>
      <patternFill patternType="solid">
        <fgColor rgb="FFFF6138"/>
        <bgColor indexed="64"/>
      </patternFill>
    </fill>
    <fill>
      <patternFill patternType="solid">
        <fgColor rgb="FFFFFF9D"/>
        <bgColor indexed="64"/>
      </patternFill>
    </fill>
    <fill>
      <patternFill patternType="solid">
        <fgColor rgb="FFBEEB9F"/>
        <bgColor indexed="64"/>
      </patternFill>
    </fill>
    <fill>
      <patternFill patternType="solid">
        <fgColor rgb="FF79BD8F"/>
        <bgColor indexed="64"/>
      </patternFill>
    </fill>
    <fill>
      <patternFill patternType="solid">
        <fgColor rgb="FF00A388"/>
        <bgColor indexed="64"/>
      </patternFill>
    </fill>
    <fill>
      <patternFill patternType="solid">
        <fgColor rgb="FF00485D"/>
        <bgColor indexed="64"/>
      </patternFill>
    </fill>
    <fill>
      <patternFill patternType="solid">
        <fgColor rgb="FF00A1CE"/>
        <bgColor indexed="64"/>
      </patternFill>
    </fill>
    <fill>
      <patternFill patternType="solid">
        <fgColor rgb="FF648D9E"/>
        <bgColor indexed="64"/>
      </patternFill>
    </fill>
    <fill>
      <patternFill patternType="solid">
        <fgColor rgb="FFD5E3E9"/>
        <bgColor indexed="64"/>
      </patternFill>
    </fill>
    <fill>
      <patternFill patternType="solid">
        <fgColor rgb="FFE11B17"/>
        <bgColor indexed="64"/>
      </patternFill>
    </fill>
    <fill>
      <patternFill patternType="solid">
        <fgColor rgb="FF2B3A42"/>
        <bgColor indexed="64"/>
      </patternFill>
    </fill>
    <fill>
      <patternFill patternType="solid">
        <fgColor rgb="FF3F5765"/>
        <bgColor indexed="64"/>
      </patternFill>
    </fill>
    <fill>
      <patternFill patternType="solid">
        <fgColor rgb="FFBDD4D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530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1" tint="0.249977111117893"/>
      </top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/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ont="1"/>
    <xf numFmtId="0" fontId="5" fillId="0" borderId="0" xfId="0" applyFont="1"/>
    <xf numFmtId="0" fontId="7" fillId="2" borderId="0" xfId="0" applyFont="1" applyFill="1" applyBorder="1" applyAlignment="1">
      <alignment horizontal="left" vertical="center"/>
    </xf>
    <xf numFmtId="176" fontId="7" fillId="3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Fill="1"/>
    <xf numFmtId="0" fontId="0" fillId="11" borderId="0" xfId="0" applyFill="1"/>
    <xf numFmtId="0" fontId="2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3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6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9" fontId="0" fillId="0" borderId="0" xfId="1" applyFont="1"/>
    <xf numFmtId="178" fontId="8" fillId="0" borderId="0" xfId="1" applyNumberFormat="1" applyFont="1"/>
    <xf numFmtId="0" fontId="0" fillId="0" borderId="0" xfId="0" applyAlignment="1">
      <alignment horizontal="left" indent="1"/>
    </xf>
    <xf numFmtId="0" fontId="0" fillId="31" borderId="0" xfId="0" applyFill="1"/>
    <xf numFmtId="0" fontId="9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32" borderId="0" xfId="0" applyFont="1" applyFill="1" applyAlignment="1">
      <alignment horizontal="left" vertical="center"/>
    </xf>
    <xf numFmtId="0" fontId="3" fillId="32" borderId="0" xfId="0" applyFont="1" applyFill="1"/>
    <xf numFmtId="0" fontId="10" fillId="32" borderId="0" xfId="0" applyFont="1" applyFill="1"/>
    <xf numFmtId="0" fontId="11" fillId="32" borderId="0" xfId="0" applyFont="1" applyFill="1"/>
    <xf numFmtId="0" fontId="3" fillId="5" borderId="0" xfId="0" applyFont="1" applyFill="1" applyAlignment="1">
      <alignment horizontal="center" vertical="center"/>
    </xf>
    <xf numFmtId="0" fontId="10" fillId="32" borderId="0" xfId="0" applyFont="1" applyFill="1" applyAlignment="1">
      <alignment horizontal="center"/>
    </xf>
    <xf numFmtId="0" fontId="11" fillId="32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9" fontId="3" fillId="5" borderId="0" xfId="1" applyFont="1" applyFill="1" applyAlignment="1">
      <alignment horizontal="center" vertical="center"/>
    </xf>
    <xf numFmtId="9" fontId="10" fillId="32" borderId="0" xfId="1" applyFont="1" applyFill="1" applyAlignment="1">
      <alignment horizontal="center"/>
    </xf>
    <xf numFmtId="9" fontId="11" fillId="32" borderId="0" xfId="1" applyFont="1" applyFill="1" applyAlignment="1">
      <alignment horizontal="center"/>
    </xf>
    <xf numFmtId="9" fontId="3" fillId="32" borderId="0" xfId="1" applyFont="1" applyFill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 indent="2"/>
    </xf>
    <xf numFmtId="0" fontId="11" fillId="32" borderId="0" xfId="0" applyFont="1" applyFill="1" applyBorder="1" applyAlignment="1">
      <alignment horizontal="center"/>
    </xf>
    <xf numFmtId="9" fontId="11" fillId="32" borderId="0" xfId="1" applyFont="1" applyFill="1" applyBorder="1" applyAlignment="1">
      <alignment horizontal="center"/>
    </xf>
    <xf numFmtId="0" fontId="10" fillId="32" borderId="0" xfId="0" applyFont="1" applyFill="1" applyBorder="1"/>
    <xf numFmtId="0" fontId="10" fillId="5" borderId="0" xfId="0" applyFont="1" applyFill="1" applyAlignment="1">
      <alignment horizontal="left" vertical="center"/>
    </xf>
    <xf numFmtId="0" fontId="10" fillId="32" borderId="0" xfId="0" applyFont="1" applyFill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3" fillId="32" borderId="0" xfId="0" applyFont="1" applyFill="1" applyAlignment="1">
      <alignment horizontal="center" vertical="center"/>
    </xf>
    <xf numFmtId="9" fontId="7" fillId="5" borderId="0" xfId="1" applyFont="1" applyFill="1" applyAlignment="1">
      <alignment horizontal="right" vertical="top"/>
    </xf>
    <xf numFmtId="9" fontId="11" fillId="32" borderId="0" xfId="1" applyFont="1" applyFill="1" applyAlignment="1">
      <alignment horizontal="right" vertical="top"/>
    </xf>
    <xf numFmtId="9" fontId="7" fillId="32" borderId="0" xfId="1" applyFont="1" applyFill="1" applyAlignment="1">
      <alignment horizontal="right" vertical="top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9" fontId="11" fillId="4" borderId="0" xfId="1" applyFont="1" applyFill="1" applyAlignment="1">
      <alignment horizontal="right" vertical="top"/>
    </xf>
    <xf numFmtId="0" fontId="10" fillId="4" borderId="0" xfId="0" applyFont="1" applyFill="1"/>
    <xf numFmtId="9" fontId="11" fillId="4" borderId="1" xfId="1" applyFont="1" applyFill="1" applyBorder="1" applyAlignment="1">
      <alignment horizontal="right" vertical="top"/>
    </xf>
    <xf numFmtId="9" fontId="11" fillId="4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11" fillId="32" borderId="0" xfId="1" applyFont="1" applyFill="1" applyAlignment="1">
      <alignment horizontal="center" vertical="top"/>
    </xf>
    <xf numFmtId="9" fontId="11" fillId="4" borderId="1" xfId="1" applyFont="1" applyFill="1" applyBorder="1" applyAlignment="1">
      <alignment horizontal="center"/>
    </xf>
    <xf numFmtId="9" fontId="11" fillId="32" borderId="0" xfId="1" applyFont="1" applyFill="1" applyAlignment="1">
      <alignment horizontal="center" vertical="center"/>
    </xf>
    <xf numFmtId="9" fontId="11" fillId="32" borderId="0" xfId="1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4" borderId="0" xfId="0" applyFont="1" applyFill="1"/>
    <xf numFmtId="0" fontId="12" fillId="5" borderId="0" xfId="0" applyFont="1" applyFill="1"/>
    <xf numFmtId="0" fontId="12" fillId="33" borderId="0" xfId="0" applyFont="1" applyFill="1"/>
    <xf numFmtId="0" fontId="9" fillId="34" borderId="0" xfId="0" applyFont="1" applyFill="1"/>
    <xf numFmtId="0" fontId="9" fillId="34" borderId="0" xfId="0" applyFont="1" applyFill="1" applyAlignment="1">
      <alignment vertical="center"/>
    </xf>
    <xf numFmtId="0" fontId="12" fillId="34" borderId="0" xfId="0" applyFont="1" applyFill="1" applyAlignment="1">
      <alignment vertical="center"/>
    </xf>
    <xf numFmtId="0" fontId="14" fillId="0" borderId="0" xfId="0" applyFont="1"/>
    <xf numFmtId="0" fontId="15" fillId="0" borderId="0" xfId="0" applyFont="1"/>
    <xf numFmtId="9" fontId="8" fillId="4" borderId="0" xfId="1" applyFont="1" applyFill="1"/>
    <xf numFmtId="0" fontId="8" fillId="33" borderId="0" xfId="0" applyFont="1" applyFill="1"/>
    <xf numFmtId="9" fontId="8" fillId="33" borderId="0" xfId="1" applyFont="1" applyFill="1"/>
    <xf numFmtId="0" fontId="8" fillId="34" borderId="0" xfId="0" applyFont="1" applyFill="1"/>
    <xf numFmtId="0" fontId="8" fillId="0" borderId="2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5" xfId="0" applyFont="1" applyBorder="1"/>
    <xf numFmtId="178" fontId="8" fillId="0" borderId="0" xfId="1" applyNumberFormat="1" applyFont="1" applyBorder="1"/>
    <xf numFmtId="178" fontId="8" fillId="0" borderId="5" xfId="1" applyNumberFormat="1" applyFont="1" applyBorder="1"/>
    <xf numFmtId="0" fontId="8" fillId="0" borderId="6" xfId="0" applyFont="1" applyBorder="1"/>
    <xf numFmtId="0" fontId="8" fillId="0" borderId="7" xfId="0" applyFont="1" applyBorder="1"/>
    <xf numFmtId="178" fontId="8" fillId="0" borderId="7" xfId="1" applyNumberFormat="1" applyFont="1" applyBorder="1"/>
    <xf numFmtId="178" fontId="16" fillId="0" borderId="8" xfId="1" applyNumberFormat="1" applyFont="1" applyBorder="1"/>
    <xf numFmtId="0" fontId="12" fillId="32" borderId="0" xfId="0" applyFont="1" applyFill="1"/>
    <xf numFmtId="0" fontId="12" fillId="32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2" fillId="35" borderId="0" xfId="0" applyFont="1" applyFill="1"/>
    <xf numFmtId="0" fontId="13" fillId="32" borderId="0" xfId="0" applyFont="1" applyFill="1" applyAlignment="1">
      <alignment vertical="center"/>
    </xf>
    <xf numFmtId="0" fontId="12" fillId="32" borderId="9" xfId="0" applyFont="1" applyFill="1" applyBorder="1"/>
    <xf numFmtId="0" fontId="17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9" fontId="8" fillId="5" borderId="0" xfId="1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/>
    </xf>
    <xf numFmtId="0" fontId="7" fillId="34" borderId="0" xfId="0" applyFont="1" applyFill="1"/>
    <xf numFmtId="9" fontId="7" fillId="34" borderId="0" xfId="1" applyFont="1" applyFill="1"/>
    <xf numFmtId="0" fontId="8" fillId="36" borderId="0" xfId="0" applyFont="1" applyFill="1"/>
    <xf numFmtId="9" fontId="7" fillId="4" borderId="0" xfId="1" applyFont="1" applyFill="1"/>
    <xf numFmtId="14" fontId="0" fillId="0" borderId="0" xfId="0" applyNumberFormat="1" applyFont="1"/>
    <xf numFmtId="179" fontId="8" fillId="0" borderId="0" xfId="0" applyNumberFormat="1" applyFont="1" applyBorder="1" applyAlignment="1">
      <alignment horizontal="center" vertical="center"/>
    </xf>
    <xf numFmtId="0" fontId="5" fillId="4" borderId="0" xfId="0" applyFont="1" applyFill="1"/>
    <xf numFmtId="9" fontId="5" fillId="4" borderId="0" xfId="0" applyNumberFormat="1" applyFont="1" applyFill="1"/>
    <xf numFmtId="180" fontId="0" fillId="4" borderId="0" xfId="0" applyNumberFormat="1" applyFill="1"/>
    <xf numFmtId="0" fontId="0" fillId="4" borderId="0" xfId="0" applyFill="1"/>
    <xf numFmtId="9" fontId="5" fillId="4" borderId="0" xfId="1" applyFont="1" applyFill="1"/>
    <xf numFmtId="9" fontId="0" fillId="4" borderId="0" xfId="0" applyNumberFormat="1" applyFill="1"/>
    <xf numFmtId="180" fontId="18" fillId="4" borderId="0" xfId="1" applyNumberFormat="1" applyFont="1" applyFill="1"/>
    <xf numFmtId="176" fontId="19" fillId="3" borderId="0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colors>
    <mruColors>
      <color rgb="FF00485D"/>
      <color rgb="FF00A1CE"/>
      <color rgb="FFFF530D"/>
      <color rgb="FFBDD4DE"/>
      <color rgb="FF2B3A42"/>
      <color rgb="FFE11B17"/>
      <color rgb="FFEFEFEF"/>
      <color rgb="FF3F5765"/>
      <color rgb="FFD5E3E9"/>
      <color rgb="FF648D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microsoft.com/office/2007/relationships/slicerCache" Target="slicerCaches/slicerCache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案例!$I$1</c:f>
              <c:strCache>
                <c:ptCount val="1"/>
                <c:pt idx="0">
                  <c:v>安卓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案例!$I$2:$I$38</c:f>
              <c:numCache>
                <c:formatCode>General</c:formatCode>
                <c:ptCount val="37"/>
                <c:pt idx="0">
                  <c:v>321.0</c:v>
                </c:pt>
                <c:pt idx="1">
                  <c:v>310.0</c:v>
                </c:pt>
                <c:pt idx="2">
                  <c:v>342.0</c:v>
                </c:pt>
                <c:pt idx="3">
                  <c:v>309.0</c:v>
                </c:pt>
                <c:pt idx="4">
                  <c:v>325.0</c:v>
                </c:pt>
                <c:pt idx="5">
                  <c:v>371.0</c:v>
                </c:pt>
                <c:pt idx="6">
                  <c:v>467.0</c:v>
                </c:pt>
                <c:pt idx="7">
                  <c:v>497.0</c:v>
                </c:pt>
                <c:pt idx="8">
                  <c:v>490.0</c:v>
                </c:pt>
                <c:pt idx="9">
                  <c:v>344.0</c:v>
                </c:pt>
                <c:pt idx="10">
                  <c:v>244.0</c:v>
                </c:pt>
                <c:pt idx="11">
                  <c:v>219.0</c:v>
                </c:pt>
                <c:pt idx="12">
                  <c:v>234.0</c:v>
                </c:pt>
                <c:pt idx="13">
                  <c:v>231.0</c:v>
                </c:pt>
                <c:pt idx="14">
                  <c:v>276.0</c:v>
                </c:pt>
                <c:pt idx="15">
                  <c:v>304.0</c:v>
                </c:pt>
                <c:pt idx="16">
                  <c:v>314.0</c:v>
                </c:pt>
                <c:pt idx="17">
                  <c:v>320.0</c:v>
                </c:pt>
                <c:pt idx="18">
                  <c:v>326.0</c:v>
                </c:pt>
                <c:pt idx="19">
                  <c:v>345.0</c:v>
                </c:pt>
                <c:pt idx="20">
                  <c:v>310.0</c:v>
                </c:pt>
                <c:pt idx="21">
                  <c:v>322.0</c:v>
                </c:pt>
                <c:pt idx="22">
                  <c:v>340.0</c:v>
                </c:pt>
                <c:pt idx="23">
                  <c:v>315.0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案例!$J$1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案例!$J$2:$J$38</c:f>
              <c:numCache>
                <c:formatCode>General</c:formatCode>
                <c:ptCount val="37"/>
                <c:pt idx="0">
                  <c:v>401.0</c:v>
                </c:pt>
                <c:pt idx="1">
                  <c:v>387.0</c:v>
                </c:pt>
                <c:pt idx="2">
                  <c:v>399.0</c:v>
                </c:pt>
                <c:pt idx="3">
                  <c:v>401.0</c:v>
                </c:pt>
                <c:pt idx="4">
                  <c:v>385.0</c:v>
                </c:pt>
                <c:pt idx="5">
                  <c:v>421.0</c:v>
                </c:pt>
                <c:pt idx="6">
                  <c:v>562.0</c:v>
                </c:pt>
                <c:pt idx="7">
                  <c:v>601.0</c:v>
                </c:pt>
                <c:pt idx="8">
                  <c:v>552.0</c:v>
                </c:pt>
                <c:pt idx="9">
                  <c:v>487.0</c:v>
                </c:pt>
                <c:pt idx="10">
                  <c:v>352.0</c:v>
                </c:pt>
                <c:pt idx="11">
                  <c:v>321.0</c:v>
                </c:pt>
                <c:pt idx="12">
                  <c:v>284.0</c:v>
                </c:pt>
                <c:pt idx="13">
                  <c:v>286.0</c:v>
                </c:pt>
                <c:pt idx="14">
                  <c:v>330.0</c:v>
                </c:pt>
                <c:pt idx="15">
                  <c:v>352.0</c:v>
                </c:pt>
                <c:pt idx="16">
                  <c:v>365.0</c:v>
                </c:pt>
                <c:pt idx="17">
                  <c:v>365.0</c:v>
                </c:pt>
                <c:pt idx="18">
                  <c:v>396.0</c:v>
                </c:pt>
                <c:pt idx="19">
                  <c:v>387.0</c:v>
                </c:pt>
                <c:pt idx="20">
                  <c:v>384.0</c:v>
                </c:pt>
                <c:pt idx="21">
                  <c:v>378.0</c:v>
                </c:pt>
                <c:pt idx="22">
                  <c:v>403.0</c:v>
                </c:pt>
                <c:pt idx="23">
                  <c:v>408.0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70640"/>
        <c:axId val="1557230096"/>
      </c:lineChart>
      <c:catAx>
        <c:axId val="119497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230096"/>
        <c:crosses val="autoZero"/>
        <c:auto val="1"/>
        <c:lblAlgn val="ctr"/>
        <c:lblOffset val="100"/>
        <c:noMultiLvlLbl val="0"/>
      </c:catAx>
      <c:valAx>
        <c:axId val="15572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9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甘特图!$D$1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甘特图!$D$2:$D$11</c:f>
              <c:numCache>
                <c:formatCode>m/d/yy</c:formatCode>
                <c:ptCount val="10"/>
                <c:pt idx="0">
                  <c:v>42978.0</c:v>
                </c:pt>
                <c:pt idx="1">
                  <c:v>42978.0</c:v>
                </c:pt>
                <c:pt idx="2">
                  <c:v>42982.0</c:v>
                </c:pt>
                <c:pt idx="3">
                  <c:v>42983.0</c:v>
                </c:pt>
                <c:pt idx="4">
                  <c:v>42983.0</c:v>
                </c:pt>
                <c:pt idx="5">
                  <c:v>42988.0</c:v>
                </c:pt>
                <c:pt idx="6">
                  <c:v>42989.0</c:v>
                </c:pt>
                <c:pt idx="7">
                  <c:v>42992.0</c:v>
                </c:pt>
                <c:pt idx="8">
                  <c:v>42992.0</c:v>
                </c:pt>
                <c:pt idx="9">
                  <c:v>42995.0</c:v>
                </c:pt>
              </c:numCache>
            </c:numRef>
          </c:val>
        </c:ser>
        <c:ser>
          <c:idx val="0"/>
          <c:order val="1"/>
          <c:tx>
            <c:strRef>
              <c:f>甘特图!$G$1</c:f>
              <c:strCache>
                <c:ptCount val="1"/>
                <c:pt idx="0">
                  <c:v>需要天数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甘特图!$G$2:$G$11</c:f>
              <c:numCache>
                <c:formatCode>0;[Red]0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367712"/>
        <c:axId val="1179940880"/>
      </c:barChart>
      <c:catAx>
        <c:axId val="1629367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40880"/>
        <c:crosses val="autoZero"/>
        <c:auto val="1"/>
        <c:lblAlgn val="ctr"/>
        <c:lblOffset val="100"/>
        <c:noMultiLvlLbl val="0"/>
      </c:catAx>
      <c:valAx>
        <c:axId val="1179940880"/>
        <c:scaling>
          <c:orientation val="minMax"/>
          <c:min val="4297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3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甘特图!$D$1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甘特图!$D$2:$D$11</c:f>
              <c:numCache>
                <c:formatCode>m/d/yy</c:formatCode>
                <c:ptCount val="10"/>
                <c:pt idx="0">
                  <c:v>42978.0</c:v>
                </c:pt>
                <c:pt idx="1">
                  <c:v>42978.0</c:v>
                </c:pt>
                <c:pt idx="2">
                  <c:v>42982.0</c:v>
                </c:pt>
                <c:pt idx="3">
                  <c:v>42983.0</c:v>
                </c:pt>
                <c:pt idx="4">
                  <c:v>42983.0</c:v>
                </c:pt>
                <c:pt idx="5">
                  <c:v>42988.0</c:v>
                </c:pt>
                <c:pt idx="6">
                  <c:v>42989.0</c:v>
                </c:pt>
                <c:pt idx="7">
                  <c:v>42992.0</c:v>
                </c:pt>
                <c:pt idx="8">
                  <c:v>42992.0</c:v>
                </c:pt>
                <c:pt idx="9">
                  <c:v>42995.0</c:v>
                </c:pt>
              </c:numCache>
            </c:numRef>
          </c:val>
        </c:ser>
        <c:ser>
          <c:idx val="0"/>
          <c:order val="1"/>
          <c:tx>
            <c:strRef>
              <c:f>甘特图!$E$1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甘特图!$E$2:$E$11</c:f>
              <c:numCache>
                <c:formatCode>0.00_);[Red]\(0.00\)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2"/>
          <c:tx>
            <c:strRef>
              <c:f>甘特图!$F$1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甘特图!$B$2:$B$11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甘特图!$F$2:$F$11</c:f>
              <c:numCache>
                <c:formatCode>0.00_);[Red]\(0.00\)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25200"/>
        <c:axId val="1635759328"/>
      </c:barChart>
      <c:scatterChart>
        <c:scatterStyle val="lineMarker"/>
        <c:varyColors val="0"/>
        <c:ser>
          <c:idx val="3"/>
          <c:order val="3"/>
          <c:tx>
            <c:strRef>
              <c:f>甘特图!$I$1</c:f>
              <c:strCache>
                <c:ptCount val="1"/>
                <c:pt idx="0">
                  <c:v>today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stdErr"/>
            <c:noEndCap val="1"/>
            <c:spPr>
              <a:noFill/>
              <a:ln w="25400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甘特图!$I$2:$I$11</c:f>
              <c:numCache>
                <c:formatCode>m/d/yy</c:formatCode>
                <c:ptCount val="10"/>
                <c:pt idx="0">
                  <c:v>42985.0</c:v>
                </c:pt>
                <c:pt idx="1">
                  <c:v>42985.0</c:v>
                </c:pt>
                <c:pt idx="2">
                  <c:v>42985.0</c:v>
                </c:pt>
                <c:pt idx="3">
                  <c:v>42985.0</c:v>
                </c:pt>
                <c:pt idx="4">
                  <c:v>42985.0</c:v>
                </c:pt>
                <c:pt idx="5">
                  <c:v>42985.0</c:v>
                </c:pt>
                <c:pt idx="6">
                  <c:v>42985.0</c:v>
                </c:pt>
                <c:pt idx="7">
                  <c:v>42985.0</c:v>
                </c:pt>
                <c:pt idx="8">
                  <c:v>42985.0</c:v>
                </c:pt>
                <c:pt idx="9">
                  <c:v>42985.0</c:v>
                </c:pt>
              </c:numCache>
            </c:numRef>
          </c:xVal>
          <c:yVal>
            <c:numRef>
              <c:f>甘特图!$H$2:$H$11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38624"/>
        <c:axId val="1644381440"/>
      </c:scatterChart>
      <c:catAx>
        <c:axId val="1177025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759328"/>
        <c:crosses val="autoZero"/>
        <c:auto val="1"/>
        <c:lblAlgn val="ctr"/>
        <c:lblOffset val="100"/>
        <c:noMultiLvlLbl val="0"/>
      </c:catAx>
      <c:valAx>
        <c:axId val="1635759328"/>
        <c:scaling>
          <c:orientation val="minMax"/>
          <c:min val="4297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025200"/>
        <c:crosses val="autoZero"/>
        <c:crossBetween val="between"/>
      </c:valAx>
      <c:valAx>
        <c:axId val="1644381440"/>
        <c:scaling>
          <c:orientation val="minMax"/>
          <c:max val="10.0"/>
          <c:min val="1.0"/>
        </c:scaling>
        <c:delete val="1"/>
        <c:axPos val="r"/>
        <c:majorTickMark val="out"/>
        <c:minorTickMark val="none"/>
        <c:tickLblPos val="nextTo"/>
        <c:crossAx val="1164238624"/>
        <c:crosses val="max"/>
        <c:crossBetween val="midCat"/>
      </c:valAx>
      <c:valAx>
        <c:axId val="11642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4438144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甘特图2!$B$1</c:f>
              <c:strCache>
                <c:ptCount val="1"/>
                <c:pt idx="0">
                  <c:v>计划开始时间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甘特图2!$F$2:$F$6</c:f>
                <c:numCache>
                  <c:formatCode>General</c:formatCode>
                  <c:ptCount val="5"/>
                  <c:pt idx="0">
                    <c:v>14.0</c:v>
                  </c:pt>
                  <c:pt idx="1">
                    <c:v>4.0</c:v>
                  </c:pt>
                  <c:pt idx="2">
                    <c:v>2.0</c:v>
                  </c:pt>
                  <c:pt idx="3">
                    <c:v>5.0</c:v>
                  </c:pt>
                  <c:pt idx="4">
                    <c:v>5.0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101600" cap="flat" cmpd="sng" algn="ctr">
                <a:solidFill>
                  <a:srgbClr val="00485D"/>
                </a:solidFill>
                <a:round/>
              </a:ln>
              <a:effectLst/>
            </c:spPr>
          </c:errBars>
          <c:xVal>
            <c:numRef>
              <c:f>甘特图2!$B$2:$B$6</c:f>
              <c:numCache>
                <c:formatCode>yyyy/m/d;@</c:formatCode>
                <c:ptCount val="5"/>
                <c:pt idx="0">
                  <c:v>42694.0</c:v>
                </c:pt>
                <c:pt idx="1">
                  <c:v>42708.0</c:v>
                </c:pt>
                <c:pt idx="2">
                  <c:v>42712.0</c:v>
                </c:pt>
                <c:pt idx="3">
                  <c:v>42714.0</c:v>
                </c:pt>
                <c:pt idx="4">
                  <c:v>42719.0</c:v>
                </c:pt>
              </c:numCache>
            </c:numRef>
          </c:xVal>
          <c:yVal>
            <c:numRef>
              <c:f>甘特图2!$H$2:$H$6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甘特图2!$D$1</c:f>
              <c:strCache>
                <c:ptCount val="1"/>
                <c:pt idx="0">
                  <c:v>实际开始时间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甘特图2!$G$2:$G$6</c:f>
                <c:numCache>
                  <c:formatCode>General</c:formatCode>
                  <c:ptCount val="5"/>
                  <c:pt idx="0">
                    <c:v>15.0</c:v>
                  </c:pt>
                  <c:pt idx="1">
                    <c:v>6.0</c:v>
                  </c:pt>
                  <c:pt idx="2">
                    <c:v>1.0</c:v>
                  </c:pt>
                  <c:pt idx="3">
                    <c:v>6.0</c:v>
                  </c:pt>
                  <c:pt idx="4">
                    <c:v>5.0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177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甘特图2!$D$2:$D$6</c:f>
              <c:numCache>
                <c:formatCode>yyyy/m/d;@</c:formatCode>
                <c:ptCount val="5"/>
                <c:pt idx="0">
                  <c:v>42692.0</c:v>
                </c:pt>
                <c:pt idx="1">
                  <c:v>42707.0</c:v>
                </c:pt>
                <c:pt idx="2">
                  <c:v>42713.0</c:v>
                </c:pt>
                <c:pt idx="3">
                  <c:v>42714.0</c:v>
                </c:pt>
                <c:pt idx="4">
                  <c:v>42720.0</c:v>
                </c:pt>
              </c:numCache>
            </c:numRef>
          </c:xVal>
          <c:yVal>
            <c:numRef>
              <c:f>甘特图2!$H$2:$H$6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26848"/>
        <c:axId val="1627412192"/>
      </c:scatterChart>
      <c:valAx>
        <c:axId val="1525226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12192"/>
        <c:crosses val="autoZero"/>
        <c:crossBetween val="midCat"/>
        <c:majorUnit val="10.0"/>
        <c:minorUnit val="2.0"/>
      </c:valAx>
      <c:valAx>
        <c:axId val="1627412192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252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标靶图!$C$1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标靶图!$A$2:$A$9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标靶图!$C$2:$C$9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</c:ser>
        <c:ser>
          <c:idx val="1"/>
          <c:order val="1"/>
          <c:tx>
            <c:strRef>
              <c:f>标靶图!$D$1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标靶图!$A$2:$A$9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标靶图!$D$2:$D$9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ser>
          <c:idx val="2"/>
          <c:order val="2"/>
          <c:tx>
            <c:strRef>
              <c:f>标靶图!$E$1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标靶图!$A$2:$A$9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标靶图!$E$2:$E$9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510640"/>
        <c:axId val="1477571872"/>
      </c:barChart>
      <c:scatterChart>
        <c:scatterStyle val="lineMarker"/>
        <c:varyColors val="0"/>
        <c:ser>
          <c:idx val="3"/>
          <c:order val="3"/>
          <c:tx>
            <c:strRef>
              <c:f>标靶图!$G$1</c:f>
              <c:strCache>
                <c:ptCount val="1"/>
                <c:pt idx="0">
                  <c:v>完成率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标靶图!$G$2:$G$9</c:f>
                <c:numCache>
                  <c:formatCode>General</c:formatCode>
                  <c:ptCount val="8"/>
                  <c:pt idx="0">
                    <c:v>1.048</c:v>
                  </c:pt>
                  <c:pt idx="1">
                    <c:v>1.169</c:v>
                  </c:pt>
                  <c:pt idx="2">
                    <c:v>0.688</c:v>
                  </c:pt>
                  <c:pt idx="3">
                    <c:v>0.777</c:v>
                  </c:pt>
                  <c:pt idx="4">
                    <c:v>0.978</c:v>
                  </c:pt>
                  <c:pt idx="5">
                    <c:v>0.721</c:v>
                  </c:pt>
                  <c:pt idx="6">
                    <c:v>1.032</c:v>
                  </c:pt>
                  <c:pt idx="7">
                    <c:v>1.172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标靶图!$G$2:$G$9</c:f>
              <c:numCache>
                <c:formatCode>0%</c:formatCode>
                <c:ptCount val="8"/>
                <c:pt idx="0">
                  <c:v>1.048</c:v>
                </c:pt>
                <c:pt idx="1">
                  <c:v>1.169</c:v>
                </c:pt>
                <c:pt idx="2">
                  <c:v>0.688</c:v>
                </c:pt>
                <c:pt idx="3">
                  <c:v>0.777</c:v>
                </c:pt>
                <c:pt idx="4">
                  <c:v>0.978</c:v>
                </c:pt>
                <c:pt idx="5">
                  <c:v>0.721</c:v>
                </c:pt>
                <c:pt idx="6">
                  <c:v>1.032</c:v>
                </c:pt>
                <c:pt idx="7">
                  <c:v>1.172</c:v>
                </c:pt>
              </c:numCache>
            </c:numRef>
          </c:xVal>
          <c:yVal>
            <c:numRef>
              <c:f>标靶图!$H$2:$H$9</c:f>
              <c:numCache>
                <c:formatCode>0.0_ 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标靶图!$I$1</c:f>
              <c:strCache>
                <c:ptCount val="1"/>
                <c:pt idx="0">
                  <c:v>基准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  <c:spPr>
              <a:noFill/>
              <a:ln w="412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标靶图!$I$2:$I$9</c:f>
              <c:numCache>
                <c:formatCode>0%</c:formatCode>
                <c:ptCount val="8"/>
                <c:pt idx="0">
                  <c:v>0.9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  <c:pt idx="4">
                  <c:v>0.9</c:v>
                </c:pt>
                <c:pt idx="5">
                  <c:v>0.85</c:v>
                </c:pt>
                <c:pt idx="6">
                  <c:v>0.9</c:v>
                </c:pt>
                <c:pt idx="7">
                  <c:v>0.85</c:v>
                </c:pt>
              </c:numCache>
            </c:numRef>
          </c:xVal>
          <c:yVal>
            <c:numRef>
              <c:f>标靶图!$H$2:$H$9</c:f>
              <c:numCache>
                <c:formatCode>0.0_ 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210640"/>
        <c:axId val="1193945936"/>
      </c:scatterChart>
      <c:catAx>
        <c:axId val="119651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571872"/>
        <c:crosses val="autoZero"/>
        <c:auto val="1"/>
        <c:lblAlgn val="ctr"/>
        <c:lblOffset val="100"/>
        <c:noMultiLvlLbl val="0"/>
      </c:catAx>
      <c:valAx>
        <c:axId val="1477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510640"/>
        <c:crosses val="autoZero"/>
        <c:crossBetween val="between"/>
      </c:valAx>
      <c:valAx>
        <c:axId val="1193945936"/>
        <c:scaling>
          <c:orientation val="minMax"/>
          <c:max val="4.25"/>
          <c:min val="0.25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10640"/>
        <c:crosses val="max"/>
        <c:crossBetween val="midCat"/>
      </c:valAx>
      <c:valAx>
        <c:axId val="119521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9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4422183465231"/>
          <c:y val="0.0509712162362002"/>
          <c:w val="0.937277909756668"/>
          <c:h val="0.87435579761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条形图!$C$4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BDD4DE"/>
            </a:solidFill>
            <a:ln>
              <a:noFill/>
            </a:ln>
            <a:effectLst/>
          </c:spPr>
          <c:invertIfNegative val="0"/>
          <c:cat>
            <c:strRef>
              <c:f>条形图!$B$5:$B$10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条形图!$C$5:$C$10</c:f>
              <c:numCache>
                <c:formatCode>General</c:formatCode>
                <c:ptCount val="6"/>
                <c:pt idx="0">
                  <c:v>2.0</c:v>
                </c:pt>
                <c:pt idx="1">
                  <c:v>9.0</c:v>
                </c:pt>
                <c:pt idx="2">
                  <c:v>5.0</c:v>
                </c:pt>
                <c:pt idx="3">
                  <c:v>11.0</c:v>
                </c:pt>
                <c:pt idx="4">
                  <c:v>8.0</c:v>
                </c:pt>
                <c:pt idx="5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条形图!$D$4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rgbClr val="BDD4DE"/>
            </a:solidFill>
            <a:ln>
              <a:noFill/>
            </a:ln>
            <a:effectLst/>
          </c:spPr>
          <c:invertIfNegative val="0"/>
          <c:cat>
            <c:strRef>
              <c:f>条形图!$B$5:$B$10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条形图!$D$5:$D$10</c:f>
              <c:numCache>
                <c:formatCode>General</c:formatCode>
                <c:ptCount val="6"/>
                <c:pt idx="0">
                  <c:v>4.0</c:v>
                </c:pt>
                <c:pt idx="1">
                  <c:v>9.0</c:v>
                </c:pt>
                <c:pt idx="2">
                  <c:v>5.0</c:v>
                </c:pt>
                <c:pt idx="3">
                  <c:v>2.0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</c:ser>
        <c:ser>
          <c:idx val="2"/>
          <c:order val="2"/>
          <c:tx>
            <c:strRef>
              <c:f>条形图!$E$4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485D"/>
            </a:solidFill>
            <a:ln>
              <a:noFill/>
            </a:ln>
            <a:effectLst/>
          </c:spPr>
          <c:invertIfNegative val="0"/>
          <c:cat>
            <c:strRef>
              <c:f>条形图!$B$5:$B$10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条形图!$E$5:$E$10</c:f>
              <c:numCache>
                <c:formatCode>General</c:formatCode>
                <c:ptCount val="6"/>
                <c:pt idx="0">
                  <c:v>15.0</c:v>
                </c:pt>
                <c:pt idx="1">
                  <c:v>12.0</c:v>
                </c:pt>
                <c:pt idx="2">
                  <c:v>7.0</c:v>
                </c:pt>
                <c:pt idx="3">
                  <c:v>7.0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62560"/>
        <c:axId val="1482129104"/>
      </c:barChart>
      <c:catAx>
        <c:axId val="15248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129104"/>
        <c:crosses val="autoZero"/>
        <c:auto val="1"/>
        <c:lblAlgn val="ctr"/>
        <c:lblOffset val="100"/>
        <c:noMultiLvlLbl val="0"/>
      </c:catAx>
      <c:valAx>
        <c:axId val="14821291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8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856513641445"/>
          <c:y val="0.000550179052354316"/>
          <c:w val="0.303902175843383"/>
          <c:h val="0.11334723850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散点图!$A$2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散点图!$B$2:$B$5</c:f>
              <c:numCache>
                <c:formatCode>General</c:formatCode>
                <c:ptCount val="4"/>
                <c:pt idx="0">
                  <c:v>18.3</c:v>
                </c:pt>
                <c:pt idx="1">
                  <c:v>17.9</c:v>
                </c:pt>
                <c:pt idx="2">
                  <c:v>20.0</c:v>
                </c:pt>
                <c:pt idx="3">
                  <c:v>19.4</c:v>
                </c:pt>
              </c:numCache>
            </c:numRef>
          </c:xVal>
          <c:yVal>
            <c:numRef>
              <c:f>散点图!$C$2:$C$5</c:f>
              <c:numCache>
                <c:formatCode>General</c:formatCode>
                <c:ptCount val="4"/>
                <c:pt idx="0">
                  <c:v>15.4</c:v>
                </c:pt>
                <c:pt idx="1">
                  <c:v>13.0</c:v>
                </c:pt>
                <c:pt idx="2">
                  <c:v>20.0</c:v>
                </c:pt>
                <c:pt idx="3">
                  <c:v>17.2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散点图!$A$6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散点图!$B$6:$B$11</c:f>
              <c:numCache>
                <c:formatCode>General</c:formatCode>
                <c:ptCount val="6"/>
                <c:pt idx="0">
                  <c:v>15.7</c:v>
                </c:pt>
                <c:pt idx="1">
                  <c:v>12.3</c:v>
                </c:pt>
                <c:pt idx="2">
                  <c:v>17.3</c:v>
                </c:pt>
                <c:pt idx="3">
                  <c:v>10.5</c:v>
                </c:pt>
                <c:pt idx="4">
                  <c:v>14.6</c:v>
                </c:pt>
                <c:pt idx="5">
                  <c:v>13.3</c:v>
                </c:pt>
              </c:numCache>
            </c:numRef>
          </c:xVal>
          <c:yVal>
            <c:numRef>
              <c:f>散点图!$C$6:$C$11</c:f>
              <c:numCache>
                <c:formatCode>General</c:formatCode>
                <c:ptCount val="6"/>
                <c:pt idx="0">
                  <c:v>5.9</c:v>
                </c:pt>
                <c:pt idx="1">
                  <c:v>7.7</c:v>
                </c:pt>
                <c:pt idx="2">
                  <c:v>1.1</c:v>
                </c:pt>
                <c:pt idx="3">
                  <c:v>1.8</c:v>
                </c:pt>
                <c:pt idx="4">
                  <c:v>3.9</c:v>
                </c:pt>
                <c:pt idx="5">
                  <c:v>3.2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散点图!$A$12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散点图!$B$12:$B$17</c:f>
              <c:numCache>
                <c:formatCode>General</c:formatCode>
                <c:ptCount val="6"/>
                <c:pt idx="0">
                  <c:v>1.2</c:v>
                </c:pt>
                <c:pt idx="1">
                  <c:v>1.6</c:v>
                </c:pt>
                <c:pt idx="2">
                  <c:v>4.5</c:v>
                </c:pt>
                <c:pt idx="3">
                  <c:v>1.1</c:v>
                </c:pt>
                <c:pt idx="4">
                  <c:v>5.1</c:v>
                </c:pt>
                <c:pt idx="5">
                  <c:v>1.7</c:v>
                </c:pt>
              </c:numCache>
            </c:numRef>
          </c:xVal>
          <c:yVal>
            <c:numRef>
              <c:f>散点图!$C$12:$C$17</c:f>
              <c:numCache>
                <c:formatCode>General</c:formatCode>
                <c:ptCount val="6"/>
                <c:pt idx="0">
                  <c:v>16.7</c:v>
                </c:pt>
                <c:pt idx="1">
                  <c:v>19.2</c:v>
                </c:pt>
                <c:pt idx="2">
                  <c:v>11.0</c:v>
                </c:pt>
                <c:pt idx="3">
                  <c:v>15.3</c:v>
                </c:pt>
                <c:pt idx="4">
                  <c:v>14.1</c:v>
                </c:pt>
                <c:pt idx="5">
                  <c:v>18.9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散点图!$A$18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散点图!$B$18:$B$21</c:f>
              <c:numCache>
                <c:formatCode>General</c:formatCode>
                <c:ptCount val="4"/>
                <c:pt idx="0">
                  <c:v>4.9</c:v>
                </c:pt>
                <c:pt idx="1">
                  <c:v>1.2</c:v>
                </c:pt>
                <c:pt idx="2">
                  <c:v>8.3</c:v>
                </c:pt>
                <c:pt idx="3">
                  <c:v>4.2</c:v>
                </c:pt>
              </c:numCache>
            </c:numRef>
          </c:xVal>
          <c:yVal>
            <c:numRef>
              <c:f>散点图!$C$18:$C$21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8.8</c:v>
                </c:pt>
                <c:pt idx="3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60880"/>
        <c:axId val="1195224160"/>
      </c:scatterChart>
      <c:valAx>
        <c:axId val="16694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24160"/>
        <c:crossesAt val="10.0"/>
        <c:crossBetween val="midCat"/>
      </c:valAx>
      <c:valAx>
        <c:axId val="11952241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60880"/>
        <c:crossesAt val="1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散点图!$D$1</c:f>
              <c:strCache>
                <c:ptCount val="1"/>
                <c:pt idx="0">
                  <c:v>y2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075934512343"/>
                  <c:y val="-0.0580934629507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散点图!$B$2:$B$21</c:f>
              <c:numCache>
                <c:formatCode>General</c:formatCode>
                <c:ptCount val="20"/>
                <c:pt idx="0">
                  <c:v>18.3</c:v>
                </c:pt>
                <c:pt idx="1">
                  <c:v>17.9</c:v>
                </c:pt>
                <c:pt idx="2">
                  <c:v>20.0</c:v>
                </c:pt>
                <c:pt idx="3">
                  <c:v>19.4</c:v>
                </c:pt>
                <c:pt idx="4">
                  <c:v>15.7</c:v>
                </c:pt>
                <c:pt idx="5">
                  <c:v>12.3</c:v>
                </c:pt>
                <c:pt idx="6">
                  <c:v>17.3</c:v>
                </c:pt>
                <c:pt idx="7">
                  <c:v>10.5</c:v>
                </c:pt>
                <c:pt idx="8">
                  <c:v>14.6</c:v>
                </c:pt>
                <c:pt idx="9">
                  <c:v>13.3</c:v>
                </c:pt>
                <c:pt idx="10">
                  <c:v>1.2</c:v>
                </c:pt>
                <c:pt idx="11">
                  <c:v>1.6</c:v>
                </c:pt>
                <c:pt idx="12">
                  <c:v>4.5</c:v>
                </c:pt>
                <c:pt idx="13">
                  <c:v>1.1</c:v>
                </c:pt>
                <c:pt idx="14">
                  <c:v>5.1</c:v>
                </c:pt>
                <c:pt idx="15">
                  <c:v>1.7</c:v>
                </c:pt>
                <c:pt idx="16">
                  <c:v>4.9</c:v>
                </c:pt>
                <c:pt idx="17">
                  <c:v>1.2</c:v>
                </c:pt>
                <c:pt idx="18">
                  <c:v>8.3</c:v>
                </c:pt>
                <c:pt idx="19">
                  <c:v>4.2</c:v>
                </c:pt>
              </c:numCache>
            </c:numRef>
          </c:xVal>
          <c:yVal>
            <c:numRef>
              <c:f>散点图!$D$2:$D$21</c:f>
              <c:numCache>
                <c:formatCode>General</c:formatCode>
                <c:ptCount val="20"/>
                <c:pt idx="0">
                  <c:v>36.6</c:v>
                </c:pt>
                <c:pt idx="1">
                  <c:v>35.8</c:v>
                </c:pt>
                <c:pt idx="2">
                  <c:v>40.0</c:v>
                </c:pt>
                <c:pt idx="3">
                  <c:v>38.8</c:v>
                </c:pt>
                <c:pt idx="4">
                  <c:v>31.4</c:v>
                </c:pt>
                <c:pt idx="5">
                  <c:v>24.6</c:v>
                </c:pt>
                <c:pt idx="6">
                  <c:v>34.6</c:v>
                </c:pt>
                <c:pt idx="7">
                  <c:v>21.0</c:v>
                </c:pt>
                <c:pt idx="8">
                  <c:v>29.2</c:v>
                </c:pt>
                <c:pt idx="9">
                  <c:v>26.6</c:v>
                </c:pt>
                <c:pt idx="10">
                  <c:v>2.4</c:v>
                </c:pt>
                <c:pt idx="11">
                  <c:v>3.2</c:v>
                </c:pt>
                <c:pt idx="12">
                  <c:v>9.0</c:v>
                </c:pt>
                <c:pt idx="13">
                  <c:v>2.2</c:v>
                </c:pt>
                <c:pt idx="14">
                  <c:v>10.2</c:v>
                </c:pt>
                <c:pt idx="15">
                  <c:v>3.4</c:v>
                </c:pt>
                <c:pt idx="16">
                  <c:v>9.8</c:v>
                </c:pt>
                <c:pt idx="17">
                  <c:v>2.4</c:v>
                </c:pt>
                <c:pt idx="18">
                  <c:v>16.6</c:v>
                </c:pt>
                <c:pt idx="19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54448"/>
        <c:axId val="1210880864"/>
      </c:scatterChart>
      <c:valAx>
        <c:axId val="15565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880864"/>
        <c:crosses val="autoZero"/>
        <c:crossBetween val="midCat"/>
      </c:valAx>
      <c:valAx>
        <c:axId val="1210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环形图!$C$1</c:f>
              <c:strCache>
                <c:ptCount val="1"/>
                <c:pt idx="0">
                  <c:v>一级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环形图!$A$2:$B$10</c:f>
              <c:multiLvlStrCache>
                <c:ptCount val="9"/>
                <c:lvl>
                  <c:pt idx="0">
                    <c:v>电脑</c:v>
                  </c:pt>
                  <c:pt idx="1">
                    <c:v>手机</c:v>
                  </c:pt>
                  <c:pt idx="2">
                    <c:v>冰箱</c:v>
                  </c:pt>
                  <c:pt idx="3">
                    <c:v>空调</c:v>
                  </c:pt>
                  <c:pt idx="4">
                    <c:v>微波炉</c:v>
                  </c:pt>
                  <c:pt idx="5">
                    <c:v>鞋</c:v>
                  </c:pt>
                  <c:pt idx="6">
                    <c:v>上衣</c:v>
                  </c:pt>
                  <c:pt idx="7">
                    <c:v>裤子</c:v>
                  </c:pt>
                  <c:pt idx="8">
                    <c:v>饰品</c:v>
                  </c:pt>
                </c:lvl>
                <c:lvl>
                  <c:pt idx="0">
                    <c:v>家电</c:v>
                  </c:pt>
                  <c:pt idx="1">
                    <c:v>家电</c:v>
                  </c:pt>
                  <c:pt idx="2">
                    <c:v>家电</c:v>
                  </c:pt>
                  <c:pt idx="3">
                    <c:v>家电</c:v>
                  </c:pt>
                  <c:pt idx="4">
                    <c:v>家电</c:v>
                  </c:pt>
                  <c:pt idx="5">
                    <c:v>服饰</c:v>
                  </c:pt>
                  <c:pt idx="6">
                    <c:v>服饰</c:v>
                  </c:pt>
                  <c:pt idx="7">
                    <c:v>服饰</c:v>
                  </c:pt>
                  <c:pt idx="8">
                    <c:v>服饰</c:v>
                  </c:pt>
                </c:lvl>
              </c:multiLvlStrCache>
            </c:multiLvlStrRef>
          </c:cat>
          <c:val>
            <c:numRef>
              <c:f>环形图!$C$2:$C$10</c:f>
              <c:numCache>
                <c:formatCode>General</c:formatCode>
                <c:ptCount val="9"/>
                <c:pt idx="0">
                  <c:v>62.0</c:v>
                </c:pt>
                <c:pt idx="5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环形图!$D$1</c:f>
              <c:strCache>
                <c:ptCount val="1"/>
                <c:pt idx="0">
                  <c:v>二级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530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环形图!$A$2:$B$10</c:f>
              <c:multiLvlStrCache>
                <c:ptCount val="9"/>
                <c:lvl>
                  <c:pt idx="0">
                    <c:v>电脑</c:v>
                  </c:pt>
                  <c:pt idx="1">
                    <c:v>手机</c:v>
                  </c:pt>
                  <c:pt idx="2">
                    <c:v>冰箱</c:v>
                  </c:pt>
                  <c:pt idx="3">
                    <c:v>空调</c:v>
                  </c:pt>
                  <c:pt idx="4">
                    <c:v>微波炉</c:v>
                  </c:pt>
                  <c:pt idx="5">
                    <c:v>鞋</c:v>
                  </c:pt>
                  <c:pt idx="6">
                    <c:v>上衣</c:v>
                  </c:pt>
                  <c:pt idx="7">
                    <c:v>裤子</c:v>
                  </c:pt>
                  <c:pt idx="8">
                    <c:v>饰品</c:v>
                  </c:pt>
                </c:lvl>
                <c:lvl>
                  <c:pt idx="0">
                    <c:v>家电</c:v>
                  </c:pt>
                  <c:pt idx="1">
                    <c:v>家电</c:v>
                  </c:pt>
                  <c:pt idx="2">
                    <c:v>家电</c:v>
                  </c:pt>
                  <c:pt idx="3">
                    <c:v>家电</c:v>
                  </c:pt>
                  <c:pt idx="4">
                    <c:v>家电</c:v>
                  </c:pt>
                  <c:pt idx="5">
                    <c:v>服饰</c:v>
                  </c:pt>
                  <c:pt idx="6">
                    <c:v>服饰</c:v>
                  </c:pt>
                  <c:pt idx="7">
                    <c:v>服饰</c:v>
                  </c:pt>
                  <c:pt idx="8">
                    <c:v>服饰</c:v>
                  </c:pt>
                </c:lvl>
              </c:multiLvlStrCache>
            </c:multiLvlStrRef>
          </c:cat>
          <c:val>
            <c:numRef>
              <c:f>环形图!$D$2:$D$10</c:f>
              <c:numCache>
                <c:formatCode>General</c:formatCode>
                <c:ptCount val="9"/>
                <c:pt idx="0">
                  <c:v>10.0</c:v>
                </c:pt>
                <c:pt idx="1">
                  <c:v>6.0</c:v>
                </c:pt>
                <c:pt idx="2">
                  <c:v>12.0</c:v>
                </c:pt>
                <c:pt idx="3">
                  <c:v>19.0</c:v>
                </c:pt>
                <c:pt idx="4">
                  <c:v>15.0</c:v>
                </c:pt>
                <c:pt idx="5">
                  <c:v>11.0</c:v>
                </c:pt>
                <c:pt idx="6">
                  <c:v>5.0</c:v>
                </c:pt>
                <c:pt idx="7">
                  <c:v>17.0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漏斗图!$B$1</c:f>
              <c:strCache>
                <c:ptCount val="1"/>
                <c:pt idx="0">
                  <c:v>辅助列1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17.5</c:v>
                </c:pt>
                <c:pt idx="4">
                  <c:v>20.0</c:v>
                </c:pt>
                <c:pt idx="5">
                  <c:v>42.5</c:v>
                </c:pt>
                <c:pt idx="6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漏斗图!$C$1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漏斗图!$C$2:$C$8</c:f>
              <c:numCache>
                <c:formatCode>General</c:formatCode>
                <c:ptCount val="7"/>
                <c:pt idx="0">
                  <c:v>100.0</c:v>
                </c:pt>
                <c:pt idx="1">
                  <c:v>90.0</c:v>
                </c:pt>
                <c:pt idx="2">
                  <c:v>84.0</c:v>
                </c:pt>
                <c:pt idx="3">
                  <c:v>65.0</c:v>
                </c:pt>
                <c:pt idx="4">
                  <c:v>60.0</c:v>
                </c:pt>
                <c:pt idx="5">
                  <c:v>15.0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漏斗图!$D$1</c:f>
              <c:strCache>
                <c:ptCount val="1"/>
                <c:pt idx="0">
                  <c:v>辅助列2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漏斗图!$D$2:$D$8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17.5</c:v>
                </c:pt>
                <c:pt idx="4">
                  <c:v>20.0</c:v>
                </c:pt>
                <c:pt idx="5">
                  <c:v>42.5</c:v>
                </c:pt>
                <c:pt idx="6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4210112"/>
        <c:axId val="1195120576"/>
      </c:barChart>
      <c:catAx>
        <c:axId val="1194210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120576"/>
        <c:crosses val="autoZero"/>
        <c:auto val="1"/>
        <c:lblAlgn val="ctr"/>
        <c:lblOffset val="100"/>
        <c:noMultiLvlLbl val="0"/>
      </c:catAx>
      <c:valAx>
        <c:axId val="1195120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2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漏斗图!$C$1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rgbClr val="BDD4DE"/>
            </a:solidFill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漏斗图!$C$2:$C$8</c:f>
              <c:numCache>
                <c:formatCode>General</c:formatCode>
                <c:ptCount val="7"/>
                <c:pt idx="0">
                  <c:v>100.0</c:v>
                </c:pt>
                <c:pt idx="1">
                  <c:v>90.0</c:v>
                </c:pt>
                <c:pt idx="2">
                  <c:v>84.0</c:v>
                </c:pt>
                <c:pt idx="3">
                  <c:v>65.0</c:v>
                </c:pt>
                <c:pt idx="4">
                  <c:v>60.0</c:v>
                </c:pt>
                <c:pt idx="5">
                  <c:v>15.0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漏斗图!$E$1</c:f>
              <c:strCache>
                <c:ptCount val="1"/>
                <c:pt idx="0">
                  <c:v>辅助列3</c:v>
                </c:pt>
              </c:strCache>
            </c:strRef>
          </c:tx>
          <c:spPr>
            <a:solidFill>
              <a:srgbClr val="00485D"/>
            </a:solidFill>
            <a:ln>
              <a:noFill/>
            </a:ln>
            <a:effectLst/>
          </c:spPr>
          <c:invertIfNegative val="0"/>
          <c:cat>
            <c:strRef>
              <c:f>漏斗图!$A$2:$A$8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漏斗图!$E$2:$E$8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6.0</c:v>
                </c:pt>
                <c:pt idx="3">
                  <c:v>19.0</c:v>
                </c:pt>
                <c:pt idx="4">
                  <c:v>5.0</c:v>
                </c:pt>
                <c:pt idx="5">
                  <c:v>45.0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588960"/>
        <c:axId val="1176467792"/>
      </c:barChart>
      <c:catAx>
        <c:axId val="1405588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467792"/>
        <c:crosses val="autoZero"/>
        <c:auto val="1"/>
        <c:lblAlgn val="ctr"/>
        <c:lblOffset val="100"/>
        <c:noMultiLvlLbl val="0"/>
      </c:catAx>
      <c:valAx>
        <c:axId val="1176467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5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组合图!$B$1</c:f>
              <c:strCache>
                <c:ptCount val="1"/>
                <c:pt idx="0">
                  <c:v>安卓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组合图!$A$2:$A$25</c:f>
              <c:numCache>
                <c:formatCode>m/d/yy</c:formatCode>
                <c:ptCount val="24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</c:numCache>
            </c:numRef>
          </c:cat>
          <c:val>
            <c:numRef>
              <c:f>组合图!$B$2:$B$25</c:f>
              <c:numCache>
                <c:formatCode>General</c:formatCode>
                <c:ptCount val="24"/>
                <c:pt idx="0">
                  <c:v>321.0</c:v>
                </c:pt>
                <c:pt idx="1">
                  <c:v>310.0</c:v>
                </c:pt>
                <c:pt idx="2">
                  <c:v>342.0</c:v>
                </c:pt>
                <c:pt idx="3">
                  <c:v>309.0</c:v>
                </c:pt>
                <c:pt idx="4">
                  <c:v>325.0</c:v>
                </c:pt>
                <c:pt idx="5">
                  <c:v>371.0</c:v>
                </c:pt>
                <c:pt idx="6">
                  <c:v>467.0</c:v>
                </c:pt>
                <c:pt idx="7">
                  <c:v>497.0</c:v>
                </c:pt>
                <c:pt idx="8">
                  <c:v>490.0</c:v>
                </c:pt>
                <c:pt idx="9">
                  <c:v>344.0</c:v>
                </c:pt>
                <c:pt idx="10">
                  <c:v>244.0</c:v>
                </c:pt>
                <c:pt idx="11">
                  <c:v>219.0</c:v>
                </c:pt>
                <c:pt idx="12">
                  <c:v>234.0</c:v>
                </c:pt>
                <c:pt idx="13">
                  <c:v>231.0</c:v>
                </c:pt>
                <c:pt idx="14">
                  <c:v>276.0</c:v>
                </c:pt>
                <c:pt idx="15">
                  <c:v>304.0</c:v>
                </c:pt>
                <c:pt idx="16">
                  <c:v>314.0</c:v>
                </c:pt>
                <c:pt idx="17">
                  <c:v>320.0</c:v>
                </c:pt>
                <c:pt idx="18">
                  <c:v>326.0</c:v>
                </c:pt>
                <c:pt idx="19">
                  <c:v>375.0</c:v>
                </c:pt>
                <c:pt idx="20">
                  <c:v>310.0</c:v>
                </c:pt>
                <c:pt idx="21">
                  <c:v>322.0</c:v>
                </c:pt>
                <c:pt idx="22">
                  <c:v>340.0</c:v>
                </c:pt>
                <c:pt idx="23">
                  <c:v>315.0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507824"/>
        <c:axId val="1520387344"/>
      </c:barChart>
      <c:lineChart>
        <c:grouping val="standard"/>
        <c:varyColors val="0"/>
        <c:ser>
          <c:idx val="1"/>
          <c:order val="1"/>
          <c:tx>
            <c:v>波动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组合图!$D$2:$D$25</c:f>
              <c:numCache>
                <c:formatCode>0%</c:formatCode>
                <c:ptCount val="24"/>
                <c:pt idx="0">
                  <c:v>0.0</c:v>
                </c:pt>
                <c:pt idx="1">
                  <c:v>-0.0342679127725857</c:v>
                </c:pt>
                <c:pt idx="2">
                  <c:v>0.103225806451613</c:v>
                </c:pt>
                <c:pt idx="3">
                  <c:v>-0.0964912280701754</c:v>
                </c:pt>
                <c:pt idx="4">
                  <c:v>0.0517799352750809</c:v>
                </c:pt>
                <c:pt idx="5">
                  <c:v>0.141538461538462</c:v>
                </c:pt>
                <c:pt idx="6">
                  <c:v>0.258760107816712</c:v>
                </c:pt>
                <c:pt idx="7">
                  <c:v>0.0642398286937902</c:v>
                </c:pt>
                <c:pt idx="8">
                  <c:v>-0.0140845070422535</c:v>
                </c:pt>
                <c:pt idx="9">
                  <c:v>-0.297959183673469</c:v>
                </c:pt>
                <c:pt idx="10">
                  <c:v>-0.290697674418605</c:v>
                </c:pt>
                <c:pt idx="11">
                  <c:v>-0.102459016393443</c:v>
                </c:pt>
                <c:pt idx="12">
                  <c:v>0.0684931506849315</c:v>
                </c:pt>
                <c:pt idx="13">
                  <c:v>-0.0128205128205128</c:v>
                </c:pt>
                <c:pt idx="14">
                  <c:v>0.194805194805195</c:v>
                </c:pt>
                <c:pt idx="15">
                  <c:v>0.101449275362319</c:v>
                </c:pt>
                <c:pt idx="16">
                  <c:v>0.0328947368421053</c:v>
                </c:pt>
                <c:pt idx="17">
                  <c:v>0.0191082802547771</c:v>
                </c:pt>
                <c:pt idx="18">
                  <c:v>0.01875</c:v>
                </c:pt>
                <c:pt idx="19">
                  <c:v>0.150306748466258</c:v>
                </c:pt>
                <c:pt idx="20">
                  <c:v>-0.173333333333333</c:v>
                </c:pt>
                <c:pt idx="21">
                  <c:v>0.0387096774193549</c:v>
                </c:pt>
                <c:pt idx="22">
                  <c:v>0.0559006211180124</c:v>
                </c:pt>
                <c:pt idx="23">
                  <c:v>-0.0735294117647058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198000"/>
        <c:axId val="1482623776"/>
      </c:lineChart>
      <c:dateAx>
        <c:axId val="1553507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387344"/>
        <c:crosses val="autoZero"/>
        <c:auto val="1"/>
        <c:lblOffset val="100"/>
        <c:baseTimeUnit val="days"/>
      </c:dateAx>
      <c:valAx>
        <c:axId val="1520387344"/>
        <c:scaling>
          <c:orientation val="minMax"/>
          <c:max val="6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507824"/>
        <c:crosses val="autoZero"/>
        <c:crossBetween val="between"/>
      </c:valAx>
      <c:valAx>
        <c:axId val="1482623776"/>
        <c:scaling>
          <c:orientation val="minMax"/>
          <c:max val="2.0"/>
          <c:min val="-1.0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198000"/>
        <c:crosses val="max"/>
        <c:crossBetween val="between"/>
      </c:valAx>
      <c:catAx>
        <c:axId val="148119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8262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71149295993"/>
          <c:y val="0.0766336345740873"/>
          <c:w val="0.84843392420775"/>
          <c:h val="0.869261139942734"/>
        </c:manualLayout>
      </c:layout>
      <c:barChart>
        <c:barDir val="bar"/>
        <c:grouping val="stacked"/>
        <c:varyColors val="0"/>
        <c:ser>
          <c:idx val="1"/>
          <c:order val="1"/>
          <c:tx>
            <c:strRef>
              <c:f>组合图2!$D$3</c:f>
              <c:strCache>
                <c:ptCount val="1"/>
                <c:pt idx="0">
                  <c:v>precent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组合图2!$B$4:$B$16</c:f>
              <c:strCache>
                <c:ptCount val="13"/>
                <c:pt idx="0">
                  <c:v>loss</c:v>
                </c:pt>
                <c:pt idx="1">
                  <c:v>government</c:v>
                </c:pt>
                <c:pt idx="2">
                  <c:v>wholesale</c:v>
                </c:pt>
                <c:pt idx="3">
                  <c:v>education</c:v>
                </c:pt>
                <c:pt idx="4">
                  <c:v>business</c:v>
                </c:pt>
                <c:pt idx="5">
                  <c:v>leisure</c:v>
                </c:pt>
                <c:pt idx="6">
                  <c:v>manufacturing</c:v>
                </c:pt>
                <c:pt idx="7">
                  <c:v>financial</c:v>
                </c:pt>
                <c:pt idx="8">
                  <c:v>construction</c:v>
                </c:pt>
                <c:pt idx="9">
                  <c:v>other</c:v>
                </c:pt>
                <c:pt idx="10">
                  <c:v>transportation</c:v>
                </c:pt>
                <c:pt idx="11">
                  <c:v>information</c:v>
                </c:pt>
                <c:pt idx="12">
                  <c:v>resources</c:v>
                </c:pt>
              </c:strCache>
            </c:strRef>
          </c:cat>
          <c:val>
            <c:numRef>
              <c:f>组合图2!$D$4:$D$16</c:f>
              <c:numCache>
                <c:formatCode>0%</c:formatCode>
                <c:ptCount val="13"/>
                <c:pt idx="0">
                  <c:v>0.0575719649561952</c:v>
                </c:pt>
                <c:pt idx="1">
                  <c:v>0.0988735919899875</c:v>
                </c:pt>
                <c:pt idx="2">
                  <c:v>0.122653316645807</c:v>
                </c:pt>
                <c:pt idx="3">
                  <c:v>0.0700876095118899</c:v>
                </c:pt>
                <c:pt idx="4">
                  <c:v>0.00500625782227785</c:v>
                </c:pt>
                <c:pt idx="5">
                  <c:v>0.0187734668335419</c:v>
                </c:pt>
                <c:pt idx="6">
                  <c:v>0.111389236545682</c:v>
                </c:pt>
                <c:pt idx="7">
                  <c:v>0.101376720901126</c:v>
                </c:pt>
                <c:pt idx="8">
                  <c:v>0.0988735919899875</c:v>
                </c:pt>
                <c:pt idx="9">
                  <c:v>0.0775969962453066</c:v>
                </c:pt>
                <c:pt idx="10">
                  <c:v>0.0863579474342929</c:v>
                </c:pt>
                <c:pt idx="11">
                  <c:v>0.0738423028785982</c:v>
                </c:pt>
                <c:pt idx="12">
                  <c:v>0.0775969962453066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388560"/>
        <c:axId val="1211052016"/>
      </c:barChart>
      <c:barChart>
        <c:barDir val="bar"/>
        <c:grouping val="stacked"/>
        <c:varyColors val="0"/>
        <c:ser>
          <c:idx val="0"/>
          <c:order val="0"/>
          <c:tx>
            <c:strRef>
              <c:f>组合图2!$C$3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00485D"/>
            </a:solidFill>
            <a:ln>
              <a:noFill/>
            </a:ln>
            <a:effectLst/>
          </c:spPr>
          <c:invertIfNegative val="0"/>
          <c:cat>
            <c:strRef>
              <c:f>组合图2!$B$4:$B$16</c:f>
              <c:strCache>
                <c:ptCount val="13"/>
                <c:pt idx="0">
                  <c:v>loss</c:v>
                </c:pt>
                <c:pt idx="1">
                  <c:v>government</c:v>
                </c:pt>
                <c:pt idx="2">
                  <c:v>wholesale</c:v>
                </c:pt>
                <c:pt idx="3">
                  <c:v>education</c:v>
                </c:pt>
                <c:pt idx="4">
                  <c:v>business</c:v>
                </c:pt>
                <c:pt idx="5">
                  <c:v>leisure</c:v>
                </c:pt>
                <c:pt idx="6">
                  <c:v>manufacturing</c:v>
                </c:pt>
                <c:pt idx="7">
                  <c:v>financial</c:v>
                </c:pt>
                <c:pt idx="8">
                  <c:v>construction</c:v>
                </c:pt>
                <c:pt idx="9">
                  <c:v>other</c:v>
                </c:pt>
                <c:pt idx="10">
                  <c:v>transportation</c:v>
                </c:pt>
                <c:pt idx="11">
                  <c:v>information</c:v>
                </c:pt>
                <c:pt idx="12">
                  <c:v>resources</c:v>
                </c:pt>
              </c:strCache>
            </c:strRef>
          </c:cat>
          <c:val>
            <c:numRef>
              <c:f>组合图2!$C$4:$C$16</c:f>
              <c:numCache>
                <c:formatCode>General</c:formatCode>
                <c:ptCount val="13"/>
                <c:pt idx="0">
                  <c:v>7.0</c:v>
                </c:pt>
                <c:pt idx="1">
                  <c:v>-10.0</c:v>
                </c:pt>
                <c:pt idx="2">
                  <c:v>16.0</c:v>
                </c:pt>
                <c:pt idx="3">
                  <c:v>20.0</c:v>
                </c:pt>
                <c:pt idx="4">
                  <c:v>14.0</c:v>
                </c:pt>
                <c:pt idx="5">
                  <c:v>-13.0</c:v>
                </c:pt>
                <c:pt idx="6">
                  <c:v>19.0</c:v>
                </c:pt>
                <c:pt idx="7">
                  <c:v>20.0</c:v>
                </c:pt>
                <c:pt idx="8">
                  <c:v>-9.0</c:v>
                </c:pt>
                <c:pt idx="9">
                  <c:v>2.0</c:v>
                </c:pt>
                <c:pt idx="10">
                  <c:v>-5.0</c:v>
                </c:pt>
                <c:pt idx="11">
                  <c:v>-18.0</c:v>
                </c:pt>
                <c:pt idx="1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794368"/>
        <c:axId val="1210903856"/>
      </c:barChart>
      <c:catAx>
        <c:axId val="16283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endParaRPr lang="zh-CN"/>
          </a:p>
        </c:txPr>
        <c:crossAx val="1211052016"/>
        <c:crosses val="autoZero"/>
        <c:auto val="1"/>
        <c:lblAlgn val="ctr"/>
        <c:lblOffset val="100"/>
        <c:noMultiLvlLbl val="0"/>
      </c:catAx>
      <c:valAx>
        <c:axId val="1211052016"/>
        <c:scaling>
          <c:orientation val="minMax"/>
          <c:max val="0.6"/>
        </c:scaling>
        <c:delete val="0"/>
        <c:axPos val="b"/>
        <c:title>
          <c:layout>
            <c:manualLayout>
              <c:xMode val="edge"/>
              <c:yMode val="edge"/>
              <c:x val="0.0194684069663706"/>
              <c:y val="0.0183238636363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388560"/>
        <c:crosses val="autoZero"/>
        <c:crossBetween val="between"/>
      </c:valAx>
      <c:valAx>
        <c:axId val="1210903856"/>
        <c:scaling>
          <c:orientation val="minMax"/>
          <c:max val="40.0"/>
          <c:min val="-60.0"/>
        </c:scaling>
        <c:delete val="0"/>
        <c:axPos val="t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794368"/>
        <c:crosses val="max"/>
        <c:crossBetween val="between"/>
      </c:valAx>
      <c:catAx>
        <c:axId val="1210794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090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5950982715789"/>
          <c:y val="0.0680471333877641"/>
          <c:w val="0.144049146812947"/>
          <c:h val="0.0742382745635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879638</xdr:colOff>
      <xdr:row>1</xdr:row>
      <xdr:rowOff>254706</xdr:rowOff>
    </xdr:from>
    <xdr:to>
      <xdr:col>16</xdr:col>
      <xdr:colOff>78726</xdr:colOff>
      <xdr:row>18</xdr:row>
      <xdr:rowOff>143023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178245</xdr:colOff>
      <xdr:row>11</xdr:row>
      <xdr:rowOff>77981</xdr:rowOff>
    </xdr:from>
    <xdr:to>
      <xdr:col>9</xdr:col>
      <xdr:colOff>802105</xdr:colOff>
      <xdr:row>37</xdr:row>
      <xdr:rowOff>11140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117395</xdr:colOff>
      <xdr:row>2</xdr:row>
      <xdr:rowOff>42690</xdr:rowOff>
    </xdr:from>
    <xdr:to>
      <xdr:col>14</xdr:col>
      <xdr:colOff>307131</xdr:colOff>
      <xdr:row>10</xdr:row>
      <xdr:rowOff>265912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月份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5462" y="693698"/>
              <a:ext cx="1833266" cy="2496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1</xdr:row>
      <xdr:rowOff>0</xdr:rowOff>
    </xdr:from>
    <xdr:to>
      <xdr:col>9</xdr:col>
      <xdr:colOff>1231900</xdr:colOff>
      <xdr:row>12</xdr:row>
      <xdr:rowOff>193669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月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5400" y="3810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139816</xdr:colOff>
      <xdr:row>12</xdr:row>
      <xdr:rowOff>104862</xdr:rowOff>
    </xdr:from>
    <xdr:to>
      <xdr:col>9</xdr:col>
      <xdr:colOff>780642</xdr:colOff>
      <xdr:row>24</xdr:row>
      <xdr:rowOff>128165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215516</xdr:colOff>
      <xdr:row>0</xdr:row>
      <xdr:rowOff>92363</xdr:rowOff>
    </xdr:from>
    <xdr:to>
      <xdr:col>12</xdr:col>
      <xdr:colOff>76970</xdr:colOff>
      <xdr:row>9</xdr:row>
      <xdr:rowOff>100060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203971</xdr:colOff>
      <xdr:row>10</xdr:row>
      <xdr:rowOff>30789</xdr:rowOff>
    </xdr:from>
    <xdr:to>
      <xdr:col>11</xdr:col>
      <xdr:colOff>773546</xdr:colOff>
      <xdr:row>18</xdr:row>
      <xdr:rowOff>9237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236017</xdr:colOff>
      <xdr:row>1</xdr:row>
      <xdr:rowOff>140487</xdr:rowOff>
    </xdr:from>
    <xdr:to>
      <xdr:col>10</xdr:col>
      <xdr:colOff>629381</xdr:colOff>
      <xdr:row>14</xdr:row>
      <xdr:rowOff>95532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111404</xdr:colOff>
      <xdr:row>1</xdr:row>
      <xdr:rowOff>2</xdr:rowOff>
    </xdr:from>
    <xdr:to>
      <xdr:col>15</xdr:col>
      <xdr:colOff>122544</xdr:colOff>
      <xdr:row>19</xdr:row>
      <xdr:rowOff>122544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125886</xdr:colOff>
      <xdr:row>20</xdr:row>
      <xdr:rowOff>165768</xdr:rowOff>
    </xdr:from>
    <xdr:to>
      <xdr:col>15</xdr:col>
      <xdr:colOff>122544</xdr:colOff>
      <xdr:row>38</xdr:row>
      <xdr:rowOff>66842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215658</xdr:colOff>
      <xdr:row>2</xdr:row>
      <xdr:rowOff>251604</xdr:rowOff>
    </xdr:from>
    <xdr:to>
      <xdr:col>16</xdr:col>
      <xdr:colOff>35942</xdr:colOff>
      <xdr:row>21</xdr:row>
      <xdr:rowOff>35943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3</xdr:row>
      <xdr:rowOff>177800</xdr:rowOff>
    </xdr:from>
    <xdr:to>
      <xdr:col>17</xdr:col>
      <xdr:colOff>787400</xdr:colOff>
      <xdr:row>16</xdr:row>
      <xdr:rowOff>215900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390496</xdr:colOff>
      <xdr:row>0</xdr:row>
      <xdr:rowOff>266344</xdr:rowOff>
    </xdr:from>
    <xdr:to>
      <xdr:col>20</xdr:col>
      <xdr:colOff>213645</xdr:colOff>
      <xdr:row>10</xdr:row>
      <xdr:rowOff>356075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164980</xdr:colOff>
      <xdr:row>12</xdr:row>
      <xdr:rowOff>17092</xdr:rowOff>
    </xdr:from>
    <xdr:to>
      <xdr:col>20</xdr:col>
      <xdr:colOff>154298</xdr:colOff>
      <xdr:row>31</xdr:row>
      <xdr:rowOff>11869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989219</xdr:colOff>
      <xdr:row>0</xdr:row>
      <xdr:rowOff>516467</xdr:rowOff>
    </xdr:from>
    <xdr:to>
      <xdr:col>12</xdr:col>
      <xdr:colOff>239274</xdr:colOff>
      <xdr:row>7</xdr:row>
      <xdr:rowOff>193262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984.98536446759" createdVersion="4" refreshedVersion="4" minRefreshableVersion="3" recordCount="36">
  <cacheSource type="worksheet">
    <worksheetSource ref="A1:E1048576" sheet="杜邦分析原始数据"/>
  </cacheSource>
  <cacheFields count="6">
    <cacheField name="核心指标" numFmtId="0">
      <sharedItems containsBlank="1"/>
    </cacheField>
    <cacheField name="一级指标" numFmtId="0">
      <sharedItems containsBlank="1" count="3">
        <s v="移动端"/>
        <s v="网页端"/>
        <m/>
      </sharedItems>
    </cacheField>
    <cacheField name="二级指标" numFmtId="0">
      <sharedItems containsBlank="1" count="8">
        <s v="应用商店"/>
        <s v="付费推广"/>
        <s v="微信"/>
        <s v="微博"/>
        <s v="SEM "/>
        <s v="SEO "/>
        <s v="直接访问"/>
        <m/>
      </sharedItems>
    </cacheField>
    <cacheField name="月份" numFmtId="0">
      <sharedItems containsBlank="1" count="6">
        <s v="1月"/>
        <s v="2月"/>
        <s v="3月"/>
        <s v="4月"/>
        <s v="5月"/>
        <m/>
      </sharedItems>
    </cacheField>
    <cacheField name="新增用户量" numFmtId="0">
      <sharedItems containsString="0" containsBlank="1" containsNumber="1" containsInteger="1" minValue="100" maxValue="2500"/>
    </cacheField>
    <cacheField name="字段1" numFmtId="0" formula="一级指标/二级指标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新用户"/>
    <x v="0"/>
    <x v="0"/>
    <x v="0"/>
    <n v="1000"/>
  </r>
  <r>
    <s v="新用户"/>
    <x v="0"/>
    <x v="1"/>
    <x v="0"/>
    <n v="2500"/>
  </r>
  <r>
    <s v="新用户"/>
    <x v="0"/>
    <x v="2"/>
    <x v="0"/>
    <n v="300"/>
  </r>
  <r>
    <s v="新用户"/>
    <x v="0"/>
    <x v="3"/>
    <x v="0"/>
    <n v="120"/>
  </r>
  <r>
    <s v="新用户"/>
    <x v="1"/>
    <x v="4"/>
    <x v="0"/>
    <n v="900"/>
  </r>
  <r>
    <s v="新用户"/>
    <x v="1"/>
    <x v="5"/>
    <x v="0"/>
    <n v="800"/>
  </r>
  <r>
    <s v="新用户"/>
    <x v="1"/>
    <x v="6"/>
    <x v="0"/>
    <n v="300"/>
  </r>
  <r>
    <s v="新用户"/>
    <x v="0"/>
    <x v="0"/>
    <x v="1"/>
    <n v="800"/>
  </r>
  <r>
    <s v="新用户"/>
    <x v="0"/>
    <x v="1"/>
    <x v="1"/>
    <n v="2400"/>
  </r>
  <r>
    <s v="新用户"/>
    <x v="0"/>
    <x v="2"/>
    <x v="1"/>
    <n v="310"/>
  </r>
  <r>
    <s v="新用户"/>
    <x v="0"/>
    <x v="3"/>
    <x v="1"/>
    <n v="110"/>
  </r>
  <r>
    <s v="新用户"/>
    <x v="1"/>
    <x v="4"/>
    <x v="1"/>
    <n v="1200"/>
  </r>
  <r>
    <s v="新用户"/>
    <x v="1"/>
    <x v="5"/>
    <x v="1"/>
    <n v="750"/>
  </r>
  <r>
    <s v="新用户"/>
    <x v="1"/>
    <x v="6"/>
    <x v="1"/>
    <n v="300"/>
  </r>
  <r>
    <s v="新用户"/>
    <x v="0"/>
    <x v="0"/>
    <x v="2"/>
    <n v="1200"/>
  </r>
  <r>
    <s v="新用户"/>
    <x v="0"/>
    <x v="1"/>
    <x v="2"/>
    <n v="2350"/>
  </r>
  <r>
    <s v="新用户"/>
    <x v="0"/>
    <x v="2"/>
    <x v="2"/>
    <n v="270"/>
  </r>
  <r>
    <s v="新用户"/>
    <x v="0"/>
    <x v="3"/>
    <x v="2"/>
    <n v="100"/>
  </r>
  <r>
    <s v="新用户"/>
    <x v="1"/>
    <x v="4"/>
    <x v="2"/>
    <n v="1150"/>
  </r>
  <r>
    <s v="新用户"/>
    <x v="1"/>
    <x v="5"/>
    <x v="2"/>
    <n v="750"/>
  </r>
  <r>
    <s v="新用户"/>
    <x v="1"/>
    <x v="6"/>
    <x v="2"/>
    <n v="320"/>
  </r>
  <r>
    <s v="新用户"/>
    <x v="0"/>
    <x v="0"/>
    <x v="3"/>
    <n v="900"/>
  </r>
  <r>
    <s v="新用户"/>
    <x v="0"/>
    <x v="1"/>
    <x v="3"/>
    <n v="2320"/>
  </r>
  <r>
    <s v="新用户"/>
    <x v="0"/>
    <x v="2"/>
    <x v="3"/>
    <n v="265"/>
  </r>
  <r>
    <s v="新用户"/>
    <x v="0"/>
    <x v="3"/>
    <x v="3"/>
    <n v="120"/>
  </r>
  <r>
    <s v="新用户"/>
    <x v="1"/>
    <x v="4"/>
    <x v="3"/>
    <n v="1050"/>
  </r>
  <r>
    <s v="新用户"/>
    <x v="1"/>
    <x v="5"/>
    <x v="3"/>
    <n v="800"/>
  </r>
  <r>
    <s v="新用户"/>
    <x v="1"/>
    <x v="6"/>
    <x v="3"/>
    <n v="320"/>
  </r>
  <r>
    <s v="新用户"/>
    <x v="0"/>
    <x v="0"/>
    <x v="4"/>
    <n v="920"/>
  </r>
  <r>
    <s v="新用户"/>
    <x v="0"/>
    <x v="1"/>
    <x v="4"/>
    <n v="2300"/>
  </r>
  <r>
    <s v="新用户"/>
    <x v="0"/>
    <x v="2"/>
    <x v="4"/>
    <n v="300"/>
  </r>
  <r>
    <s v="新用户"/>
    <x v="0"/>
    <x v="3"/>
    <x v="4"/>
    <n v="150"/>
  </r>
  <r>
    <s v="新用户"/>
    <x v="1"/>
    <x v="4"/>
    <x v="4"/>
    <n v="900"/>
  </r>
  <r>
    <s v="新用户"/>
    <x v="1"/>
    <x v="5"/>
    <x v="4"/>
    <n v="700"/>
  </r>
  <r>
    <s v="新用户"/>
    <x v="1"/>
    <x v="6"/>
    <x v="4"/>
    <n v="300"/>
  </r>
  <r>
    <m/>
    <x v="2"/>
    <x v="7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20" firstHeaderRow="0" firstDataRow="1" firstDataCol="1"/>
  <pivotFields count="6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4"/>
        <item x="5"/>
        <item x="1"/>
        <item x="3"/>
        <item x="2"/>
        <item x="0"/>
        <item x="6"/>
        <item x="7"/>
        <item t="default"/>
      </items>
    </pivotField>
    <pivotField axis="axisRow" showAll="0">
      <items count="7">
        <item h="1" x="0"/>
        <item h="1" x="1"/>
        <item h="1" x="2"/>
        <item h="1" x="3"/>
        <item h="1" x="5"/>
        <item x="4"/>
        <item t="default"/>
      </items>
    </pivotField>
    <pivotField dataField="1" showAll="0"/>
    <pivotField dragToRow="0" dragToCol="0" dragToPage="0" showAll="0" defaultSubtotal="0"/>
  </pivotFields>
  <rowFields count="3">
    <field x="1"/>
    <field x="2"/>
    <field x="3"/>
  </rowFields>
  <rowItems count="17">
    <i>
      <x/>
    </i>
    <i r="1">
      <x/>
    </i>
    <i r="2">
      <x v="5"/>
    </i>
    <i r="1">
      <x v="1"/>
    </i>
    <i r="2">
      <x v="5"/>
    </i>
    <i r="1">
      <x v="6"/>
    </i>
    <i r="2">
      <x v="5"/>
    </i>
    <i>
      <x v="1"/>
    </i>
    <i r="1">
      <x v="2"/>
    </i>
    <i r="2">
      <x v="5"/>
    </i>
    <i r="1">
      <x v="3"/>
    </i>
    <i r="2">
      <x v="5"/>
    </i>
    <i r="1">
      <x v="4"/>
    </i>
    <i r="2">
      <x v="5"/>
    </i>
    <i r="1">
      <x v="5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/新增用户量" fld="4" baseField="0" baseItem="0"/>
    <dataField name="求和/新增用户量2" fld="4" showDataAs="percentDiff" baseField="3" baseItem="1048828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月份" sourceName="月份">
  <pivotTables>
    <pivotTable tabId="18" name="数据透视表2"/>
  </pivotTables>
  <data>
    <tabular pivotCacheId="2">
      <items count="6">
        <i x="0"/>
        <i x="1"/>
        <i x="2"/>
        <i x="3"/>
        <i x="4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月份 1" cache="切片器_月份" caption="月份" style="SlicerStyleDark3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月份" cache="切片器_月份" caption="月份" style="SlicerStyleDark3" rowHeight="230716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80B62AE-E517-D54F-BDCA-E47B780C6860}">
  <we:reference id="wa104168603" version="1.0.0.6" store="zh-CN" storeType="OMEX"/>
  <we:alternateReferences>
    <we:reference id="WA104168603" version="1.0.0.6" store="WA1041686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microsoft.com/office/2007/relationships/slicer" Target="../slicers/slicer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2.xml"/><Relationship Id="rId3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109" workbookViewId="0">
      <selection activeCell="B8" sqref="B8"/>
    </sheetView>
  </sheetViews>
  <sheetFormatPr baseColWidth="10" defaultRowHeight="16" x14ac:dyDescent="0.2"/>
  <cols>
    <col min="2" max="3" width="11.1640625" bestFit="1" customWidth="1"/>
    <col min="4" max="5" width="11.1640625" customWidth="1"/>
    <col min="7" max="7" width="13" bestFit="1" customWidth="1"/>
    <col min="8" max="10" width="11.1640625" bestFit="1" customWidth="1"/>
  </cols>
  <sheetData>
    <row r="1" spans="1:10" s="37" customFormat="1" ht="22" customHeight="1" x14ac:dyDescent="0.3">
      <c r="A1" s="101" t="s">
        <v>51</v>
      </c>
      <c r="B1" s="102" t="s">
        <v>45</v>
      </c>
      <c r="C1" s="102" t="s">
        <v>52</v>
      </c>
      <c r="D1" s="102" t="s">
        <v>57</v>
      </c>
      <c r="E1" s="103" t="s">
        <v>56</v>
      </c>
      <c r="G1" s="37" t="s">
        <v>49</v>
      </c>
      <c r="H1" s="37" t="s">
        <v>46</v>
      </c>
      <c r="I1" s="88" t="s">
        <v>44</v>
      </c>
      <c r="J1" s="88" t="s">
        <v>45</v>
      </c>
    </row>
    <row r="2" spans="1:10" s="37" customFormat="1" ht="23" customHeight="1" x14ac:dyDescent="0.3">
      <c r="A2" s="104" t="s">
        <v>50</v>
      </c>
      <c r="B2" s="105">
        <v>401</v>
      </c>
      <c r="C2" s="105">
        <v>321</v>
      </c>
      <c r="D2" s="106"/>
      <c r="E2" s="107"/>
      <c r="G2" s="38">
        <v>42736</v>
      </c>
      <c r="H2" s="37">
        <f>WEEKNUM(G2,2)</f>
        <v>1</v>
      </c>
      <c r="I2" s="37">
        <v>321</v>
      </c>
      <c r="J2" s="37">
        <v>401</v>
      </c>
    </row>
    <row r="3" spans="1:10" s="37" customFormat="1" ht="23" customHeight="1" x14ac:dyDescent="0.3">
      <c r="A3" s="104" t="s">
        <v>53</v>
      </c>
      <c r="B3" s="106">
        <v>450.85714285714283</v>
      </c>
      <c r="C3" s="106">
        <v>374.42857142857144</v>
      </c>
      <c r="D3" s="108">
        <f t="shared" ref="D3:E5" si="0">B3/B2-1</f>
        <v>0.1243320270751691</v>
      </c>
      <c r="E3" s="109">
        <f t="shared" si="0"/>
        <v>0.16644414775255911</v>
      </c>
      <c r="G3" s="38">
        <v>42737</v>
      </c>
      <c r="H3" s="37">
        <f t="shared" ref="H3:H25" si="1">WEEKNUM(G3,2)</f>
        <v>2</v>
      </c>
      <c r="I3" s="37">
        <v>310</v>
      </c>
      <c r="J3" s="37">
        <v>387</v>
      </c>
    </row>
    <row r="4" spans="1:10" s="37" customFormat="1" ht="23" customHeight="1" x14ac:dyDescent="0.3">
      <c r="A4" s="104" t="s">
        <v>54</v>
      </c>
      <c r="B4" s="106">
        <v>373.14285714285717</v>
      </c>
      <c r="C4" s="106">
        <v>291.14285714285717</v>
      </c>
      <c r="D4" s="108">
        <f t="shared" si="0"/>
        <v>-0.17237008871989856</v>
      </c>
      <c r="E4" s="109">
        <f t="shared" si="0"/>
        <v>-0.22243418542541016</v>
      </c>
      <c r="G4" s="38">
        <v>42738</v>
      </c>
      <c r="H4" s="37">
        <f t="shared" si="1"/>
        <v>2</v>
      </c>
      <c r="I4" s="37">
        <v>342</v>
      </c>
      <c r="J4" s="37">
        <v>399</v>
      </c>
    </row>
    <row r="5" spans="1:10" s="37" customFormat="1" ht="23" customHeight="1" thickBot="1" x14ac:dyDescent="0.35">
      <c r="A5" s="110" t="s">
        <v>55</v>
      </c>
      <c r="B5" s="111">
        <v>375.28571428571428</v>
      </c>
      <c r="C5" s="111">
        <v>320.14285714285717</v>
      </c>
      <c r="D5" s="112">
        <f t="shared" si="0"/>
        <v>5.7427258805511361E-3</v>
      </c>
      <c r="E5" s="113">
        <f t="shared" si="0"/>
        <v>9.9607458292443551E-2</v>
      </c>
      <c r="G5" s="38">
        <v>42739</v>
      </c>
      <c r="H5" s="37">
        <f t="shared" si="1"/>
        <v>2</v>
      </c>
      <c r="I5" s="37">
        <v>309</v>
      </c>
      <c r="J5" s="37">
        <v>401</v>
      </c>
    </row>
    <row r="6" spans="1:10" s="37" customFormat="1" ht="23" customHeight="1" x14ac:dyDescent="0.3">
      <c r="D6" s="43"/>
      <c r="E6" s="43"/>
      <c r="G6" s="38">
        <v>42740</v>
      </c>
      <c r="H6" s="37">
        <f t="shared" si="1"/>
        <v>2</v>
      </c>
      <c r="I6" s="37">
        <v>325</v>
      </c>
      <c r="J6" s="37">
        <v>385</v>
      </c>
    </row>
    <row r="7" spans="1:10" s="37" customFormat="1" ht="23" customHeight="1" x14ac:dyDescent="0.3">
      <c r="G7" s="38">
        <v>42741</v>
      </c>
      <c r="H7" s="37">
        <f t="shared" si="1"/>
        <v>2</v>
      </c>
      <c r="I7" s="37">
        <v>371</v>
      </c>
      <c r="J7" s="37">
        <v>421</v>
      </c>
    </row>
    <row r="8" spans="1:10" s="37" customFormat="1" ht="23" customHeight="1" x14ac:dyDescent="0.3">
      <c r="G8" s="38">
        <v>42742</v>
      </c>
      <c r="H8" s="37">
        <f t="shared" si="1"/>
        <v>2</v>
      </c>
      <c r="I8" s="37">
        <v>467</v>
      </c>
      <c r="J8" s="37">
        <v>562</v>
      </c>
    </row>
    <row r="9" spans="1:10" s="37" customFormat="1" ht="23" customHeight="1" x14ac:dyDescent="0.3">
      <c r="G9" s="38">
        <v>42743</v>
      </c>
      <c r="H9" s="37">
        <f t="shared" si="1"/>
        <v>2</v>
      </c>
      <c r="I9" s="37">
        <v>497</v>
      </c>
      <c r="J9" s="37">
        <v>601</v>
      </c>
    </row>
    <row r="10" spans="1:10" s="37" customFormat="1" ht="23" customHeight="1" x14ac:dyDescent="0.3">
      <c r="G10" s="38">
        <v>42744</v>
      </c>
      <c r="H10" s="37">
        <f t="shared" si="1"/>
        <v>3</v>
      </c>
      <c r="I10" s="37">
        <v>490</v>
      </c>
      <c r="J10" s="37">
        <v>552</v>
      </c>
    </row>
    <row r="11" spans="1:10" s="37" customFormat="1" ht="23" customHeight="1" x14ac:dyDescent="0.3">
      <c r="G11" s="38">
        <v>42745</v>
      </c>
      <c r="H11" s="37">
        <f t="shared" si="1"/>
        <v>3</v>
      </c>
      <c r="I11" s="37">
        <v>344</v>
      </c>
      <c r="J11" s="37">
        <v>487</v>
      </c>
    </row>
    <row r="12" spans="1:10" s="37" customFormat="1" ht="23" customHeight="1" x14ac:dyDescent="0.3">
      <c r="G12" s="38">
        <v>42746</v>
      </c>
      <c r="H12" s="37">
        <f t="shared" si="1"/>
        <v>3</v>
      </c>
      <c r="I12" s="37">
        <v>244</v>
      </c>
      <c r="J12" s="37">
        <v>352</v>
      </c>
    </row>
    <row r="13" spans="1:10" s="37" customFormat="1" ht="23" customHeight="1" x14ac:dyDescent="0.3">
      <c r="G13" s="38">
        <v>42747</v>
      </c>
      <c r="H13" s="37">
        <f t="shared" si="1"/>
        <v>3</v>
      </c>
      <c r="I13" s="37">
        <v>219</v>
      </c>
      <c r="J13" s="37">
        <v>321</v>
      </c>
    </row>
    <row r="14" spans="1:10" s="37" customFormat="1" ht="23" customHeight="1" x14ac:dyDescent="0.3">
      <c r="G14" s="38">
        <v>42748</v>
      </c>
      <c r="H14" s="37">
        <f t="shared" si="1"/>
        <v>3</v>
      </c>
      <c r="I14" s="37">
        <v>234</v>
      </c>
      <c r="J14" s="37">
        <v>284</v>
      </c>
    </row>
    <row r="15" spans="1:10" s="37" customFormat="1" ht="23" customHeight="1" x14ac:dyDescent="0.3">
      <c r="G15" s="38">
        <v>42749</v>
      </c>
      <c r="H15" s="37">
        <f t="shared" si="1"/>
        <v>3</v>
      </c>
      <c r="I15" s="37">
        <v>231</v>
      </c>
      <c r="J15" s="37">
        <v>286</v>
      </c>
    </row>
    <row r="16" spans="1:10" s="37" customFormat="1" ht="23" customHeight="1" x14ac:dyDescent="0.3">
      <c r="G16" s="38">
        <v>42750</v>
      </c>
      <c r="H16" s="37">
        <f t="shared" si="1"/>
        <v>3</v>
      </c>
      <c r="I16" s="37">
        <v>276</v>
      </c>
      <c r="J16" s="37">
        <v>330</v>
      </c>
    </row>
    <row r="17" spans="7:10" s="37" customFormat="1" ht="23" customHeight="1" x14ac:dyDescent="0.3">
      <c r="G17" s="38">
        <v>42751</v>
      </c>
      <c r="H17" s="37">
        <f t="shared" si="1"/>
        <v>4</v>
      </c>
      <c r="I17" s="37">
        <v>304</v>
      </c>
      <c r="J17" s="37">
        <v>352</v>
      </c>
    </row>
    <row r="18" spans="7:10" s="37" customFormat="1" ht="23" customHeight="1" x14ac:dyDescent="0.3">
      <c r="G18" s="38">
        <v>42752</v>
      </c>
      <c r="H18" s="37">
        <f t="shared" si="1"/>
        <v>4</v>
      </c>
      <c r="I18" s="37">
        <v>314</v>
      </c>
      <c r="J18" s="37">
        <v>365</v>
      </c>
    </row>
    <row r="19" spans="7:10" s="37" customFormat="1" ht="23" customHeight="1" x14ac:dyDescent="0.3">
      <c r="G19" s="38">
        <v>42753</v>
      </c>
      <c r="H19" s="37">
        <f t="shared" si="1"/>
        <v>4</v>
      </c>
      <c r="I19" s="37">
        <v>320</v>
      </c>
      <c r="J19" s="37">
        <v>365</v>
      </c>
    </row>
    <row r="20" spans="7:10" s="37" customFormat="1" ht="23" customHeight="1" x14ac:dyDescent="0.3">
      <c r="G20" s="38">
        <v>42754</v>
      </c>
      <c r="H20" s="37">
        <f t="shared" si="1"/>
        <v>4</v>
      </c>
      <c r="I20" s="37">
        <v>326</v>
      </c>
      <c r="J20" s="37">
        <v>396</v>
      </c>
    </row>
    <row r="21" spans="7:10" s="37" customFormat="1" ht="23" customHeight="1" x14ac:dyDescent="0.3">
      <c r="G21" s="38">
        <v>42755</v>
      </c>
      <c r="H21" s="37">
        <f t="shared" si="1"/>
        <v>4</v>
      </c>
      <c r="I21" s="37">
        <v>345</v>
      </c>
      <c r="J21" s="37">
        <v>387</v>
      </c>
    </row>
    <row r="22" spans="7:10" s="37" customFormat="1" ht="23" customHeight="1" x14ac:dyDescent="0.3">
      <c r="G22" s="38">
        <v>42756</v>
      </c>
      <c r="H22" s="37">
        <f t="shared" si="1"/>
        <v>4</v>
      </c>
      <c r="I22" s="37">
        <v>310</v>
      </c>
      <c r="J22" s="37">
        <v>384</v>
      </c>
    </row>
    <row r="23" spans="7:10" s="37" customFormat="1" ht="23" customHeight="1" x14ac:dyDescent="0.3">
      <c r="G23" s="38">
        <v>42757</v>
      </c>
      <c r="H23" s="37">
        <f t="shared" si="1"/>
        <v>4</v>
      </c>
      <c r="I23" s="37">
        <v>322</v>
      </c>
      <c r="J23" s="37">
        <v>378</v>
      </c>
    </row>
    <row r="24" spans="7:10" s="37" customFormat="1" ht="23" customHeight="1" x14ac:dyDescent="0.3">
      <c r="G24" s="38">
        <v>42758</v>
      </c>
      <c r="H24" s="37">
        <f t="shared" si="1"/>
        <v>5</v>
      </c>
      <c r="I24" s="37">
        <v>340</v>
      </c>
      <c r="J24" s="37">
        <v>403</v>
      </c>
    </row>
    <row r="25" spans="7:10" s="37" customFormat="1" ht="23" customHeight="1" x14ac:dyDescent="0.3">
      <c r="G25" s="38">
        <v>42759</v>
      </c>
      <c r="H25" s="37">
        <f t="shared" si="1"/>
        <v>5</v>
      </c>
      <c r="I25" s="37">
        <v>315</v>
      </c>
      <c r="J25" s="37">
        <v>408</v>
      </c>
    </row>
    <row r="36" s="33" customFormat="1" x14ac:dyDescent="0.2"/>
    <row r="37" s="33" customFormat="1" x14ac:dyDescent="0.2"/>
    <row r="38" s="33" customFormat="1" x14ac:dyDescent="0.2"/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8" workbookViewId="0">
      <selection activeCell="H6" activeCellId="1" sqref="B2:B6 H2:H6"/>
    </sheetView>
  </sheetViews>
  <sheetFormatPr baseColWidth="10" defaultRowHeight="16" x14ac:dyDescent="0.2"/>
  <cols>
    <col min="2" max="7" width="16.83203125" customWidth="1"/>
  </cols>
  <sheetData>
    <row r="1" spans="1:8" s="2" customFormat="1" ht="46" customHeight="1" x14ac:dyDescent="0.2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2" t="s">
        <v>183</v>
      </c>
    </row>
    <row r="2" spans="1:8" s="2" customFormat="1" ht="46" customHeight="1" x14ac:dyDescent="0.2">
      <c r="A2" s="39" t="s">
        <v>6</v>
      </c>
      <c r="B2" s="40">
        <v>42694</v>
      </c>
      <c r="C2" s="40">
        <v>42708</v>
      </c>
      <c r="D2" s="40">
        <v>42692</v>
      </c>
      <c r="E2" s="40">
        <v>42707</v>
      </c>
      <c r="F2" s="41">
        <f>C2-B2</f>
        <v>14</v>
      </c>
      <c r="G2" s="41">
        <f>IF(E2="","",E2-D2)</f>
        <v>15</v>
      </c>
      <c r="H2" s="2">
        <v>1</v>
      </c>
    </row>
    <row r="3" spans="1:8" s="2" customFormat="1" ht="46" customHeight="1" x14ac:dyDescent="0.2">
      <c r="A3" s="39" t="s">
        <v>35</v>
      </c>
      <c r="B3" s="40">
        <v>42708</v>
      </c>
      <c r="C3" s="40">
        <v>42712</v>
      </c>
      <c r="D3" s="40">
        <v>42707</v>
      </c>
      <c r="E3" s="40">
        <v>42713</v>
      </c>
      <c r="F3" s="41">
        <f>C3-B3</f>
        <v>4</v>
      </c>
      <c r="G3" s="41">
        <f>IF(E3="","",E3-D3)</f>
        <v>6</v>
      </c>
      <c r="H3" s="2">
        <v>2</v>
      </c>
    </row>
    <row r="4" spans="1:8" s="2" customFormat="1" ht="46" customHeight="1" x14ac:dyDescent="0.2">
      <c r="A4" s="39" t="s">
        <v>36</v>
      </c>
      <c r="B4" s="40">
        <v>42712</v>
      </c>
      <c r="C4" s="40">
        <v>42714</v>
      </c>
      <c r="D4" s="40">
        <v>42713</v>
      </c>
      <c r="E4" s="40">
        <v>42714</v>
      </c>
      <c r="F4" s="41">
        <f>C4-B4</f>
        <v>2</v>
      </c>
      <c r="G4" s="41">
        <f>IF(E4="","",E4-D4)</f>
        <v>1</v>
      </c>
      <c r="H4" s="2">
        <v>3</v>
      </c>
    </row>
    <row r="5" spans="1:8" s="2" customFormat="1" ht="46" customHeight="1" x14ac:dyDescent="0.2">
      <c r="A5" s="39" t="s">
        <v>37</v>
      </c>
      <c r="B5" s="40">
        <v>42714</v>
      </c>
      <c r="C5" s="40">
        <v>42719</v>
      </c>
      <c r="D5" s="40">
        <v>42714</v>
      </c>
      <c r="E5" s="40">
        <v>42720</v>
      </c>
      <c r="F5" s="41">
        <f>C5-B5</f>
        <v>5</v>
      </c>
      <c r="G5" s="41">
        <f>IF(E5="","",E5-D5)</f>
        <v>6</v>
      </c>
      <c r="H5" s="2">
        <v>4</v>
      </c>
    </row>
    <row r="6" spans="1:8" s="2" customFormat="1" ht="46" customHeight="1" x14ac:dyDescent="0.2">
      <c r="A6" s="39" t="s">
        <v>38</v>
      </c>
      <c r="B6" s="40">
        <v>42719</v>
      </c>
      <c r="C6" s="40">
        <v>42724</v>
      </c>
      <c r="D6" s="40">
        <v>42720</v>
      </c>
      <c r="E6" s="40">
        <v>42725</v>
      </c>
      <c r="F6" s="41">
        <f>C6-B6</f>
        <v>5</v>
      </c>
      <c r="G6" s="41">
        <f>IF(E6="","",E6-D6)</f>
        <v>5</v>
      </c>
      <c r="H6" s="2">
        <v>5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14" workbookViewId="0">
      <selection activeCell="L30" sqref="L30"/>
    </sheetView>
  </sheetViews>
  <sheetFormatPr baseColWidth="10" defaultRowHeight="16" x14ac:dyDescent="0.2"/>
  <cols>
    <col min="1" max="7" width="10.83203125" style="134"/>
    <col min="8" max="8" width="10.83203125" style="133"/>
    <col min="9" max="16384" width="10.83203125" style="134"/>
  </cols>
  <sheetData>
    <row r="1" spans="1:9" ht="23" customHeight="1" x14ac:dyDescent="0.2">
      <c r="A1" s="131" t="s">
        <v>73</v>
      </c>
      <c r="B1" s="131" t="s">
        <v>82</v>
      </c>
      <c r="C1" s="132" t="s">
        <v>180</v>
      </c>
      <c r="D1" s="132" t="s">
        <v>181</v>
      </c>
      <c r="E1" s="132" t="s">
        <v>182</v>
      </c>
      <c r="F1" s="131" t="s">
        <v>84</v>
      </c>
      <c r="G1" s="131" t="s">
        <v>83</v>
      </c>
      <c r="I1" s="134" t="s">
        <v>184</v>
      </c>
    </row>
    <row r="2" spans="1:9" ht="18" x14ac:dyDescent="0.2">
      <c r="A2" s="131" t="s">
        <v>74</v>
      </c>
      <c r="B2" s="131">
        <v>1200</v>
      </c>
      <c r="C2" s="132">
        <v>0.6</v>
      </c>
      <c r="D2" s="132">
        <v>0.2</v>
      </c>
      <c r="E2" s="132">
        <v>0.2</v>
      </c>
      <c r="F2" s="131">
        <v>1257.6000000000001</v>
      </c>
      <c r="G2" s="135">
        <f>F2/B2</f>
        <v>1.048</v>
      </c>
      <c r="H2" s="133">
        <v>0.5</v>
      </c>
      <c r="I2" s="136">
        <v>0.9</v>
      </c>
    </row>
    <row r="3" spans="1:9" ht="20" x14ac:dyDescent="0.2">
      <c r="A3" s="131" t="s">
        <v>75</v>
      </c>
      <c r="B3" s="131">
        <v>1500</v>
      </c>
      <c r="C3" s="132">
        <v>0.6</v>
      </c>
      <c r="D3" s="132">
        <v>0.2</v>
      </c>
      <c r="E3" s="132">
        <v>0.2</v>
      </c>
      <c r="F3" s="131">
        <v>1753.5</v>
      </c>
      <c r="G3" s="135">
        <f t="shared" ref="G3:G9" si="0">F3/B3</f>
        <v>1.169</v>
      </c>
      <c r="H3" s="137">
        <v>1</v>
      </c>
      <c r="I3" s="136">
        <v>0.85</v>
      </c>
    </row>
    <row r="4" spans="1:9" ht="18" x14ac:dyDescent="0.2">
      <c r="A4" s="131" t="s">
        <v>76</v>
      </c>
      <c r="B4" s="131">
        <v>1100</v>
      </c>
      <c r="C4" s="132">
        <v>0.6</v>
      </c>
      <c r="D4" s="132">
        <v>0.2</v>
      </c>
      <c r="E4" s="132">
        <v>0.2</v>
      </c>
      <c r="F4" s="131">
        <v>756.8</v>
      </c>
      <c r="G4" s="135">
        <f t="shared" si="0"/>
        <v>0.68799999999999994</v>
      </c>
      <c r="H4" s="133">
        <v>1.5</v>
      </c>
      <c r="I4" s="136">
        <v>0.9</v>
      </c>
    </row>
    <row r="5" spans="1:9" ht="20" x14ac:dyDescent="0.2">
      <c r="A5" s="131" t="s">
        <v>77</v>
      </c>
      <c r="B5" s="131">
        <v>980</v>
      </c>
      <c r="C5" s="132">
        <v>0.6</v>
      </c>
      <c r="D5" s="132">
        <v>0.2</v>
      </c>
      <c r="E5" s="132">
        <v>0.2</v>
      </c>
      <c r="F5" s="131">
        <v>761.46</v>
      </c>
      <c r="G5" s="135">
        <f t="shared" si="0"/>
        <v>0.77700000000000002</v>
      </c>
      <c r="H5" s="137">
        <v>2</v>
      </c>
      <c r="I5" s="136">
        <v>0.85</v>
      </c>
    </row>
    <row r="6" spans="1:9" ht="18" x14ac:dyDescent="0.2">
      <c r="A6" s="131" t="s">
        <v>78</v>
      </c>
      <c r="B6" s="131">
        <v>1020</v>
      </c>
      <c r="C6" s="132">
        <v>0.6</v>
      </c>
      <c r="D6" s="132">
        <v>0.2</v>
      </c>
      <c r="E6" s="132">
        <v>0.2</v>
      </c>
      <c r="F6" s="131">
        <v>997.56</v>
      </c>
      <c r="G6" s="135">
        <f t="shared" si="0"/>
        <v>0.97799999999999998</v>
      </c>
      <c r="H6" s="133">
        <v>2.5</v>
      </c>
      <c r="I6" s="136">
        <v>0.9</v>
      </c>
    </row>
    <row r="7" spans="1:9" ht="20" x14ac:dyDescent="0.2">
      <c r="A7" s="131" t="s">
        <v>79</v>
      </c>
      <c r="B7" s="131">
        <v>950</v>
      </c>
      <c r="C7" s="132">
        <v>0.6</v>
      </c>
      <c r="D7" s="132">
        <v>0.2</v>
      </c>
      <c r="E7" s="132">
        <v>0.2</v>
      </c>
      <c r="F7" s="131">
        <v>684.94999999999993</v>
      </c>
      <c r="G7" s="135">
        <f t="shared" si="0"/>
        <v>0.72099999999999997</v>
      </c>
      <c r="H7" s="137">
        <v>3</v>
      </c>
      <c r="I7" s="136">
        <v>0.85</v>
      </c>
    </row>
    <row r="8" spans="1:9" ht="18" x14ac:dyDescent="0.2">
      <c r="A8" s="131" t="s">
        <v>80</v>
      </c>
      <c r="B8" s="131">
        <v>800</v>
      </c>
      <c r="C8" s="132">
        <v>0.6</v>
      </c>
      <c r="D8" s="132">
        <v>0.2</v>
      </c>
      <c r="E8" s="132">
        <v>0.2</v>
      </c>
      <c r="F8" s="131">
        <v>825.6</v>
      </c>
      <c r="G8" s="135">
        <f t="shared" si="0"/>
        <v>1.032</v>
      </c>
      <c r="H8" s="133">
        <v>3.5</v>
      </c>
      <c r="I8" s="136">
        <v>0.9</v>
      </c>
    </row>
    <row r="9" spans="1:9" ht="20" x14ac:dyDescent="0.2">
      <c r="A9" s="131" t="s">
        <v>81</v>
      </c>
      <c r="B9" s="131">
        <v>1050</v>
      </c>
      <c r="C9" s="132">
        <v>0.6</v>
      </c>
      <c r="D9" s="132">
        <v>0.2</v>
      </c>
      <c r="E9" s="132">
        <v>0.2</v>
      </c>
      <c r="F9" s="131">
        <v>1230.5999999999999</v>
      </c>
      <c r="G9" s="135">
        <f t="shared" si="0"/>
        <v>1.1719999999999999</v>
      </c>
      <c r="H9" s="137">
        <v>4</v>
      </c>
      <c r="I9" s="136">
        <v>0.85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19" workbookViewId="0">
      <selection activeCell="M5" sqref="M5"/>
    </sheetView>
  </sheetViews>
  <sheetFormatPr baseColWidth="10" defaultRowHeight="21" x14ac:dyDescent="0.2"/>
  <cols>
    <col min="1" max="2" width="5.83203125" style="49" customWidth="1"/>
    <col min="3" max="4" width="11.33203125" style="49" customWidth="1"/>
    <col min="5" max="5" width="11.33203125" style="55" customWidth="1"/>
    <col min="6" max="6" width="11.33203125" style="59" customWidth="1"/>
    <col min="7" max="7" width="1.6640625" style="49" customWidth="1"/>
    <col min="8" max="8" width="11.33203125" style="69" customWidth="1"/>
    <col min="9" max="9" width="1.33203125" style="49" customWidth="1"/>
    <col min="10" max="10" width="11.33203125" style="72" customWidth="1"/>
    <col min="11" max="12" width="9.33203125" style="49" customWidth="1"/>
    <col min="13" max="16384" width="10.83203125" style="49"/>
  </cols>
  <sheetData>
    <row r="1" spans="1:11" s="48" customFormat="1" ht="30" customHeight="1" x14ac:dyDescent="0.2">
      <c r="A1" s="47"/>
      <c r="B1" s="47"/>
      <c r="C1" s="46" t="s">
        <v>125</v>
      </c>
      <c r="D1" s="47"/>
      <c r="E1" s="52"/>
      <c r="F1" s="56"/>
      <c r="G1" s="47"/>
      <c r="H1" s="52"/>
      <c r="I1" s="65"/>
      <c r="J1" s="70"/>
      <c r="K1" s="47"/>
    </row>
    <row r="2" spans="1:11" s="50" customFormat="1" x14ac:dyDescent="0.2">
      <c r="E2" s="53"/>
      <c r="F2" s="57"/>
      <c r="H2" s="66"/>
      <c r="J2" s="71"/>
    </row>
    <row r="3" spans="1:11" s="50" customFormat="1" x14ac:dyDescent="0.2">
      <c r="E3" s="53"/>
      <c r="F3" s="57"/>
      <c r="H3" s="66"/>
      <c r="J3" s="71"/>
    </row>
    <row r="4" spans="1:11" s="50" customFormat="1" ht="22" thickBot="1" x14ac:dyDescent="0.25">
      <c r="C4" s="83" t="s">
        <v>105</v>
      </c>
      <c r="D4" s="83"/>
      <c r="E4" s="83" t="s">
        <v>132</v>
      </c>
      <c r="F4" s="83" t="s">
        <v>129</v>
      </c>
      <c r="H4" s="83" t="s">
        <v>133</v>
      </c>
      <c r="J4" s="83" t="s">
        <v>129</v>
      </c>
    </row>
    <row r="5" spans="1:11" s="50" customFormat="1" ht="23" customHeight="1" x14ac:dyDescent="0.3">
      <c r="C5" s="74" t="s">
        <v>100</v>
      </c>
      <c r="D5" s="82"/>
      <c r="E5" s="74" t="s">
        <v>126</v>
      </c>
      <c r="F5" s="84"/>
      <c r="G5" s="75"/>
      <c r="H5" s="73" t="s">
        <v>113</v>
      </c>
      <c r="I5" s="74"/>
      <c r="J5" s="81"/>
      <c r="K5" s="75"/>
    </row>
    <row r="6" spans="1:11" s="50" customFormat="1" ht="23" customHeight="1" x14ac:dyDescent="0.3">
      <c r="C6" s="54">
        <f>GETPIVOTDATA("新增用户量",杜邦分析中间表!$A$3)</f>
        <v>5570</v>
      </c>
      <c r="D6" s="51"/>
      <c r="E6" s="54">
        <f>GETPIVOTDATA("新增用户量",杜邦分析中间表!$A$3,"一级指标","移动端")</f>
        <v>3670</v>
      </c>
      <c r="F6" s="58">
        <f>E6/$C$6</f>
        <v>0.65888689407540391</v>
      </c>
      <c r="H6" s="67">
        <f>GETPIVOTDATA("新增用户量",杜邦分析中间表!$A$3,"一级指标","移动端","二级指标","付费推广")</f>
        <v>2300</v>
      </c>
      <c r="I6" s="54"/>
      <c r="J6" s="85">
        <f>H6/$E$6</f>
        <v>0.6267029972752044</v>
      </c>
    </row>
    <row r="7" spans="1:11" s="50" customFormat="1" ht="23" customHeight="1" x14ac:dyDescent="0.3">
      <c r="C7" s="51"/>
      <c r="D7" s="51"/>
      <c r="E7" s="54"/>
      <c r="F7" s="58"/>
      <c r="H7" s="76" t="s">
        <v>121</v>
      </c>
      <c r="I7" s="77"/>
      <c r="J7" s="78"/>
      <c r="K7" s="79"/>
    </row>
    <row r="8" spans="1:11" s="50" customFormat="1" ht="23" customHeight="1" x14ac:dyDescent="0.3">
      <c r="C8" s="51"/>
      <c r="D8" s="51"/>
      <c r="E8" s="54"/>
      <c r="F8" s="58"/>
      <c r="H8" s="67">
        <f>GETPIVOTDATA("新增用户量",杜邦分析中间表!$A$3,"一级指标","移动端","二级指标","微博")</f>
        <v>150</v>
      </c>
      <c r="I8" s="54"/>
      <c r="J8" s="85">
        <f>H8/$E$6</f>
        <v>4.0871934604904632E-2</v>
      </c>
    </row>
    <row r="9" spans="1:11" s="50" customFormat="1" ht="23" customHeight="1" x14ac:dyDescent="0.3">
      <c r="C9" s="51"/>
      <c r="D9" s="51"/>
      <c r="E9" s="54"/>
      <c r="F9" s="58"/>
      <c r="H9" s="76" t="s">
        <v>111</v>
      </c>
      <c r="I9" s="76"/>
      <c r="J9" s="76"/>
      <c r="K9" s="76"/>
    </row>
    <row r="10" spans="1:11" s="50" customFormat="1" ht="23" customHeight="1" x14ac:dyDescent="0.3">
      <c r="C10" s="51"/>
      <c r="D10" s="51"/>
      <c r="E10" s="54"/>
      <c r="F10" s="58"/>
      <c r="H10" s="67">
        <f>GETPIVOTDATA("新增用户量",杜邦分析中间表!$A$3,"一级指标","移动端","二级指标","微信")</f>
        <v>300</v>
      </c>
      <c r="I10" s="54"/>
      <c r="J10" s="85">
        <f>H10/$E$6</f>
        <v>8.1743869209809264E-2</v>
      </c>
    </row>
    <row r="11" spans="1:11" s="50" customFormat="1" ht="23" customHeight="1" x14ac:dyDescent="0.3">
      <c r="C11" s="51"/>
      <c r="D11" s="51"/>
      <c r="E11" s="54"/>
      <c r="F11" s="58"/>
      <c r="H11" s="76" t="s">
        <v>127</v>
      </c>
      <c r="I11" s="77"/>
      <c r="J11" s="78"/>
      <c r="K11" s="79"/>
    </row>
    <row r="12" spans="1:11" s="50" customFormat="1" ht="23" customHeight="1" thickBot="1" x14ac:dyDescent="0.35">
      <c r="C12" s="51"/>
      <c r="D12" s="51"/>
      <c r="E12" s="62"/>
      <c r="F12" s="63"/>
      <c r="G12" s="64"/>
      <c r="H12" s="68">
        <f>GETPIVOTDATA("新增用户量",杜邦分析中间表!$A$3,"一级指标","移动端","二级指标","应用商店")</f>
        <v>920</v>
      </c>
      <c r="I12" s="62"/>
      <c r="J12" s="86">
        <f>H12/$E$6</f>
        <v>0.25068119891008173</v>
      </c>
      <c r="K12" s="64"/>
    </row>
    <row r="13" spans="1:11" s="50" customFormat="1" ht="23" customHeight="1" x14ac:dyDescent="0.3">
      <c r="C13" s="51"/>
      <c r="D13" s="51"/>
      <c r="E13" s="74" t="s">
        <v>109</v>
      </c>
      <c r="F13" s="84"/>
      <c r="G13" s="75"/>
      <c r="H13" s="73" t="s">
        <v>130</v>
      </c>
      <c r="I13" s="74"/>
      <c r="J13" s="80"/>
      <c r="K13" s="75"/>
    </row>
    <row r="14" spans="1:11" s="50" customFormat="1" ht="23" customHeight="1" x14ac:dyDescent="0.3">
      <c r="C14" s="51"/>
      <c r="D14" s="51"/>
      <c r="E14" s="54">
        <f>GETPIVOTDATA("新增用户量",杜邦分析中间表!$A$3,"一级指标","网页端")</f>
        <v>1900</v>
      </c>
      <c r="F14" s="58">
        <f>E14/C6</f>
        <v>0.34111310592459604</v>
      </c>
      <c r="H14" s="68">
        <f>GETPIVOTDATA("新增用户量",杜邦分析中间表!$A$3,"一级指标","网页端","二级指标","SEM ")</f>
        <v>900</v>
      </c>
      <c r="J14" s="85">
        <f>H14/$E$14</f>
        <v>0.47368421052631576</v>
      </c>
    </row>
    <row r="15" spans="1:11" s="50" customFormat="1" ht="23" customHeight="1" x14ac:dyDescent="0.3">
      <c r="E15" s="53"/>
      <c r="F15" s="57"/>
      <c r="H15" s="76" t="s">
        <v>131</v>
      </c>
      <c r="I15" s="77"/>
      <c r="J15" s="78"/>
      <c r="K15" s="79"/>
    </row>
    <row r="16" spans="1:11" s="50" customFormat="1" ht="23" customHeight="1" x14ac:dyDescent="0.2">
      <c r="E16" s="53"/>
      <c r="F16" s="57"/>
      <c r="H16" s="68">
        <f>GETPIVOTDATA("新增用户量",杜邦分析中间表!$A$3,"一级指标","网页端","二级指标","SEO ")</f>
        <v>700</v>
      </c>
      <c r="J16" s="85">
        <f>H16/$E$14</f>
        <v>0.36842105263157893</v>
      </c>
    </row>
    <row r="17" spans="5:11" s="50" customFormat="1" ht="23" customHeight="1" x14ac:dyDescent="0.3">
      <c r="E17" s="53"/>
      <c r="F17" s="57"/>
      <c r="H17" s="76" t="s">
        <v>119</v>
      </c>
      <c r="I17" s="77"/>
      <c r="J17" s="78"/>
      <c r="K17" s="79"/>
    </row>
    <row r="18" spans="5:11" s="50" customFormat="1" ht="23" customHeight="1" x14ac:dyDescent="0.2">
      <c r="E18" s="53"/>
      <c r="F18" s="57"/>
      <c r="H18" s="68">
        <f>GETPIVOTDATA("求和/新增用户量",杜邦分析中间表!$A$3,"一级指标","网页端","二级指标","直接访问")</f>
        <v>300</v>
      </c>
      <c r="J18" s="85">
        <f>H18/$E$14</f>
        <v>0.15789473684210525</v>
      </c>
    </row>
    <row r="19" spans="5:11" s="50" customFormat="1" x14ac:dyDescent="0.2">
      <c r="E19" s="53"/>
      <c r="F19" s="57"/>
      <c r="H19" s="66"/>
      <c r="J19" s="71"/>
    </row>
    <row r="20" spans="5:11" s="50" customFormat="1" x14ac:dyDescent="0.2">
      <c r="E20" s="53"/>
      <c r="F20" s="57"/>
      <c r="H20" s="66"/>
      <c r="J20" s="71"/>
    </row>
    <row r="21" spans="5:11" s="50" customFormat="1" x14ac:dyDescent="0.2">
      <c r="E21" s="53"/>
      <c r="F21" s="57"/>
      <c r="H21" s="66"/>
      <c r="J21" s="71"/>
    </row>
    <row r="22" spans="5:11" s="50" customFormat="1" x14ac:dyDescent="0.2">
      <c r="E22" s="53"/>
      <c r="F22" s="57"/>
      <c r="H22" s="66"/>
      <c r="J22" s="71"/>
    </row>
    <row r="23" spans="5:11" s="50" customFormat="1" x14ac:dyDescent="0.2">
      <c r="E23" s="53"/>
      <c r="F23" s="57"/>
      <c r="H23" s="66"/>
      <c r="J23" s="71"/>
    </row>
    <row r="24" spans="5:11" s="50" customFormat="1" x14ac:dyDescent="0.2">
      <c r="E24" s="53"/>
      <c r="F24" s="57"/>
      <c r="H24" s="66"/>
      <c r="J24" s="71"/>
    </row>
    <row r="25" spans="5:11" s="50" customFormat="1" x14ac:dyDescent="0.2">
      <c r="E25" s="53"/>
      <c r="F25" s="57"/>
      <c r="H25" s="66"/>
      <c r="J25" s="71"/>
    </row>
    <row r="26" spans="5:11" s="50" customFormat="1" x14ac:dyDescent="0.2">
      <c r="E26" s="53"/>
      <c r="F26" s="57"/>
      <c r="H26" s="66"/>
      <c r="J26" s="71"/>
    </row>
    <row r="27" spans="5:11" s="50" customFormat="1" x14ac:dyDescent="0.2">
      <c r="E27" s="53"/>
      <c r="F27" s="57"/>
      <c r="H27" s="66"/>
      <c r="J27" s="71"/>
    </row>
    <row r="28" spans="5:11" s="50" customFormat="1" x14ac:dyDescent="0.2">
      <c r="E28" s="53"/>
      <c r="F28" s="57"/>
      <c r="H28" s="66"/>
      <c r="J28" s="71"/>
    </row>
    <row r="29" spans="5:11" s="50" customFormat="1" x14ac:dyDescent="0.2">
      <c r="E29" s="53"/>
      <c r="F29" s="57"/>
      <c r="H29" s="66"/>
      <c r="J29" s="71"/>
    </row>
    <row r="30" spans="5:11" s="50" customFormat="1" x14ac:dyDescent="0.2">
      <c r="E30" s="53"/>
      <c r="F30" s="57"/>
      <c r="H30" s="66"/>
      <c r="J30" s="71"/>
    </row>
    <row r="31" spans="5:11" s="50" customFormat="1" x14ac:dyDescent="0.2">
      <c r="E31" s="53"/>
      <c r="F31" s="57"/>
      <c r="H31" s="66"/>
      <c r="J31" s="71"/>
    </row>
    <row r="32" spans="5:11" s="50" customFormat="1" x14ac:dyDescent="0.2">
      <c r="E32" s="53"/>
      <c r="F32" s="57"/>
      <c r="H32" s="66"/>
      <c r="J32" s="71"/>
    </row>
  </sheetData>
  <phoneticPr fontId="4" type="noConversion"/>
  <conditionalFormatting sqref="F1:F3 F5:F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{027ED348-73AF-A84E-B68F-CF499F385AF7}</x14:id>
        </ext>
      </extLst>
    </cfRule>
  </conditionalFormatting>
  <conditionalFormatting sqref="J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{05737979-501E-2D46-89BE-DA36FC7FBCB3}</x14:id>
        </ext>
      </extLst>
    </cfRule>
  </conditionalFormatting>
  <conditionalFormatting sqref="J6:J8 J10:J13 J17 J1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{921ABEC9-E712-9842-923B-1474F6BEECE0}</x14:id>
        </ext>
      </extLst>
    </cfRule>
  </conditionalFormatting>
  <conditionalFormatting sqref="J16 J14 J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{AFAC150F-CB7B-3849-8119-A669776DCAC5}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ED348-73AF-A84E-B68F-CF499F385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 F5:F1048576</xm:sqref>
        </x14:conditionalFormatting>
        <x14:conditionalFormatting xmlns:xm="http://schemas.microsoft.com/office/excel/2006/main">
          <x14:cfRule type="dataBar" id="{05737979-501E-2D46-89BE-DA36FC7FB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21ABEC9-E712-9842-923B-1474F6BEE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J6:J8 J10:J13 J17 J15</xm:sqref>
        </x14:conditionalFormatting>
        <x14:conditionalFormatting xmlns:xm="http://schemas.microsoft.com/office/excel/2006/main">
          <x14:cfRule type="dataBar" id="{AFAC150F-CB7B-3849-8119-A669776DC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 J14 J18</xm:sqref>
        </x14:conditionalFormatting>
      </x14:conditionalFormatting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zoomScale="91" workbookViewId="0">
      <selection activeCell="C19" sqref="C19"/>
    </sheetView>
  </sheetViews>
  <sheetFormatPr baseColWidth="10" defaultRowHeight="16" x14ac:dyDescent="0.2"/>
  <cols>
    <col min="1" max="1" width="13.83203125" customWidth="1"/>
    <col min="2" max="2" width="16.5" bestFit="1" customWidth="1"/>
    <col min="3" max="3" width="17.33203125" bestFit="1" customWidth="1"/>
    <col min="4" max="5" width="6.1640625" customWidth="1"/>
    <col min="6" max="6" width="17.1640625" customWidth="1"/>
    <col min="7" max="9" width="8" customWidth="1"/>
    <col min="10" max="10" width="20.1640625" customWidth="1"/>
    <col min="11" max="11" width="21.1640625" customWidth="1"/>
    <col min="12" max="13" width="8.5" customWidth="1"/>
    <col min="14" max="14" width="20.1640625" bestFit="1" customWidth="1"/>
    <col min="15" max="15" width="21.1640625" bestFit="1" customWidth="1"/>
    <col min="16" max="16" width="15.1640625" bestFit="1" customWidth="1"/>
  </cols>
  <sheetData>
    <row r="3" spans="1:3" x14ac:dyDescent="0.2">
      <c r="A3" s="35" t="s">
        <v>47</v>
      </c>
      <c r="B3" t="s">
        <v>124</v>
      </c>
      <c r="C3" t="s">
        <v>128</v>
      </c>
    </row>
    <row r="4" spans="1:3" x14ac:dyDescent="0.2">
      <c r="A4" s="36" t="s">
        <v>108</v>
      </c>
      <c r="B4" s="34">
        <v>1900</v>
      </c>
      <c r="C4" s="60"/>
    </row>
    <row r="5" spans="1:3" x14ac:dyDescent="0.2">
      <c r="A5" s="44" t="s">
        <v>114</v>
      </c>
      <c r="B5" s="34">
        <v>900</v>
      </c>
      <c r="C5" s="60"/>
    </row>
    <row r="6" spans="1:3" x14ac:dyDescent="0.2">
      <c r="A6" s="61" t="s">
        <v>186</v>
      </c>
      <c r="B6" s="34">
        <v>900</v>
      </c>
      <c r="C6" s="60"/>
    </row>
    <row r="7" spans="1:3" x14ac:dyDescent="0.2">
      <c r="A7" s="44" t="s">
        <v>116</v>
      </c>
      <c r="B7" s="34">
        <v>700</v>
      </c>
      <c r="C7" s="60"/>
    </row>
    <row r="8" spans="1:3" x14ac:dyDescent="0.2">
      <c r="A8" s="61" t="s">
        <v>186</v>
      </c>
      <c r="B8" s="34">
        <v>700</v>
      </c>
      <c r="C8" s="60"/>
    </row>
    <row r="9" spans="1:3" x14ac:dyDescent="0.2">
      <c r="A9" s="44" t="s">
        <v>118</v>
      </c>
      <c r="B9" s="34">
        <v>300</v>
      </c>
      <c r="C9" s="60"/>
    </row>
    <row r="10" spans="1:3" x14ac:dyDescent="0.2">
      <c r="A10" s="61" t="s">
        <v>186</v>
      </c>
      <c r="B10" s="34">
        <v>300</v>
      </c>
      <c r="C10" s="60"/>
    </row>
    <row r="11" spans="1:3" x14ac:dyDescent="0.2">
      <c r="A11" s="36" t="s">
        <v>101</v>
      </c>
      <c r="B11" s="34">
        <v>3670</v>
      </c>
      <c r="C11" s="60"/>
    </row>
    <row r="12" spans="1:3" x14ac:dyDescent="0.2">
      <c r="A12" s="44" t="s">
        <v>112</v>
      </c>
      <c r="B12" s="34">
        <v>2300</v>
      </c>
      <c r="C12" s="60"/>
    </row>
    <row r="13" spans="1:3" x14ac:dyDescent="0.2">
      <c r="A13" s="61" t="s">
        <v>186</v>
      </c>
      <c r="B13" s="34">
        <v>2300</v>
      </c>
      <c r="C13" s="60"/>
    </row>
    <row r="14" spans="1:3" x14ac:dyDescent="0.2">
      <c r="A14" s="44" t="s">
        <v>120</v>
      </c>
      <c r="B14" s="34">
        <v>150</v>
      </c>
      <c r="C14" s="60"/>
    </row>
    <row r="15" spans="1:3" x14ac:dyDescent="0.2">
      <c r="A15" s="61" t="s">
        <v>186</v>
      </c>
      <c r="B15" s="34">
        <v>150</v>
      </c>
      <c r="C15" s="60"/>
    </row>
    <row r="16" spans="1:3" x14ac:dyDescent="0.2">
      <c r="A16" s="44" t="s">
        <v>110</v>
      </c>
      <c r="B16" s="34">
        <v>300</v>
      </c>
      <c r="C16" s="60"/>
    </row>
    <row r="17" spans="1:3" x14ac:dyDescent="0.2">
      <c r="A17" s="61" t="s">
        <v>186</v>
      </c>
      <c r="B17" s="34">
        <v>300</v>
      </c>
      <c r="C17" s="60"/>
    </row>
    <row r="18" spans="1:3" x14ac:dyDescent="0.2">
      <c r="A18" s="44" t="s">
        <v>103</v>
      </c>
      <c r="B18" s="34">
        <v>920</v>
      </c>
      <c r="C18" s="60"/>
    </row>
    <row r="19" spans="1:3" x14ac:dyDescent="0.2">
      <c r="A19" s="61" t="s">
        <v>186</v>
      </c>
      <c r="B19" s="34">
        <v>920</v>
      </c>
      <c r="C19" s="60"/>
    </row>
    <row r="20" spans="1:3" x14ac:dyDescent="0.2">
      <c r="A20" s="36" t="s">
        <v>48</v>
      </c>
      <c r="B20" s="34">
        <v>5570</v>
      </c>
      <c r="C20" s="60"/>
    </row>
  </sheetData>
  <phoneticPr fontId="4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25" workbookViewId="0">
      <selection sqref="A1:E35"/>
    </sheetView>
  </sheetViews>
  <sheetFormatPr baseColWidth="10" defaultRowHeight="16" x14ac:dyDescent="0.2"/>
  <sheetData>
    <row r="1" spans="1:13" ht="21" customHeight="1" x14ac:dyDescent="0.2">
      <c r="A1" s="45" t="s">
        <v>105</v>
      </c>
      <c r="B1" s="45" t="s">
        <v>106</v>
      </c>
      <c r="C1" s="45" t="s">
        <v>107</v>
      </c>
      <c r="D1" s="45" t="s">
        <v>122</v>
      </c>
      <c r="E1" s="45" t="s">
        <v>123</v>
      </c>
      <c r="G1" s="45" t="s">
        <v>105</v>
      </c>
      <c r="H1" s="45" t="s">
        <v>106</v>
      </c>
      <c r="I1" s="45" t="s">
        <v>107</v>
      </c>
      <c r="J1" s="45" t="s">
        <v>93</v>
      </c>
      <c r="K1" s="45" t="s">
        <v>95</v>
      </c>
      <c r="L1" s="45" t="s">
        <v>97</v>
      </c>
      <c r="M1" s="45" t="s">
        <v>99</v>
      </c>
    </row>
    <row r="2" spans="1:13" x14ac:dyDescent="0.2">
      <c r="A2" t="s">
        <v>100</v>
      </c>
      <c r="B2" t="s">
        <v>102</v>
      </c>
      <c r="C2" t="s">
        <v>104</v>
      </c>
      <c r="D2" t="s">
        <v>93</v>
      </c>
      <c r="E2">
        <v>1000</v>
      </c>
      <c r="G2" t="s">
        <v>100</v>
      </c>
      <c r="H2" t="s">
        <v>102</v>
      </c>
      <c r="I2" t="s">
        <v>104</v>
      </c>
      <c r="J2">
        <v>1000</v>
      </c>
      <c r="K2">
        <v>800</v>
      </c>
      <c r="L2">
        <v>1200</v>
      </c>
      <c r="M2">
        <v>900</v>
      </c>
    </row>
    <row r="3" spans="1:13" x14ac:dyDescent="0.2">
      <c r="A3" t="s">
        <v>100</v>
      </c>
      <c r="B3" t="s">
        <v>102</v>
      </c>
      <c r="C3" t="s">
        <v>113</v>
      </c>
      <c r="D3" t="s">
        <v>93</v>
      </c>
      <c r="E3">
        <v>2500</v>
      </c>
      <c r="G3" t="s">
        <v>100</v>
      </c>
      <c r="H3" t="s">
        <v>102</v>
      </c>
      <c r="I3" t="s">
        <v>113</v>
      </c>
      <c r="J3">
        <v>2500</v>
      </c>
      <c r="K3">
        <v>2400</v>
      </c>
      <c r="L3">
        <v>2350</v>
      </c>
      <c r="M3">
        <v>2320</v>
      </c>
    </row>
    <row r="4" spans="1:13" x14ac:dyDescent="0.2">
      <c r="A4" t="s">
        <v>100</v>
      </c>
      <c r="B4" t="s">
        <v>102</v>
      </c>
      <c r="C4" t="s">
        <v>111</v>
      </c>
      <c r="D4" t="s">
        <v>93</v>
      </c>
      <c r="E4">
        <v>300</v>
      </c>
      <c r="G4" t="s">
        <v>100</v>
      </c>
      <c r="H4" t="s">
        <v>102</v>
      </c>
      <c r="I4" t="s">
        <v>111</v>
      </c>
      <c r="J4">
        <v>300</v>
      </c>
      <c r="K4">
        <v>310</v>
      </c>
      <c r="L4">
        <v>270</v>
      </c>
      <c r="M4">
        <v>265</v>
      </c>
    </row>
    <row r="5" spans="1:13" x14ac:dyDescent="0.2">
      <c r="A5" t="s">
        <v>100</v>
      </c>
      <c r="B5" t="s">
        <v>102</v>
      </c>
      <c r="C5" t="s">
        <v>121</v>
      </c>
      <c r="D5" t="s">
        <v>93</v>
      </c>
      <c r="E5">
        <v>120</v>
      </c>
      <c r="G5" t="s">
        <v>100</v>
      </c>
      <c r="H5" t="s">
        <v>102</v>
      </c>
      <c r="I5" t="s">
        <v>121</v>
      </c>
      <c r="J5">
        <v>120</v>
      </c>
      <c r="K5">
        <v>110</v>
      </c>
      <c r="L5">
        <v>100</v>
      </c>
      <c r="M5">
        <v>120</v>
      </c>
    </row>
    <row r="6" spans="1:13" x14ac:dyDescent="0.2">
      <c r="A6" t="s">
        <v>100</v>
      </c>
      <c r="B6" t="s">
        <v>109</v>
      </c>
      <c r="C6" t="s">
        <v>115</v>
      </c>
      <c r="D6" t="s">
        <v>93</v>
      </c>
      <c r="E6">
        <v>900</v>
      </c>
      <c r="G6" t="s">
        <v>100</v>
      </c>
      <c r="H6" t="s">
        <v>109</v>
      </c>
      <c r="I6" t="s">
        <v>115</v>
      </c>
      <c r="J6">
        <v>900</v>
      </c>
      <c r="K6">
        <v>1200</v>
      </c>
      <c r="L6">
        <v>1150</v>
      </c>
      <c r="M6">
        <v>1050</v>
      </c>
    </row>
    <row r="7" spans="1:13" x14ac:dyDescent="0.2">
      <c r="A7" t="s">
        <v>100</v>
      </c>
      <c r="B7" t="s">
        <v>109</v>
      </c>
      <c r="C7" t="s">
        <v>117</v>
      </c>
      <c r="D7" t="s">
        <v>93</v>
      </c>
      <c r="E7">
        <v>800</v>
      </c>
      <c r="G7" t="s">
        <v>100</v>
      </c>
      <c r="H7" t="s">
        <v>109</v>
      </c>
      <c r="I7" t="s">
        <v>117</v>
      </c>
      <c r="J7">
        <v>800</v>
      </c>
      <c r="K7">
        <v>750</v>
      </c>
      <c r="L7">
        <v>750</v>
      </c>
      <c r="M7">
        <v>800</v>
      </c>
    </row>
    <row r="8" spans="1:13" x14ac:dyDescent="0.2">
      <c r="A8" t="s">
        <v>100</v>
      </c>
      <c r="B8" t="s">
        <v>109</v>
      </c>
      <c r="C8" t="s">
        <v>119</v>
      </c>
      <c r="D8" t="s">
        <v>93</v>
      </c>
      <c r="E8">
        <v>300</v>
      </c>
      <c r="G8" t="s">
        <v>100</v>
      </c>
      <c r="H8" t="s">
        <v>109</v>
      </c>
      <c r="I8" t="s">
        <v>119</v>
      </c>
      <c r="J8">
        <v>300</v>
      </c>
      <c r="K8">
        <v>300</v>
      </c>
      <c r="L8">
        <v>320</v>
      </c>
      <c r="M8">
        <v>320</v>
      </c>
    </row>
    <row r="9" spans="1:13" x14ac:dyDescent="0.2">
      <c r="A9" t="s">
        <v>100</v>
      </c>
      <c r="B9" t="s">
        <v>102</v>
      </c>
      <c r="C9" t="s">
        <v>104</v>
      </c>
      <c r="D9" t="s">
        <v>94</v>
      </c>
      <c r="E9">
        <v>800</v>
      </c>
    </row>
    <row r="10" spans="1:13" x14ac:dyDescent="0.2">
      <c r="A10" t="s">
        <v>100</v>
      </c>
      <c r="B10" t="s">
        <v>102</v>
      </c>
      <c r="C10" t="s">
        <v>113</v>
      </c>
      <c r="D10" t="s">
        <v>94</v>
      </c>
      <c r="E10">
        <v>2400</v>
      </c>
    </row>
    <row r="11" spans="1:13" x14ac:dyDescent="0.2">
      <c r="A11" t="s">
        <v>100</v>
      </c>
      <c r="B11" t="s">
        <v>102</v>
      </c>
      <c r="C11" t="s">
        <v>111</v>
      </c>
      <c r="D11" t="s">
        <v>94</v>
      </c>
      <c r="E11">
        <v>310</v>
      </c>
    </row>
    <row r="12" spans="1:13" x14ac:dyDescent="0.2">
      <c r="A12" t="s">
        <v>100</v>
      </c>
      <c r="B12" t="s">
        <v>102</v>
      </c>
      <c r="C12" t="s">
        <v>121</v>
      </c>
      <c r="D12" t="s">
        <v>94</v>
      </c>
      <c r="E12">
        <v>110</v>
      </c>
    </row>
    <row r="13" spans="1:13" x14ac:dyDescent="0.2">
      <c r="A13" t="s">
        <v>100</v>
      </c>
      <c r="B13" t="s">
        <v>109</v>
      </c>
      <c r="C13" t="s">
        <v>115</v>
      </c>
      <c r="D13" t="s">
        <v>94</v>
      </c>
      <c r="E13">
        <v>1200</v>
      </c>
    </row>
    <row r="14" spans="1:13" x14ac:dyDescent="0.2">
      <c r="A14" t="s">
        <v>100</v>
      </c>
      <c r="B14" t="s">
        <v>109</v>
      </c>
      <c r="C14" t="s">
        <v>117</v>
      </c>
      <c r="D14" t="s">
        <v>94</v>
      </c>
      <c r="E14">
        <v>750</v>
      </c>
    </row>
    <row r="15" spans="1:13" x14ac:dyDescent="0.2">
      <c r="A15" t="s">
        <v>100</v>
      </c>
      <c r="B15" t="s">
        <v>109</v>
      </c>
      <c r="C15" t="s">
        <v>119</v>
      </c>
      <c r="D15" t="s">
        <v>94</v>
      </c>
      <c r="E15">
        <v>300</v>
      </c>
    </row>
    <row r="16" spans="1:13" x14ac:dyDescent="0.2">
      <c r="A16" t="s">
        <v>100</v>
      </c>
      <c r="B16" t="s">
        <v>102</v>
      </c>
      <c r="C16" t="s">
        <v>104</v>
      </c>
      <c r="D16" t="s">
        <v>96</v>
      </c>
      <c r="E16">
        <v>1200</v>
      </c>
    </row>
    <row r="17" spans="1:5" x14ac:dyDescent="0.2">
      <c r="A17" t="s">
        <v>100</v>
      </c>
      <c r="B17" t="s">
        <v>102</v>
      </c>
      <c r="C17" t="s">
        <v>113</v>
      </c>
      <c r="D17" t="s">
        <v>96</v>
      </c>
      <c r="E17">
        <v>2350</v>
      </c>
    </row>
    <row r="18" spans="1:5" x14ac:dyDescent="0.2">
      <c r="A18" t="s">
        <v>100</v>
      </c>
      <c r="B18" t="s">
        <v>102</v>
      </c>
      <c r="C18" t="s">
        <v>111</v>
      </c>
      <c r="D18" t="s">
        <v>96</v>
      </c>
      <c r="E18">
        <v>270</v>
      </c>
    </row>
    <row r="19" spans="1:5" x14ac:dyDescent="0.2">
      <c r="A19" t="s">
        <v>100</v>
      </c>
      <c r="B19" t="s">
        <v>102</v>
      </c>
      <c r="C19" t="s">
        <v>121</v>
      </c>
      <c r="D19" t="s">
        <v>96</v>
      </c>
      <c r="E19">
        <v>100</v>
      </c>
    </row>
    <row r="20" spans="1:5" x14ac:dyDescent="0.2">
      <c r="A20" t="s">
        <v>100</v>
      </c>
      <c r="B20" t="s">
        <v>109</v>
      </c>
      <c r="C20" t="s">
        <v>115</v>
      </c>
      <c r="D20" t="s">
        <v>96</v>
      </c>
      <c r="E20">
        <v>1150</v>
      </c>
    </row>
    <row r="21" spans="1:5" x14ac:dyDescent="0.2">
      <c r="A21" t="s">
        <v>100</v>
      </c>
      <c r="B21" t="s">
        <v>109</v>
      </c>
      <c r="C21" t="s">
        <v>117</v>
      </c>
      <c r="D21" t="s">
        <v>96</v>
      </c>
      <c r="E21">
        <v>750</v>
      </c>
    </row>
    <row r="22" spans="1:5" x14ac:dyDescent="0.2">
      <c r="A22" t="s">
        <v>100</v>
      </c>
      <c r="B22" t="s">
        <v>109</v>
      </c>
      <c r="C22" t="s">
        <v>119</v>
      </c>
      <c r="D22" t="s">
        <v>96</v>
      </c>
      <c r="E22">
        <v>320</v>
      </c>
    </row>
    <row r="23" spans="1:5" x14ac:dyDescent="0.2">
      <c r="A23" t="s">
        <v>100</v>
      </c>
      <c r="B23" t="s">
        <v>102</v>
      </c>
      <c r="C23" t="s">
        <v>104</v>
      </c>
      <c r="D23" t="s">
        <v>98</v>
      </c>
      <c r="E23">
        <v>900</v>
      </c>
    </row>
    <row r="24" spans="1:5" x14ac:dyDescent="0.2">
      <c r="A24" t="s">
        <v>100</v>
      </c>
      <c r="B24" t="s">
        <v>102</v>
      </c>
      <c r="C24" t="s">
        <v>113</v>
      </c>
      <c r="D24" t="s">
        <v>98</v>
      </c>
      <c r="E24">
        <v>2320</v>
      </c>
    </row>
    <row r="25" spans="1:5" x14ac:dyDescent="0.2">
      <c r="A25" t="s">
        <v>100</v>
      </c>
      <c r="B25" t="s">
        <v>102</v>
      </c>
      <c r="C25" t="s">
        <v>111</v>
      </c>
      <c r="D25" t="s">
        <v>98</v>
      </c>
      <c r="E25">
        <v>265</v>
      </c>
    </row>
    <row r="26" spans="1:5" x14ac:dyDescent="0.2">
      <c r="A26" t="s">
        <v>100</v>
      </c>
      <c r="B26" t="s">
        <v>102</v>
      </c>
      <c r="C26" t="s">
        <v>121</v>
      </c>
      <c r="D26" t="s">
        <v>98</v>
      </c>
      <c r="E26">
        <v>120</v>
      </c>
    </row>
    <row r="27" spans="1:5" x14ac:dyDescent="0.2">
      <c r="A27" t="s">
        <v>100</v>
      </c>
      <c r="B27" t="s">
        <v>109</v>
      </c>
      <c r="C27" t="s">
        <v>115</v>
      </c>
      <c r="D27" t="s">
        <v>98</v>
      </c>
      <c r="E27">
        <v>1050</v>
      </c>
    </row>
    <row r="28" spans="1:5" x14ac:dyDescent="0.2">
      <c r="A28" t="s">
        <v>100</v>
      </c>
      <c r="B28" t="s">
        <v>109</v>
      </c>
      <c r="C28" t="s">
        <v>117</v>
      </c>
      <c r="D28" t="s">
        <v>98</v>
      </c>
      <c r="E28">
        <v>800</v>
      </c>
    </row>
    <row r="29" spans="1:5" x14ac:dyDescent="0.2">
      <c r="A29" t="s">
        <v>100</v>
      </c>
      <c r="B29" t="s">
        <v>109</v>
      </c>
      <c r="C29" t="s">
        <v>119</v>
      </c>
      <c r="D29" t="s">
        <v>185</v>
      </c>
      <c r="E29">
        <v>320</v>
      </c>
    </row>
    <row r="30" spans="1:5" x14ac:dyDescent="0.2">
      <c r="A30" t="s">
        <v>100</v>
      </c>
      <c r="B30" t="s">
        <v>102</v>
      </c>
      <c r="C30" t="s">
        <v>104</v>
      </c>
      <c r="D30" t="s">
        <v>186</v>
      </c>
      <c r="E30">
        <v>920</v>
      </c>
    </row>
    <row r="31" spans="1:5" x14ac:dyDescent="0.2">
      <c r="A31" t="s">
        <v>100</v>
      </c>
      <c r="B31" t="s">
        <v>102</v>
      </c>
      <c r="C31" t="s">
        <v>113</v>
      </c>
      <c r="D31" t="s">
        <v>186</v>
      </c>
      <c r="E31">
        <v>2300</v>
      </c>
    </row>
    <row r="32" spans="1:5" x14ac:dyDescent="0.2">
      <c r="A32" t="s">
        <v>100</v>
      </c>
      <c r="B32" t="s">
        <v>102</v>
      </c>
      <c r="C32" t="s">
        <v>111</v>
      </c>
      <c r="D32" t="s">
        <v>186</v>
      </c>
      <c r="E32">
        <v>300</v>
      </c>
    </row>
    <row r="33" spans="1:5" x14ac:dyDescent="0.2">
      <c r="A33" t="s">
        <v>100</v>
      </c>
      <c r="B33" t="s">
        <v>102</v>
      </c>
      <c r="C33" t="s">
        <v>121</v>
      </c>
      <c r="D33" t="s">
        <v>186</v>
      </c>
      <c r="E33">
        <v>150</v>
      </c>
    </row>
    <row r="34" spans="1:5" x14ac:dyDescent="0.2">
      <c r="A34" t="s">
        <v>100</v>
      </c>
      <c r="B34" t="s">
        <v>109</v>
      </c>
      <c r="C34" t="s">
        <v>115</v>
      </c>
      <c r="D34" t="s">
        <v>186</v>
      </c>
      <c r="E34">
        <v>900</v>
      </c>
    </row>
    <row r="35" spans="1:5" x14ac:dyDescent="0.2">
      <c r="A35" t="s">
        <v>100</v>
      </c>
      <c r="B35" t="s">
        <v>109</v>
      </c>
      <c r="C35" t="s">
        <v>117</v>
      </c>
      <c r="D35" t="s">
        <v>186</v>
      </c>
      <c r="E35">
        <v>700</v>
      </c>
    </row>
    <row r="36" spans="1:5" x14ac:dyDescent="0.2">
      <c r="A36" t="s">
        <v>100</v>
      </c>
      <c r="B36" t="s">
        <v>109</v>
      </c>
      <c r="C36" t="s">
        <v>119</v>
      </c>
      <c r="D36" t="s">
        <v>186</v>
      </c>
      <c r="E36">
        <v>300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G29" sqref="G29"/>
    </sheetView>
  </sheetViews>
  <sheetFormatPr baseColWidth="10" defaultRowHeight="16" x14ac:dyDescent="0.2"/>
  <cols>
    <col min="1" max="1" width="2.5" customWidth="1"/>
    <col min="3" max="3" width="3" style="11" customWidth="1"/>
    <col min="5" max="5" width="3.5" style="17" customWidth="1"/>
    <col min="7" max="7" width="3.6640625" style="17" customWidth="1"/>
    <col min="9" max="9" width="3.5" style="17" customWidth="1"/>
  </cols>
  <sheetData>
    <row r="1" spans="2:10" x14ac:dyDescent="0.2">
      <c r="B1" t="s">
        <v>39</v>
      </c>
      <c r="D1" t="s">
        <v>40</v>
      </c>
      <c r="F1" t="s">
        <v>41</v>
      </c>
      <c r="H1" t="s">
        <v>42</v>
      </c>
      <c r="J1" t="s">
        <v>43</v>
      </c>
    </row>
    <row r="2" spans="2:10" ht="28" customHeight="1" x14ac:dyDescent="0.2">
      <c r="B2" s="6"/>
      <c r="D2" s="12"/>
      <c r="F2" s="18"/>
      <c r="H2" s="23"/>
      <c r="J2" s="28"/>
    </row>
    <row r="3" spans="2:10" ht="28" customHeight="1" x14ac:dyDescent="0.2">
      <c r="B3" s="7"/>
      <c r="D3" s="13"/>
      <c r="E3" s="11"/>
      <c r="F3" s="19"/>
      <c r="H3" s="24"/>
      <c r="J3" s="29"/>
    </row>
    <row r="4" spans="2:10" ht="28" customHeight="1" x14ac:dyDescent="0.2">
      <c r="B4" s="8"/>
      <c r="D4" s="14"/>
      <c r="F4" s="20"/>
      <c r="H4" s="25"/>
      <c r="J4" s="30"/>
    </row>
    <row r="5" spans="2:10" ht="28" customHeight="1" x14ac:dyDescent="0.2">
      <c r="B5" s="9"/>
      <c r="D5" s="15"/>
      <c r="F5" s="21"/>
      <c r="H5" s="26"/>
      <c r="J5" s="31"/>
    </row>
    <row r="6" spans="2:10" ht="28" customHeight="1" x14ac:dyDescent="0.2">
      <c r="B6" s="10"/>
      <c r="D6" s="16"/>
      <c r="F6" s="22"/>
      <c r="H6" s="27"/>
      <c r="J6" s="32"/>
    </row>
    <row r="8" spans="2:10" ht="33" x14ac:dyDescent="0.35">
      <c r="B8" s="96" t="s">
        <v>149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09" workbookViewId="0">
      <selection activeCell="F30" sqref="F30"/>
    </sheetView>
  </sheetViews>
  <sheetFormatPr baseColWidth="10" defaultRowHeight="21" x14ac:dyDescent="0.25"/>
  <cols>
    <col min="1" max="1" width="2" style="114" customWidth="1"/>
    <col min="2" max="16384" width="10.83203125" style="114"/>
  </cols>
  <sheetData>
    <row r="1" spans="1:10" s="90" customFormat="1" ht="38" customHeight="1" x14ac:dyDescent="0.25">
      <c r="A1" s="117"/>
      <c r="B1" s="116" t="s">
        <v>167</v>
      </c>
    </row>
    <row r="2" spans="1:10" s="90" customFormat="1" ht="38" customHeight="1" x14ac:dyDescent="0.25">
      <c r="B2" s="120" t="s">
        <v>168</v>
      </c>
    </row>
    <row r="3" spans="1:10" ht="38" customHeight="1" x14ac:dyDescent="0.25">
      <c r="B3" s="118"/>
    </row>
    <row r="4" spans="1:10" ht="23" x14ac:dyDescent="0.3">
      <c r="B4" s="92" t="s">
        <v>166</v>
      </c>
      <c r="C4" s="92" t="s">
        <v>163</v>
      </c>
      <c r="D4" s="92" t="s">
        <v>164</v>
      </c>
      <c r="E4" s="92" t="s">
        <v>165</v>
      </c>
    </row>
    <row r="5" spans="1:10" x14ac:dyDescent="0.25">
      <c r="B5" s="114" t="s">
        <v>142</v>
      </c>
      <c r="C5" s="114">
        <v>2</v>
      </c>
      <c r="D5" s="114">
        <v>4</v>
      </c>
      <c r="E5" s="114">
        <v>15</v>
      </c>
    </row>
    <row r="6" spans="1:10" x14ac:dyDescent="0.25">
      <c r="B6" s="91" t="s">
        <v>143</v>
      </c>
      <c r="C6" s="91">
        <v>9</v>
      </c>
      <c r="D6" s="91">
        <v>9</v>
      </c>
      <c r="E6" s="91">
        <v>12</v>
      </c>
    </row>
    <row r="7" spans="1:10" x14ac:dyDescent="0.25">
      <c r="B7" s="114" t="s">
        <v>144</v>
      </c>
      <c r="C7" s="114">
        <v>5</v>
      </c>
      <c r="D7" s="114">
        <v>5</v>
      </c>
      <c r="E7" s="114">
        <v>7</v>
      </c>
    </row>
    <row r="8" spans="1:10" x14ac:dyDescent="0.25">
      <c r="B8" s="91" t="s">
        <v>145</v>
      </c>
      <c r="C8" s="91">
        <v>11</v>
      </c>
      <c r="D8" s="91">
        <v>2</v>
      </c>
      <c r="E8" s="91">
        <v>7</v>
      </c>
    </row>
    <row r="9" spans="1:10" x14ac:dyDescent="0.25">
      <c r="B9" s="114" t="s">
        <v>146</v>
      </c>
      <c r="C9" s="114">
        <v>8</v>
      </c>
      <c r="D9" s="114">
        <v>6</v>
      </c>
      <c r="E9" s="114">
        <v>3</v>
      </c>
    </row>
    <row r="10" spans="1:10" x14ac:dyDescent="0.25">
      <c r="B10" s="91" t="s">
        <v>147</v>
      </c>
      <c r="C10" s="91">
        <v>14</v>
      </c>
      <c r="D10" s="91">
        <v>6</v>
      </c>
      <c r="E10" s="91">
        <v>6</v>
      </c>
    </row>
    <row r="12" spans="1:10" s="115" customFormat="1" ht="30" customHeight="1" x14ac:dyDescent="0.2">
      <c r="B12" s="93" t="s">
        <v>148</v>
      </c>
      <c r="C12" s="94"/>
      <c r="D12" s="94"/>
      <c r="E12" s="94"/>
      <c r="F12" s="94"/>
      <c r="G12" s="94"/>
      <c r="H12" s="94"/>
      <c r="I12" s="94"/>
      <c r="J12" s="94"/>
    </row>
    <row r="26" spans="2:10" ht="22" thickBot="1" x14ac:dyDescent="0.3">
      <c r="B26" s="119"/>
      <c r="C26" s="119"/>
      <c r="D26" s="119"/>
      <c r="E26" s="119"/>
      <c r="F26" s="119"/>
      <c r="G26" s="119"/>
      <c r="H26" s="119"/>
      <c r="I26" s="119"/>
      <c r="J26" s="119"/>
    </row>
  </sheetData>
  <phoneticPr fontId="4" type="noConversion"/>
  <pageMargins left="0.7" right="0.7" top="0.75" bottom="0.75" header="0.3" footer="0.3"/>
  <pageSetup paperSize="9" scale="49" orientation="portrait" horizontalDpi="0" verticalDpi="0"/>
  <colBreaks count="1" manualBreakCount="1">
    <brk id="16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67" workbookViewId="0">
      <selection activeCell="F17" sqref="F17"/>
    </sheetView>
  </sheetViews>
  <sheetFormatPr baseColWidth="10" defaultRowHeight="16" x14ac:dyDescent="0.2"/>
  <sheetData>
    <row r="1" spans="1:4" s="95" customFormat="1" ht="23" x14ac:dyDescent="0.25">
      <c r="A1" s="95" t="s">
        <v>169</v>
      </c>
      <c r="B1" s="95" t="s">
        <v>58</v>
      </c>
      <c r="C1" s="95" t="s">
        <v>59</v>
      </c>
      <c r="D1" s="95" t="s">
        <v>150</v>
      </c>
    </row>
    <row r="2" spans="1:4" s="95" customFormat="1" ht="23" x14ac:dyDescent="0.25">
      <c r="A2" s="95" t="s">
        <v>170</v>
      </c>
      <c r="B2" s="95">
        <v>18.3</v>
      </c>
      <c r="C2" s="95">
        <v>15.4</v>
      </c>
      <c r="D2" s="95">
        <f>B2*2</f>
        <v>36.6</v>
      </c>
    </row>
    <row r="3" spans="1:4" s="95" customFormat="1" ht="23" x14ac:dyDescent="0.25">
      <c r="A3" s="95" t="s">
        <v>170</v>
      </c>
      <c r="B3" s="95">
        <v>17.899999999999999</v>
      </c>
      <c r="C3" s="95">
        <v>13</v>
      </c>
      <c r="D3" s="95">
        <f t="shared" ref="D3:D21" si="0">B3*2</f>
        <v>35.799999999999997</v>
      </c>
    </row>
    <row r="4" spans="1:4" s="95" customFormat="1" ht="23" x14ac:dyDescent="0.25">
      <c r="A4" s="95" t="s">
        <v>170</v>
      </c>
      <c r="B4" s="95">
        <v>20</v>
      </c>
      <c r="C4" s="95">
        <v>20</v>
      </c>
      <c r="D4" s="95">
        <f t="shared" si="0"/>
        <v>40</v>
      </c>
    </row>
    <row r="5" spans="1:4" s="95" customFormat="1" ht="23" x14ac:dyDescent="0.25">
      <c r="A5" s="95" t="s">
        <v>170</v>
      </c>
      <c r="B5" s="95">
        <v>19.399999999999999</v>
      </c>
      <c r="C5" s="95">
        <v>17.2</v>
      </c>
      <c r="D5" s="95">
        <f t="shared" si="0"/>
        <v>38.799999999999997</v>
      </c>
    </row>
    <row r="6" spans="1:4" s="95" customFormat="1" ht="23" x14ac:dyDescent="0.25">
      <c r="A6" s="95" t="s">
        <v>172</v>
      </c>
      <c r="B6" s="95">
        <v>15.7</v>
      </c>
      <c r="C6" s="95">
        <v>5.9</v>
      </c>
      <c r="D6" s="95">
        <f t="shared" si="0"/>
        <v>31.4</v>
      </c>
    </row>
    <row r="7" spans="1:4" s="95" customFormat="1" ht="23" x14ac:dyDescent="0.25">
      <c r="A7" s="95" t="s">
        <v>172</v>
      </c>
      <c r="B7" s="95">
        <v>12.3</v>
      </c>
      <c r="C7" s="95">
        <v>7.7</v>
      </c>
      <c r="D7" s="95">
        <f t="shared" si="0"/>
        <v>24.6</v>
      </c>
    </row>
    <row r="8" spans="1:4" s="95" customFormat="1" ht="23" x14ac:dyDescent="0.25">
      <c r="A8" s="95" t="s">
        <v>172</v>
      </c>
      <c r="B8" s="95">
        <v>17.3</v>
      </c>
      <c r="C8" s="95">
        <v>1.1000000000000001</v>
      </c>
      <c r="D8" s="95">
        <f t="shared" si="0"/>
        <v>34.6</v>
      </c>
    </row>
    <row r="9" spans="1:4" s="95" customFormat="1" ht="23" x14ac:dyDescent="0.25">
      <c r="A9" s="95" t="s">
        <v>172</v>
      </c>
      <c r="B9" s="95">
        <v>10.5</v>
      </c>
      <c r="C9" s="95">
        <v>1.8</v>
      </c>
      <c r="D9" s="95">
        <f t="shared" si="0"/>
        <v>21</v>
      </c>
    </row>
    <row r="10" spans="1:4" s="95" customFormat="1" ht="23" x14ac:dyDescent="0.25">
      <c r="A10" s="95" t="s">
        <v>172</v>
      </c>
      <c r="B10" s="95">
        <v>14.6</v>
      </c>
      <c r="C10" s="95">
        <v>3.9</v>
      </c>
      <c r="D10" s="95">
        <f t="shared" si="0"/>
        <v>29.2</v>
      </c>
    </row>
    <row r="11" spans="1:4" s="95" customFormat="1" ht="23" x14ac:dyDescent="0.25">
      <c r="A11" s="95" t="s">
        <v>172</v>
      </c>
      <c r="B11" s="95">
        <v>13.3</v>
      </c>
      <c r="C11" s="95">
        <v>3.2</v>
      </c>
      <c r="D11" s="95">
        <f t="shared" si="0"/>
        <v>26.6</v>
      </c>
    </row>
    <row r="12" spans="1:4" s="95" customFormat="1" ht="23" x14ac:dyDescent="0.25">
      <c r="A12" s="95" t="s">
        <v>171</v>
      </c>
      <c r="B12" s="95">
        <v>1.2</v>
      </c>
      <c r="C12" s="95">
        <v>16.7</v>
      </c>
      <c r="D12" s="95">
        <f t="shared" si="0"/>
        <v>2.4</v>
      </c>
    </row>
    <row r="13" spans="1:4" s="95" customFormat="1" ht="23" x14ac:dyDescent="0.25">
      <c r="A13" s="95" t="s">
        <v>171</v>
      </c>
      <c r="B13" s="95">
        <v>1.6</v>
      </c>
      <c r="C13" s="95">
        <v>19.2</v>
      </c>
      <c r="D13" s="95">
        <f t="shared" si="0"/>
        <v>3.2</v>
      </c>
    </row>
    <row r="14" spans="1:4" s="95" customFormat="1" ht="23" x14ac:dyDescent="0.25">
      <c r="A14" s="95" t="s">
        <v>171</v>
      </c>
      <c r="B14" s="95">
        <v>4.5</v>
      </c>
      <c r="C14" s="95">
        <v>11</v>
      </c>
      <c r="D14" s="95">
        <f t="shared" si="0"/>
        <v>9</v>
      </c>
    </row>
    <row r="15" spans="1:4" s="95" customFormat="1" ht="23" x14ac:dyDescent="0.25">
      <c r="A15" s="95" t="s">
        <v>171</v>
      </c>
      <c r="B15" s="95">
        <v>1.1000000000000001</v>
      </c>
      <c r="C15" s="95">
        <v>15.3</v>
      </c>
      <c r="D15" s="95">
        <f t="shared" si="0"/>
        <v>2.2000000000000002</v>
      </c>
    </row>
    <row r="16" spans="1:4" s="95" customFormat="1" ht="23" x14ac:dyDescent="0.25">
      <c r="A16" s="95" t="s">
        <v>171</v>
      </c>
      <c r="B16" s="95">
        <v>5.0999999999999996</v>
      </c>
      <c r="C16" s="95">
        <v>14.1</v>
      </c>
      <c r="D16" s="95">
        <f t="shared" si="0"/>
        <v>10.199999999999999</v>
      </c>
    </row>
    <row r="17" spans="1:4" s="95" customFormat="1" ht="23" x14ac:dyDescent="0.25">
      <c r="A17" s="95" t="s">
        <v>171</v>
      </c>
      <c r="B17" s="95">
        <v>1.7</v>
      </c>
      <c r="C17" s="95">
        <v>18.899999999999999</v>
      </c>
      <c r="D17" s="95">
        <f t="shared" si="0"/>
        <v>3.4</v>
      </c>
    </row>
    <row r="18" spans="1:4" s="95" customFormat="1" ht="23" x14ac:dyDescent="0.25">
      <c r="A18" s="95" t="s">
        <v>173</v>
      </c>
      <c r="B18" s="95">
        <v>4.9000000000000004</v>
      </c>
      <c r="C18" s="95">
        <v>2</v>
      </c>
      <c r="D18" s="95">
        <f t="shared" si="0"/>
        <v>9.8000000000000007</v>
      </c>
    </row>
    <row r="19" spans="1:4" s="95" customFormat="1" ht="23" x14ac:dyDescent="0.25">
      <c r="A19" s="95" t="s">
        <v>173</v>
      </c>
      <c r="B19" s="95">
        <v>1.2</v>
      </c>
      <c r="C19" s="95">
        <v>6</v>
      </c>
      <c r="D19" s="95">
        <f t="shared" si="0"/>
        <v>2.4</v>
      </c>
    </row>
    <row r="20" spans="1:4" s="95" customFormat="1" ht="23" x14ac:dyDescent="0.25">
      <c r="A20" s="95" t="s">
        <v>173</v>
      </c>
      <c r="B20" s="95">
        <v>8.3000000000000007</v>
      </c>
      <c r="C20" s="95">
        <v>8.8000000000000007</v>
      </c>
      <c r="D20" s="95">
        <f t="shared" si="0"/>
        <v>16.600000000000001</v>
      </c>
    </row>
    <row r="21" spans="1:4" s="95" customFormat="1" ht="23" x14ac:dyDescent="0.25">
      <c r="A21" s="95" t="s">
        <v>173</v>
      </c>
      <c r="B21" s="95">
        <v>4.2</v>
      </c>
      <c r="C21" s="95">
        <v>8.4</v>
      </c>
      <c r="D21" s="95">
        <f t="shared" si="0"/>
        <v>8.4</v>
      </c>
    </row>
  </sheetData>
  <sortState ref="A2:C21">
    <sortCondition ref="A1"/>
  </sortState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61" workbookViewId="0">
      <selection activeCell="C10" sqref="C10"/>
    </sheetView>
  </sheetViews>
  <sheetFormatPr baseColWidth="10" defaultRowHeight="16" x14ac:dyDescent="0.2"/>
  <sheetData>
    <row r="1" spans="1:4" x14ac:dyDescent="0.2">
      <c r="A1" t="s">
        <v>71</v>
      </c>
      <c r="B1" t="s">
        <v>72</v>
      </c>
      <c r="C1" t="s">
        <v>174</v>
      </c>
      <c r="D1" t="s">
        <v>175</v>
      </c>
    </row>
    <row r="2" spans="1:4" x14ac:dyDescent="0.2">
      <c r="A2" t="s">
        <v>61</v>
      </c>
      <c r="B2" t="s">
        <v>60</v>
      </c>
      <c r="C2">
        <v>62</v>
      </c>
      <c r="D2">
        <v>10</v>
      </c>
    </row>
    <row r="3" spans="1:4" x14ac:dyDescent="0.2">
      <c r="A3" t="s">
        <v>61</v>
      </c>
      <c r="B3" t="s">
        <v>63</v>
      </c>
      <c r="D3">
        <v>6</v>
      </c>
    </row>
    <row r="4" spans="1:4" x14ac:dyDescent="0.2">
      <c r="A4" t="s">
        <v>61</v>
      </c>
      <c r="B4" t="s">
        <v>64</v>
      </c>
      <c r="D4">
        <v>12</v>
      </c>
    </row>
    <row r="5" spans="1:4" x14ac:dyDescent="0.2">
      <c r="A5" t="s">
        <v>61</v>
      </c>
      <c r="B5" t="s">
        <v>65</v>
      </c>
      <c r="D5">
        <v>19</v>
      </c>
    </row>
    <row r="6" spans="1:4" x14ac:dyDescent="0.2">
      <c r="A6" t="s">
        <v>61</v>
      </c>
      <c r="B6" t="s">
        <v>66</v>
      </c>
      <c r="D6">
        <v>15</v>
      </c>
    </row>
    <row r="7" spans="1:4" x14ac:dyDescent="0.2">
      <c r="A7" t="s">
        <v>62</v>
      </c>
      <c r="B7" t="s">
        <v>67</v>
      </c>
      <c r="C7">
        <v>34</v>
      </c>
      <c r="D7">
        <v>11</v>
      </c>
    </row>
    <row r="8" spans="1:4" x14ac:dyDescent="0.2">
      <c r="A8" t="s">
        <v>62</v>
      </c>
      <c r="B8" t="s">
        <v>68</v>
      </c>
      <c r="D8">
        <v>5</v>
      </c>
    </row>
    <row r="9" spans="1:4" x14ac:dyDescent="0.2">
      <c r="A9" t="s">
        <v>62</v>
      </c>
      <c r="B9" t="s">
        <v>69</v>
      </c>
      <c r="D9">
        <v>17</v>
      </c>
    </row>
    <row r="10" spans="1:4" x14ac:dyDescent="0.2">
      <c r="A10" t="s">
        <v>62</v>
      </c>
      <c r="B10" t="s">
        <v>70</v>
      </c>
      <c r="D10">
        <v>1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4" workbookViewId="0">
      <selection activeCell="C16" sqref="C16"/>
    </sheetView>
  </sheetViews>
  <sheetFormatPr baseColWidth="10" defaultRowHeight="16" x14ac:dyDescent="0.2"/>
  <cols>
    <col min="1" max="1" width="14.33203125" customWidth="1"/>
    <col min="2" max="2" width="9.6640625" customWidth="1"/>
  </cols>
  <sheetData>
    <row r="1" spans="1:5" x14ac:dyDescent="0.2">
      <c r="A1" t="s">
        <v>151</v>
      </c>
      <c r="B1" t="s">
        <v>152</v>
      </c>
      <c r="C1" t="s">
        <v>92</v>
      </c>
      <c r="D1" t="s">
        <v>153</v>
      </c>
      <c r="E1" t="s">
        <v>154</v>
      </c>
    </row>
    <row r="2" spans="1:5" x14ac:dyDescent="0.2">
      <c r="A2" t="s">
        <v>85</v>
      </c>
      <c r="B2">
        <f>(MAX(C:C)-C2)/2</f>
        <v>0</v>
      </c>
      <c r="C2">
        <v>100</v>
      </c>
      <c r="D2">
        <f>(MAX(C:C)-C2)/2</f>
        <v>0</v>
      </c>
      <c r="E2">
        <f>0</f>
        <v>0</v>
      </c>
    </row>
    <row r="3" spans="1:5" x14ac:dyDescent="0.2">
      <c r="A3" t="s">
        <v>86</v>
      </c>
      <c r="B3">
        <f t="shared" ref="B3:B8" si="0">(MAX(C:C)-C3)/2</f>
        <v>5</v>
      </c>
      <c r="C3">
        <v>90</v>
      </c>
      <c r="D3">
        <f t="shared" ref="D3:D8" si="1">(MAX(C:C)-C3)/2</f>
        <v>5</v>
      </c>
      <c r="E3">
        <f>C2-C3</f>
        <v>10</v>
      </c>
    </row>
    <row r="4" spans="1:5" x14ac:dyDescent="0.2">
      <c r="A4" t="s">
        <v>87</v>
      </c>
      <c r="B4">
        <f t="shared" si="0"/>
        <v>8</v>
      </c>
      <c r="C4">
        <v>84</v>
      </c>
      <c r="D4">
        <f t="shared" si="1"/>
        <v>8</v>
      </c>
      <c r="E4">
        <f t="shared" ref="E4:E8" si="2">C3-C4</f>
        <v>6</v>
      </c>
    </row>
    <row r="5" spans="1:5" x14ac:dyDescent="0.2">
      <c r="A5" t="s">
        <v>88</v>
      </c>
      <c r="B5">
        <f t="shared" si="0"/>
        <v>17.5</v>
      </c>
      <c r="C5">
        <v>65</v>
      </c>
      <c r="D5">
        <f t="shared" si="1"/>
        <v>17.5</v>
      </c>
      <c r="E5">
        <f t="shared" si="2"/>
        <v>19</v>
      </c>
    </row>
    <row r="6" spans="1:5" x14ac:dyDescent="0.2">
      <c r="A6" t="s">
        <v>89</v>
      </c>
      <c r="B6">
        <f t="shared" si="0"/>
        <v>20</v>
      </c>
      <c r="C6">
        <v>60</v>
      </c>
      <c r="D6">
        <f t="shared" si="1"/>
        <v>20</v>
      </c>
      <c r="E6">
        <f t="shared" si="2"/>
        <v>5</v>
      </c>
    </row>
    <row r="7" spans="1:5" x14ac:dyDescent="0.2">
      <c r="A7" t="s">
        <v>90</v>
      </c>
      <c r="B7">
        <f t="shared" si="0"/>
        <v>42.5</v>
      </c>
      <c r="C7">
        <v>15</v>
      </c>
      <c r="D7">
        <f t="shared" si="1"/>
        <v>42.5</v>
      </c>
      <c r="E7">
        <f t="shared" si="2"/>
        <v>45</v>
      </c>
    </row>
    <row r="8" spans="1:5" x14ac:dyDescent="0.2">
      <c r="A8" t="s">
        <v>91</v>
      </c>
      <c r="B8">
        <f t="shared" si="0"/>
        <v>48</v>
      </c>
      <c r="C8">
        <v>4</v>
      </c>
      <c r="D8">
        <f t="shared" si="1"/>
        <v>48</v>
      </c>
      <c r="E8">
        <f t="shared" si="2"/>
        <v>11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06" workbookViewId="0">
      <selection activeCell="D1" sqref="D1:D1048576"/>
    </sheetView>
  </sheetViews>
  <sheetFormatPr baseColWidth="10" defaultRowHeight="16" x14ac:dyDescent="0.2"/>
  <cols>
    <col min="1" max="1" width="16.83203125" customWidth="1"/>
    <col min="4" max="4" width="10.83203125" style="42"/>
  </cols>
  <sheetData>
    <row r="1" spans="1:4" x14ac:dyDescent="0.2">
      <c r="A1" t="s">
        <v>49</v>
      </c>
      <c r="B1" t="s">
        <v>44</v>
      </c>
    </row>
    <row r="2" spans="1:4" ht="21" x14ac:dyDescent="0.3">
      <c r="A2" s="38">
        <v>42736</v>
      </c>
      <c r="B2" s="37">
        <v>321</v>
      </c>
      <c r="C2">
        <f>B2</f>
        <v>321</v>
      </c>
      <c r="D2" s="42">
        <v>0</v>
      </c>
    </row>
    <row r="3" spans="1:4" ht="21" x14ac:dyDescent="0.3">
      <c r="A3" s="38">
        <v>42737</v>
      </c>
      <c r="B3" s="37">
        <v>310</v>
      </c>
      <c r="C3">
        <f>C2+B3</f>
        <v>631</v>
      </c>
      <c r="D3" s="42">
        <f>B3/B2-1</f>
        <v>-3.4267912772585674E-2</v>
      </c>
    </row>
    <row r="4" spans="1:4" ht="21" x14ac:dyDescent="0.3">
      <c r="A4" s="38">
        <v>42738</v>
      </c>
      <c r="B4" s="37">
        <v>342</v>
      </c>
      <c r="C4">
        <f t="shared" ref="C4:C25" si="0">C3+B4</f>
        <v>973</v>
      </c>
      <c r="D4" s="42">
        <f t="shared" ref="D4:D25" si="1">B4/B3-1</f>
        <v>0.10322580645161294</v>
      </c>
    </row>
    <row r="5" spans="1:4" ht="21" x14ac:dyDescent="0.3">
      <c r="A5" s="38">
        <v>42739</v>
      </c>
      <c r="B5" s="37">
        <v>309</v>
      </c>
      <c r="C5">
        <f t="shared" si="0"/>
        <v>1282</v>
      </c>
      <c r="D5" s="42">
        <f t="shared" si="1"/>
        <v>-9.6491228070175405E-2</v>
      </c>
    </row>
    <row r="6" spans="1:4" ht="21" x14ac:dyDescent="0.3">
      <c r="A6" s="38">
        <v>42740</v>
      </c>
      <c r="B6" s="37">
        <v>325</v>
      </c>
      <c r="C6">
        <f t="shared" si="0"/>
        <v>1607</v>
      </c>
      <c r="D6" s="42">
        <f t="shared" si="1"/>
        <v>5.1779935275080957E-2</v>
      </c>
    </row>
    <row r="7" spans="1:4" ht="21" x14ac:dyDescent="0.3">
      <c r="A7" s="38">
        <v>42741</v>
      </c>
      <c r="B7" s="37">
        <v>371</v>
      </c>
      <c r="C7">
        <f t="shared" si="0"/>
        <v>1978</v>
      </c>
      <c r="D7" s="42">
        <f t="shared" si="1"/>
        <v>0.14153846153846161</v>
      </c>
    </row>
    <row r="8" spans="1:4" ht="21" x14ac:dyDescent="0.3">
      <c r="A8" s="38">
        <v>42742</v>
      </c>
      <c r="B8" s="37">
        <v>467</v>
      </c>
      <c r="C8">
        <f t="shared" si="0"/>
        <v>2445</v>
      </c>
      <c r="D8" s="42">
        <f t="shared" si="1"/>
        <v>0.25876010781671166</v>
      </c>
    </row>
    <row r="9" spans="1:4" ht="21" x14ac:dyDescent="0.3">
      <c r="A9" s="38">
        <v>42743</v>
      </c>
      <c r="B9" s="37">
        <v>497</v>
      </c>
      <c r="C9">
        <f t="shared" si="0"/>
        <v>2942</v>
      </c>
      <c r="D9" s="42">
        <f t="shared" si="1"/>
        <v>6.4239828693790191E-2</v>
      </c>
    </row>
    <row r="10" spans="1:4" ht="21" x14ac:dyDescent="0.3">
      <c r="A10" s="38">
        <v>42744</v>
      </c>
      <c r="B10" s="37">
        <v>490</v>
      </c>
      <c r="C10">
        <f t="shared" si="0"/>
        <v>3432</v>
      </c>
      <c r="D10" s="42">
        <f t="shared" si="1"/>
        <v>-1.4084507042253502E-2</v>
      </c>
    </row>
    <row r="11" spans="1:4" ht="21" x14ac:dyDescent="0.3">
      <c r="A11" s="38">
        <v>42745</v>
      </c>
      <c r="B11" s="37">
        <v>344</v>
      </c>
      <c r="C11">
        <f t="shared" si="0"/>
        <v>3776</v>
      </c>
      <c r="D11" s="42">
        <f t="shared" si="1"/>
        <v>-0.29795918367346941</v>
      </c>
    </row>
    <row r="12" spans="1:4" ht="21" x14ac:dyDescent="0.3">
      <c r="A12" s="38">
        <v>42746</v>
      </c>
      <c r="B12" s="37">
        <v>244</v>
      </c>
      <c r="C12">
        <f t="shared" si="0"/>
        <v>4020</v>
      </c>
      <c r="D12" s="42">
        <f t="shared" si="1"/>
        <v>-0.29069767441860461</v>
      </c>
    </row>
    <row r="13" spans="1:4" ht="21" x14ac:dyDescent="0.3">
      <c r="A13" s="38">
        <v>42747</v>
      </c>
      <c r="B13" s="37">
        <v>219</v>
      </c>
      <c r="C13">
        <f t="shared" si="0"/>
        <v>4239</v>
      </c>
      <c r="D13" s="42">
        <f t="shared" si="1"/>
        <v>-0.10245901639344257</v>
      </c>
    </row>
    <row r="14" spans="1:4" ht="21" x14ac:dyDescent="0.3">
      <c r="A14" s="38">
        <v>42748</v>
      </c>
      <c r="B14" s="37">
        <v>234</v>
      </c>
      <c r="C14">
        <f t="shared" si="0"/>
        <v>4473</v>
      </c>
      <c r="D14" s="42">
        <f t="shared" si="1"/>
        <v>6.8493150684931559E-2</v>
      </c>
    </row>
    <row r="15" spans="1:4" ht="21" x14ac:dyDescent="0.3">
      <c r="A15" s="38">
        <v>42749</v>
      </c>
      <c r="B15" s="37">
        <v>231</v>
      </c>
      <c r="C15">
        <f t="shared" si="0"/>
        <v>4704</v>
      </c>
      <c r="D15" s="42">
        <f t="shared" si="1"/>
        <v>-1.2820512820512775E-2</v>
      </c>
    </row>
    <row r="16" spans="1:4" ht="21" x14ac:dyDescent="0.3">
      <c r="A16" s="38">
        <v>42750</v>
      </c>
      <c r="B16" s="37">
        <v>276</v>
      </c>
      <c r="C16">
        <f t="shared" si="0"/>
        <v>4980</v>
      </c>
      <c r="D16" s="42">
        <f t="shared" si="1"/>
        <v>0.19480519480519476</v>
      </c>
    </row>
    <row r="17" spans="1:4" ht="21" x14ac:dyDescent="0.3">
      <c r="A17" s="38">
        <v>42751</v>
      </c>
      <c r="B17" s="37">
        <v>304</v>
      </c>
      <c r="C17">
        <f t="shared" si="0"/>
        <v>5284</v>
      </c>
      <c r="D17" s="42">
        <f t="shared" si="1"/>
        <v>0.10144927536231885</v>
      </c>
    </row>
    <row r="18" spans="1:4" ht="21" x14ac:dyDescent="0.3">
      <c r="A18" s="38">
        <v>42752</v>
      </c>
      <c r="B18" s="37">
        <v>314</v>
      </c>
      <c r="C18">
        <f t="shared" si="0"/>
        <v>5598</v>
      </c>
      <c r="D18" s="42">
        <f t="shared" si="1"/>
        <v>3.289473684210531E-2</v>
      </c>
    </row>
    <row r="19" spans="1:4" ht="21" x14ac:dyDescent="0.3">
      <c r="A19" s="38">
        <v>42753</v>
      </c>
      <c r="B19" s="37">
        <v>320</v>
      </c>
      <c r="C19">
        <f t="shared" si="0"/>
        <v>5918</v>
      </c>
      <c r="D19" s="42">
        <f t="shared" si="1"/>
        <v>1.9108280254777066E-2</v>
      </c>
    </row>
    <row r="20" spans="1:4" ht="21" x14ac:dyDescent="0.3">
      <c r="A20" s="38">
        <v>42754</v>
      </c>
      <c r="B20" s="37">
        <v>326</v>
      </c>
      <c r="C20">
        <f t="shared" si="0"/>
        <v>6244</v>
      </c>
      <c r="D20" s="42">
        <f t="shared" si="1"/>
        <v>1.8750000000000044E-2</v>
      </c>
    </row>
    <row r="21" spans="1:4" ht="21" x14ac:dyDescent="0.3">
      <c r="A21" s="38">
        <v>42755</v>
      </c>
      <c r="B21" s="37">
        <v>375</v>
      </c>
      <c r="C21">
        <f t="shared" si="0"/>
        <v>6619</v>
      </c>
      <c r="D21" s="42">
        <f t="shared" si="1"/>
        <v>0.15030674846625769</v>
      </c>
    </row>
    <row r="22" spans="1:4" ht="21" x14ac:dyDescent="0.3">
      <c r="A22" s="38">
        <v>42756</v>
      </c>
      <c r="B22" s="37">
        <v>310</v>
      </c>
      <c r="C22">
        <f t="shared" si="0"/>
        <v>6929</v>
      </c>
      <c r="D22" s="42">
        <f t="shared" si="1"/>
        <v>-0.17333333333333334</v>
      </c>
    </row>
    <row r="23" spans="1:4" ht="21" x14ac:dyDescent="0.3">
      <c r="A23" s="38">
        <v>42757</v>
      </c>
      <c r="B23" s="37">
        <v>322</v>
      </c>
      <c r="C23">
        <f t="shared" si="0"/>
        <v>7251</v>
      </c>
      <c r="D23" s="42">
        <f t="shared" si="1"/>
        <v>3.8709677419354938E-2</v>
      </c>
    </row>
    <row r="24" spans="1:4" ht="21" x14ac:dyDescent="0.3">
      <c r="A24" s="38">
        <v>42758</v>
      </c>
      <c r="B24" s="37">
        <v>340</v>
      </c>
      <c r="C24">
        <f t="shared" si="0"/>
        <v>7591</v>
      </c>
      <c r="D24" s="42">
        <f t="shared" si="1"/>
        <v>5.5900621118012417E-2</v>
      </c>
    </row>
    <row r="25" spans="1:4" ht="21" x14ac:dyDescent="0.3">
      <c r="A25" s="38">
        <v>42759</v>
      </c>
      <c r="B25" s="37">
        <v>315</v>
      </c>
      <c r="C25">
        <f t="shared" si="0"/>
        <v>7906</v>
      </c>
      <c r="D25" s="42">
        <f t="shared" si="1"/>
        <v>-7.3529411764705843E-2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25" zoomScaleNormal="208" workbookViewId="0">
      <selection activeCell="O19" sqref="O19"/>
    </sheetView>
  </sheetViews>
  <sheetFormatPr baseColWidth="10" defaultRowHeight="21" x14ac:dyDescent="0.3"/>
  <cols>
    <col min="1" max="1" width="2" style="89" customWidth="1"/>
    <col min="2" max="2" width="17.6640625" style="89" customWidth="1"/>
    <col min="3" max="3" width="10.83203125" style="89"/>
    <col min="4" max="5" width="10.83203125" style="97"/>
    <col min="6" max="6" width="1.83203125" style="89" customWidth="1"/>
    <col min="7" max="16384" width="10.83203125" style="89"/>
  </cols>
  <sheetData>
    <row r="1" spans="1:18" s="122" customFormat="1" ht="38" customHeight="1" x14ac:dyDescent="0.2">
      <c r="A1" s="124"/>
      <c r="B1" s="121" t="s">
        <v>176</v>
      </c>
      <c r="D1" s="123"/>
      <c r="E1" s="123"/>
    </row>
    <row r="3" spans="1:18" ht="25" customHeight="1" x14ac:dyDescent="0.3">
      <c r="A3" s="127"/>
      <c r="B3" s="125" t="s">
        <v>138</v>
      </c>
      <c r="C3" s="125" t="s">
        <v>139</v>
      </c>
      <c r="D3" s="126" t="s">
        <v>140</v>
      </c>
      <c r="E3" s="128"/>
      <c r="F3" s="127"/>
      <c r="G3" s="125" t="s">
        <v>177</v>
      </c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18" ht="25" customHeight="1" x14ac:dyDescent="0.3">
      <c r="B4" s="89" t="s">
        <v>141</v>
      </c>
      <c r="C4" s="89">
        <v>7</v>
      </c>
      <c r="D4" s="97">
        <v>5.7571964956195244E-2</v>
      </c>
    </row>
    <row r="5" spans="1:18" ht="27" customHeight="1" x14ac:dyDescent="0.3">
      <c r="B5" s="98" t="s">
        <v>134</v>
      </c>
      <c r="C5" s="98">
        <v>-10</v>
      </c>
      <c r="D5" s="99">
        <v>9.8873591989987478E-2</v>
      </c>
    </row>
    <row r="6" spans="1:18" ht="27" customHeight="1" x14ac:dyDescent="0.3">
      <c r="B6" s="89" t="s">
        <v>155</v>
      </c>
      <c r="C6" s="89">
        <v>16</v>
      </c>
      <c r="D6" s="97">
        <v>0.12265331664580725</v>
      </c>
    </row>
    <row r="7" spans="1:18" ht="27" customHeight="1" x14ac:dyDescent="0.3">
      <c r="B7" s="98" t="s">
        <v>135</v>
      </c>
      <c r="C7" s="98">
        <v>20</v>
      </c>
      <c r="D7" s="99">
        <v>7.0087609511889859E-2</v>
      </c>
    </row>
    <row r="8" spans="1:18" ht="27" customHeight="1" x14ac:dyDescent="0.3">
      <c r="B8" s="89" t="s">
        <v>136</v>
      </c>
      <c r="C8" s="89">
        <v>14</v>
      </c>
      <c r="D8" s="97">
        <v>5.0062578222778474E-3</v>
      </c>
    </row>
    <row r="9" spans="1:18" ht="27" customHeight="1" x14ac:dyDescent="0.3">
      <c r="B9" s="98" t="s">
        <v>137</v>
      </c>
      <c r="C9" s="98">
        <v>-13</v>
      </c>
      <c r="D9" s="99">
        <v>1.8773466833541929E-2</v>
      </c>
    </row>
    <row r="10" spans="1:18" ht="27" customHeight="1" x14ac:dyDescent="0.3">
      <c r="B10" s="89" t="s">
        <v>156</v>
      </c>
      <c r="C10" s="89">
        <v>19</v>
      </c>
      <c r="D10" s="97">
        <v>0.1113892365456821</v>
      </c>
    </row>
    <row r="11" spans="1:18" ht="27" customHeight="1" x14ac:dyDescent="0.3">
      <c r="B11" s="98" t="s">
        <v>157</v>
      </c>
      <c r="C11" s="98">
        <v>20</v>
      </c>
      <c r="D11" s="99">
        <v>0.10137672090112641</v>
      </c>
    </row>
    <row r="12" spans="1:18" ht="27" customHeight="1" x14ac:dyDescent="0.3">
      <c r="B12" s="89" t="s">
        <v>158</v>
      </c>
      <c r="C12" s="89">
        <v>-9</v>
      </c>
      <c r="D12" s="97">
        <v>9.8873591989987478E-2</v>
      </c>
    </row>
    <row r="13" spans="1:18" ht="27" customHeight="1" x14ac:dyDescent="0.3">
      <c r="B13" s="98" t="s">
        <v>159</v>
      </c>
      <c r="C13" s="98">
        <v>2</v>
      </c>
      <c r="D13" s="99">
        <v>7.7596996245306638E-2</v>
      </c>
    </row>
    <row r="14" spans="1:18" ht="27" customHeight="1" x14ac:dyDescent="0.3">
      <c r="B14" s="89" t="s">
        <v>160</v>
      </c>
      <c r="C14" s="89">
        <v>-5</v>
      </c>
      <c r="D14" s="97">
        <v>8.635794743429287E-2</v>
      </c>
    </row>
    <row r="15" spans="1:18" ht="27" customHeight="1" x14ac:dyDescent="0.3">
      <c r="B15" s="98" t="s">
        <v>161</v>
      </c>
      <c r="C15" s="98">
        <v>-18</v>
      </c>
      <c r="D15" s="99">
        <v>7.3842302878598248E-2</v>
      </c>
    </row>
    <row r="16" spans="1:18" ht="27" customHeight="1" x14ac:dyDescent="0.3">
      <c r="B16" s="89" t="s">
        <v>162</v>
      </c>
      <c r="C16" s="89">
        <v>2</v>
      </c>
      <c r="D16" s="97">
        <v>7.7596996245306638E-2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3" workbookViewId="0">
      <selection activeCell="G14" sqref="G14"/>
    </sheetView>
  </sheetViews>
  <sheetFormatPr baseColWidth="10" defaultRowHeight="16" x14ac:dyDescent="0.2"/>
  <cols>
    <col min="1" max="3" width="12.6640625" style="1" customWidth="1"/>
    <col min="4" max="6" width="14.83203125" style="1" customWidth="1"/>
    <col min="7" max="7" width="12.6640625" style="1" customWidth="1"/>
    <col min="8" max="16384" width="10.83203125" style="1"/>
  </cols>
  <sheetData>
    <row r="1" spans="1:9" ht="3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187</v>
      </c>
      <c r="F1" s="4" t="s">
        <v>188</v>
      </c>
      <c r="G1" s="4" t="s">
        <v>4</v>
      </c>
      <c r="H1" s="138" t="s">
        <v>178</v>
      </c>
      <c r="I1" s="138" t="s">
        <v>179</v>
      </c>
    </row>
    <row r="2" spans="1:9" ht="38" customHeight="1" x14ac:dyDescent="0.2">
      <c r="A2" s="5" t="s">
        <v>5</v>
      </c>
      <c r="B2" s="5" t="s">
        <v>6</v>
      </c>
      <c r="C2" s="5" t="s">
        <v>7</v>
      </c>
      <c r="D2" s="87">
        <v>42978</v>
      </c>
      <c r="E2" s="130">
        <f ca="1">IF(TODAY()-D2&gt;=G2,G2,MIN(G2,MAX(TODAY()-D2,0)))</f>
        <v>1</v>
      </c>
      <c r="F2" s="130">
        <f ca="1">G2-E2</f>
        <v>0</v>
      </c>
      <c r="G2" s="5">
        <v>1</v>
      </c>
      <c r="H2" s="1">
        <v>1</v>
      </c>
      <c r="I2" s="129">
        <f ca="1">TODAY()</f>
        <v>42985</v>
      </c>
    </row>
    <row r="3" spans="1:9" ht="38" customHeight="1" x14ac:dyDescent="0.2">
      <c r="A3" s="5" t="s">
        <v>5</v>
      </c>
      <c r="B3" s="5" t="s">
        <v>8</v>
      </c>
      <c r="C3" s="5" t="s">
        <v>9</v>
      </c>
      <c r="D3" s="87">
        <v>42978</v>
      </c>
      <c r="E3" s="130">
        <f t="shared" ref="E3:E11" ca="1" si="0">IF(TODAY()-D3&gt;=G3,G3,MIN(G3,MAX(TODAY()-D3,0)))</f>
        <v>4</v>
      </c>
      <c r="F3" s="130">
        <f t="shared" ref="F3:F11" ca="1" si="1">G3-E3</f>
        <v>0</v>
      </c>
      <c r="G3" s="5">
        <v>4</v>
      </c>
      <c r="H3" s="1">
        <v>2</v>
      </c>
      <c r="I3" s="129">
        <f t="shared" ref="I3:I11" ca="1" si="2">TODAY()</f>
        <v>42985</v>
      </c>
    </row>
    <row r="4" spans="1:9" ht="38" customHeight="1" x14ac:dyDescent="0.2">
      <c r="A4" s="5" t="s">
        <v>5</v>
      </c>
      <c r="B4" s="5" t="s">
        <v>10</v>
      </c>
      <c r="C4" s="5" t="s">
        <v>11</v>
      </c>
      <c r="D4" s="87">
        <v>42982</v>
      </c>
      <c r="E4" s="130">
        <f t="shared" ca="1" si="0"/>
        <v>1</v>
      </c>
      <c r="F4" s="130">
        <f t="shared" ca="1" si="1"/>
        <v>0</v>
      </c>
      <c r="G4" s="5">
        <v>1</v>
      </c>
      <c r="H4" s="1">
        <v>3</v>
      </c>
      <c r="I4" s="129">
        <f t="shared" ca="1" si="2"/>
        <v>42985</v>
      </c>
    </row>
    <row r="5" spans="1:9" ht="38" customHeight="1" x14ac:dyDescent="0.2">
      <c r="A5" s="5" t="s">
        <v>5</v>
      </c>
      <c r="B5" s="5" t="s">
        <v>12</v>
      </c>
      <c r="C5" s="5" t="s">
        <v>13</v>
      </c>
      <c r="D5" s="87">
        <v>42983</v>
      </c>
      <c r="E5" s="130">
        <f t="shared" ca="1" si="0"/>
        <v>1</v>
      </c>
      <c r="F5" s="130">
        <f t="shared" ca="1" si="1"/>
        <v>0</v>
      </c>
      <c r="G5" s="5">
        <v>1</v>
      </c>
      <c r="H5" s="1">
        <v>4</v>
      </c>
      <c r="I5" s="129">
        <f t="shared" ca="1" si="2"/>
        <v>42985</v>
      </c>
    </row>
    <row r="6" spans="1:9" ht="38" customHeight="1" x14ac:dyDescent="0.2">
      <c r="A6" s="5" t="s">
        <v>5</v>
      </c>
      <c r="B6" s="5" t="s">
        <v>14</v>
      </c>
      <c r="C6" s="5" t="s">
        <v>15</v>
      </c>
      <c r="D6" s="87">
        <v>42983</v>
      </c>
      <c r="E6" s="130">
        <f t="shared" ca="1" si="0"/>
        <v>2</v>
      </c>
      <c r="F6" s="130">
        <f t="shared" ca="1" si="1"/>
        <v>2</v>
      </c>
      <c r="G6" s="5">
        <v>4</v>
      </c>
      <c r="H6" s="1">
        <v>5</v>
      </c>
      <c r="I6" s="129">
        <f t="shared" ca="1" si="2"/>
        <v>42985</v>
      </c>
    </row>
    <row r="7" spans="1:9" ht="38" customHeight="1" x14ac:dyDescent="0.2">
      <c r="A7" s="5" t="s">
        <v>5</v>
      </c>
      <c r="B7" s="5" t="s">
        <v>16</v>
      </c>
      <c r="C7" s="5" t="s">
        <v>17</v>
      </c>
      <c r="D7" s="87">
        <v>42988</v>
      </c>
      <c r="E7" s="130">
        <f t="shared" ca="1" si="0"/>
        <v>0</v>
      </c>
      <c r="F7" s="130">
        <f t="shared" ca="1" si="1"/>
        <v>1</v>
      </c>
      <c r="G7" s="5">
        <v>1</v>
      </c>
      <c r="H7" s="1">
        <v>6</v>
      </c>
      <c r="I7" s="129">
        <f t="shared" ca="1" si="2"/>
        <v>42985</v>
      </c>
    </row>
    <row r="8" spans="1:9" ht="38" customHeight="1" x14ac:dyDescent="0.2">
      <c r="A8" s="5" t="s">
        <v>18</v>
      </c>
      <c r="B8" s="5" t="s">
        <v>19</v>
      </c>
      <c r="C8" s="5" t="s">
        <v>20</v>
      </c>
      <c r="D8" s="87">
        <v>42989</v>
      </c>
      <c r="E8" s="130">
        <f t="shared" ca="1" si="0"/>
        <v>0</v>
      </c>
      <c r="F8" s="130">
        <f t="shared" ca="1" si="1"/>
        <v>3</v>
      </c>
      <c r="G8" s="5">
        <v>3</v>
      </c>
      <c r="H8" s="1">
        <v>7</v>
      </c>
      <c r="I8" s="129">
        <f t="shared" ca="1" si="2"/>
        <v>42985</v>
      </c>
    </row>
    <row r="9" spans="1:9" ht="38" customHeight="1" x14ac:dyDescent="0.2">
      <c r="A9" s="5" t="s">
        <v>18</v>
      </c>
      <c r="B9" s="5" t="s">
        <v>21</v>
      </c>
      <c r="C9" s="5" t="s">
        <v>22</v>
      </c>
      <c r="D9" s="87">
        <v>42992</v>
      </c>
      <c r="E9" s="130">
        <f ca="1">IF(TODAY()-D9&gt;=G9,G9,MIN(G9,MAX(TODAY()-D9,0)))</f>
        <v>0</v>
      </c>
      <c r="F9" s="130">
        <f t="shared" ca="1" si="1"/>
        <v>1</v>
      </c>
      <c r="G9" s="5">
        <v>1</v>
      </c>
      <c r="H9" s="1">
        <v>8</v>
      </c>
      <c r="I9" s="129">
        <f t="shared" ca="1" si="2"/>
        <v>42985</v>
      </c>
    </row>
    <row r="10" spans="1:9" ht="38" customHeight="1" x14ac:dyDescent="0.2">
      <c r="A10" s="5" t="s">
        <v>18</v>
      </c>
      <c r="B10" s="5" t="s">
        <v>23</v>
      </c>
      <c r="C10" s="5" t="s">
        <v>24</v>
      </c>
      <c r="D10" s="87">
        <v>42992</v>
      </c>
      <c r="E10" s="130">
        <f t="shared" ca="1" si="0"/>
        <v>0</v>
      </c>
      <c r="F10" s="130">
        <f t="shared" ca="1" si="1"/>
        <v>1</v>
      </c>
      <c r="G10" s="5">
        <v>1</v>
      </c>
      <c r="H10" s="1">
        <v>9</v>
      </c>
      <c r="I10" s="129">
        <f t="shared" ca="1" si="2"/>
        <v>42985</v>
      </c>
    </row>
    <row r="11" spans="1:9" ht="38" customHeight="1" x14ac:dyDescent="0.2">
      <c r="A11" s="5" t="s">
        <v>25</v>
      </c>
      <c r="B11" s="5" t="s">
        <v>26</v>
      </c>
      <c r="C11" s="5" t="s">
        <v>27</v>
      </c>
      <c r="D11" s="87">
        <v>42995</v>
      </c>
      <c r="E11" s="130">
        <f t="shared" ca="1" si="0"/>
        <v>0</v>
      </c>
      <c r="F11" s="130">
        <f t="shared" ca="1" si="1"/>
        <v>3</v>
      </c>
      <c r="G11" s="5">
        <v>3</v>
      </c>
      <c r="H11" s="1">
        <v>10</v>
      </c>
      <c r="I11" s="129">
        <f t="shared" ca="1" si="2"/>
        <v>42985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案例</vt:lpstr>
      <vt:lpstr>配色</vt:lpstr>
      <vt:lpstr>条形图</vt:lpstr>
      <vt:lpstr>散点图</vt:lpstr>
      <vt:lpstr>环形图</vt:lpstr>
      <vt:lpstr>漏斗图</vt:lpstr>
      <vt:lpstr>组合图</vt:lpstr>
      <vt:lpstr>组合图2</vt:lpstr>
      <vt:lpstr>甘特图</vt:lpstr>
      <vt:lpstr>甘特图2</vt:lpstr>
      <vt:lpstr>标靶图</vt:lpstr>
      <vt:lpstr>杜邦分析法dashboard</vt:lpstr>
      <vt:lpstr>杜邦分析中间表</vt:lpstr>
      <vt:lpstr>杜邦分析原始数据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2017-08-29T15:08:16Z</dcterms:created>
  <dcterms:modified xsi:type="dcterms:W3CDTF">2017-09-06T22:39:07Z</dcterms:modified>
</cp:coreProperties>
</file>