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假设检验\"/>
    </mc:Choice>
  </mc:AlternateContent>
  <xr:revisionPtr revIDLastSave="0" documentId="13_ncr:1_{0EADA9EF-870D-48C9-9BB0-5A0E585AA9CB}" xr6:coauthVersionLast="45" xr6:coauthVersionMax="45" xr10:uidLastSave="{00000000-0000-0000-0000-000000000000}"/>
  <bookViews>
    <workbookView xWindow="-110" yWindow="-110" windowWidth="19420" windowHeight="10420" tabRatio="786" xr2:uid="{00000000-000D-0000-FFFF-FFFF00000000}"/>
  </bookViews>
  <sheets>
    <sheet name="总体均值 大样本；或小样本，σ已知" sheetId="1" r:id="rId1"/>
    <sheet name="总体均值 小样本 σ未知" sheetId="2" r:id="rId2"/>
    <sheet name="总体比例" sheetId="3" r:id="rId3"/>
    <sheet name="总体方差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H3" i="2"/>
  <c r="E3" i="4" l="1"/>
  <c r="B3" i="4"/>
  <c r="B3" i="2"/>
  <c r="B13" i="4" l="1"/>
  <c r="B12" i="4"/>
  <c r="E12" i="4"/>
  <c r="H12" i="4"/>
  <c r="B9" i="4"/>
  <c r="B15" i="4" s="1"/>
  <c r="H14" i="3"/>
  <c r="E14" i="3"/>
  <c r="B14" i="3"/>
  <c r="H9" i="3"/>
  <c r="E9" i="3"/>
  <c r="H12" i="3"/>
  <c r="H9" i="4" l="1"/>
  <c r="H14" i="4" s="1"/>
  <c r="E9" i="4"/>
  <c r="E13" i="4" s="1"/>
  <c r="B16" i="4"/>
  <c r="E12" i="3"/>
  <c r="B12" i="3"/>
  <c r="B9" i="3"/>
  <c r="B15" i="3" s="1"/>
  <c r="E3" i="3"/>
  <c r="H12" i="2"/>
  <c r="E12" i="2"/>
  <c r="B12" i="2"/>
  <c r="B9" i="2"/>
  <c r="B14" i="2" s="1"/>
  <c r="H9" i="2"/>
  <c r="H14" i="2" s="1"/>
  <c r="E9" i="2"/>
  <c r="E14" i="2" s="1"/>
  <c r="H14" i="1" l="1"/>
  <c r="H12" i="1"/>
  <c r="H9" i="1"/>
  <c r="E12" i="1"/>
  <c r="E9" i="1"/>
  <c r="E14" i="1" s="1"/>
  <c r="B12" i="1"/>
  <c r="B9" i="1"/>
  <c r="B14" i="1" s="1"/>
  <c r="B15" i="1" s="1"/>
</calcChain>
</file>

<file path=xl/sharedStrings.xml><?xml version="1.0" encoding="utf-8"?>
<sst xmlns="http://schemas.openxmlformats.org/spreadsheetml/2006/main" count="105" uniqueCount="50">
  <si>
    <t>n=</t>
    <phoneticPr fontId="1" type="noConversion"/>
  </si>
  <si>
    <t>x bar=</t>
    <phoneticPr fontId="1" type="noConversion"/>
  </si>
  <si>
    <t>σ=</t>
    <phoneticPr fontId="1" type="noConversion"/>
  </si>
  <si>
    <t>s=</t>
    <phoneticPr fontId="1" type="noConversion"/>
  </si>
  <si>
    <t>双侧检验</t>
    <phoneticPr fontId="1" type="noConversion"/>
  </si>
  <si>
    <t>左单侧检验</t>
    <phoneticPr fontId="1" type="noConversion"/>
  </si>
  <si>
    <t>右单侧检验</t>
    <phoneticPr fontId="1" type="noConversion"/>
  </si>
  <si>
    <t>统计检验量z=</t>
    <phoneticPr fontId="1" type="noConversion"/>
  </si>
  <si>
    <t>显著性水平α=</t>
    <phoneticPr fontId="1" type="noConversion"/>
  </si>
  <si>
    <t>P值决策 P/2=</t>
    <phoneticPr fontId="1" type="noConversion"/>
  </si>
  <si>
    <t>P=</t>
    <phoneticPr fontId="1" type="noConversion"/>
  </si>
  <si>
    <t>P值决策 P=</t>
    <phoneticPr fontId="1" type="noConversion"/>
  </si>
  <si>
    <t>P值决策 =</t>
    <phoneticPr fontId="1" type="noConversion"/>
  </si>
  <si>
    <r>
      <t>总体均值的检验：</t>
    </r>
    <r>
      <rPr>
        <b/>
        <sz val="16"/>
        <color rgb="FFFF0000"/>
        <rFont val="等线"/>
        <family val="3"/>
        <charset val="134"/>
        <scheme val="minor"/>
      </rPr>
      <t>大样本；或小样本，σ已知     Z检验</t>
    </r>
    <phoneticPr fontId="1" type="noConversion"/>
  </si>
  <si>
    <t>统计检验量t=</t>
    <phoneticPr fontId="1" type="noConversion"/>
  </si>
  <si>
    <r>
      <t xml:space="preserve">总体均值的检验: </t>
    </r>
    <r>
      <rPr>
        <b/>
        <sz val="16"/>
        <color rgb="FFFF0000"/>
        <rFont val="等线"/>
        <family val="3"/>
        <charset val="134"/>
        <scheme val="minor"/>
      </rPr>
      <t>小样本，σ未知     t检验</t>
    </r>
    <phoneticPr fontId="1" type="noConversion"/>
  </si>
  <si>
    <t>p=</t>
    <phoneticPr fontId="1" type="noConversion"/>
  </si>
  <si>
    <t>总体方差的检验</t>
    <phoneticPr fontId="1" type="noConversion"/>
  </si>
  <si>
    <t>s²=</t>
    <phoneticPr fontId="1" type="noConversion"/>
  </si>
  <si>
    <r>
      <t>统计检验量</t>
    </r>
    <r>
      <rPr>
        <b/>
        <sz val="12"/>
        <color theme="1"/>
        <rFont val="Symbol"/>
        <family val="1"/>
        <charset val="2"/>
      </rPr>
      <t>c</t>
    </r>
    <r>
      <rPr>
        <b/>
        <sz val="12"/>
        <color theme="1"/>
        <rFont val="等线"/>
        <family val="3"/>
        <charset val="134"/>
      </rPr>
      <t>²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</si>
  <si>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统计检验量</t>
    </r>
    <r>
      <rPr>
        <b/>
        <sz val="12"/>
        <color theme="1"/>
        <rFont val="Symbol"/>
        <family val="1"/>
        <charset val="2"/>
      </rPr>
      <t>c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</si>
  <si>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t>H0: σ²≥</t>
    <phoneticPr fontId="1" type="noConversion"/>
  </si>
  <si>
    <t>H1: σ＜</t>
    <phoneticPr fontId="1" type="noConversion"/>
  </si>
  <si>
    <t>H0: σ²≤</t>
    <phoneticPr fontId="1" type="noConversion"/>
  </si>
  <si>
    <t>H1: σ²＞</t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</si>
  <si>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μ=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</si>
  <si>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μ≠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</si>
  <si>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μ≥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</si>
  <si>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μ＜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</si>
  <si>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μ≤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</si>
  <si>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μ＞</t>
    </r>
    <phoneticPr fontId="1" type="noConversion"/>
  </si>
  <si>
    <r>
      <t>临界值决策z</t>
    </r>
    <r>
      <rPr>
        <b/>
        <vertAlign val="subscript"/>
        <sz val="12"/>
        <color theme="1"/>
        <rFont val="等线"/>
        <family val="3"/>
        <charset val="134"/>
        <scheme val="minor"/>
      </rPr>
      <t>(α/2)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</si>
  <si>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临界值决策z</t>
    </r>
    <r>
      <rPr>
        <b/>
        <vertAlign val="subscript"/>
        <sz val="12"/>
        <color theme="1"/>
        <rFont val="等线"/>
        <family val="3"/>
        <charset val="134"/>
        <scheme val="minor"/>
      </rPr>
      <t>α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</si>
  <si>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临界值决策t</t>
    </r>
    <r>
      <rPr>
        <b/>
        <vertAlign val="subscript"/>
        <sz val="12"/>
        <color theme="1"/>
        <rFont val="等线"/>
        <family val="3"/>
        <charset val="134"/>
        <scheme val="minor"/>
      </rPr>
      <t>(α/2)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</si>
  <si>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临界值决策t</t>
    </r>
    <r>
      <rPr>
        <b/>
        <vertAlign val="subscript"/>
        <sz val="12"/>
        <color theme="1"/>
        <rFont val="等线"/>
        <family val="3"/>
        <charset val="134"/>
        <scheme val="minor"/>
      </rPr>
      <t>α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</si>
  <si>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Π=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</si>
  <si>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Π≠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</si>
  <si>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Π≥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</si>
  <si>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Π＜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</si>
  <si>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Π≤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</si>
  <si>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Π＞</t>
    </r>
    <phoneticPr fontId="1" type="noConversion"/>
  </si>
  <si>
    <t>总体比例的检验：大样本 （np＞5，n(1-p)＞5)</t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</si>
  <si>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0</t>
    </r>
    <r>
      <rPr>
        <b/>
        <sz val="12"/>
        <color theme="1"/>
        <rFont val="等线"/>
        <family val="3"/>
        <charset val="134"/>
        <scheme val="minor"/>
      </rPr>
      <t>: σ²=</t>
    </r>
    <phoneticPr fontId="1" type="noConversion"/>
  </si>
  <si>
    <r>
      <t>H</t>
    </r>
    <r>
      <rPr>
        <b/>
        <vertAlign val="subscript"/>
        <sz val="12"/>
        <color theme="1"/>
        <rFont val="等线"/>
        <family val="3"/>
        <charset val="134"/>
        <scheme val="minor"/>
      </rPr>
      <t>1</t>
    </r>
    <r>
      <rPr>
        <b/>
        <sz val="12"/>
        <color theme="1"/>
        <rFont val="等线"/>
        <family val="3"/>
        <charset val="134"/>
        <scheme val="minor"/>
      </rPr>
      <t>: σ≠</t>
    </r>
    <phoneticPr fontId="1" type="noConversion"/>
  </si>
  <si>
    <r>
      <t>临界值决策</t>
    </r>
    <r>
      <rPr>
        <b/>
        <sz val="12"/>
        <color theme="1"/>
        <rFont val="Symbol"/>
        <family val="1"/>
        <charset val="2"/>
      </rPr>
      <t>c</t>
    </r>
    <r>
      <rPr>
        <b/>
        <sz val="12"/>
        <color theme="1"/>
        <rFont val="等线"/>
        <family val="3"/>
        <charset val="134"/>
      </rPr>
      <t>²</t>
    </r>
    <r>
      <rPr>
        <b/>
        <vertAlign val="subscript"/>
        <sz val="12"/>
        <color theme="1"/>
        <rFont val="等线"/>
        <family val="3"/>
        <charset val="134"/>
        <scheme val="minor"/>
      </rPr>
      <t>(1-α/2)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</si>
  <si>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临界值决策</t>
    </r>
    <r>
      <rPr>
        <b/>
        <sz val="12"/>
        <color theme="1"/>
        <rFont val="Symbol"/>
        <family val="1"/>
        <charset val="2"/>
      </rPr>
      <t>c</t>
    </r>
    <r>
      <rPr>
        <b/>
        <sz val="12"/>
        <color theme="1"/>
        <rFont val="等线"/>
        <family val="3"/>
        <charset val="134"/>
        <scheme val="minor"/>
      </rPr>
      <t>²</t>
    </r>
    <r>
      <rPr>
        <b/>
        <vertAlign val="subscript"/>
        <sz val="12"/>
        <color theme="1"/>
        <rFont val="等线"/>
        <family val="3"/>
        <charset val="134"/>
        <scheme val="minor"/>
      </rPr>
      <t>(α/2)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</si>
  <si>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临界值决策</t>
    </r>
    <r>
      <rPr>
        <b/>
        <sz val="12"/>
        <color theme="1"/>
        <rFont val="Symbol"/>
        <family val="1"/>
        <charset val="2"/>
      </rPr>
      <t>c</t>
    </r>
    <r>
      <rPr>
        <b/>
        <sz val="12"/>
        <color theme="1"/>
        <rFont val="等线"/>
        <family val="3"/>
        <charset val="134"/>
      </rPr>
      <t>²</t>
    </r>
    <r>
      <rPr>
        <b/>
        <vertAlign val="subscript"/>
        <sz val="12"/>
        <color theme="1"/>
        <rFont val="Symbol"/>
        <family val="1"/>
        <charset val="2"/>
      </rPr>
      <t>(1-</t>
    </r>
    <r>
      <rPr>
        <b/>
        <vertAlign val="subscript"/>
        <sz val="12"/>
        <color theme="1"/>
        <rFont val="等线"/>
        <family val="3"/>
        <charset val="134"/>
        <scheme val="minor"/>
      </rPr>
      <t>α</t>
    </r>
    <r>
      <rPr>
        <b/>
        <vertAlign val="subscript"/>
        <sz val="12"/>
        <color theme="1"/>
        <rFont val="等线"/>
        <family val="1"/>
        <charset val="2"/>
        <scheme val="minor"/>
      </rPr>
      <t>)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</si>
  <si>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r>
      <t>临界值决策</t>
    </r>
    <r>
      <rPr>
        <b/>
        <sz val="12"/>
        <color theme="1"/>
        <rFont val="Symbol"/>
        <family val="1"/>
        <charset val="2"/>
      </rPr>
      <t>c</t>
    </r>
    <r>
      <rPr>
        <b/>
        <sz val="12"/>
        <color theme="1"/>
        <rFont val="等线"/>
        <family val="3"/>
        <charset val="134"/>
      </rPr>
      <t>²</t>
    </r>
    <r>
      <rPr>
        <b/>
        <vertAlign val="subscript"/>
        <sz val="12"/>
        <color theme="1"/>
        <rFont val="等线"/>
        <family val="3"/>
        <charset val="134"/>
        <scheme val="minor"/>
      </rPr>
      <t>α</t>
    </r>
    <r>
      <rPr>
        <b/>
        <sz val="12"/>
        <color theme="1"/>
        <rFont val="等线"/>
        <family val="3"/>
        <charset val="134"/>
        <scheme val="minor"/>
      </rPr>
      <t>=</t>
    </r>
    <phoneticPr fontId="1" type="noConversion"/>
  </si>
  <si>
    <t>自由度服从n-1</t>
  </si>
  <si>
    <t>自由度服从n-1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</si>
</sst>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等线"/>
      <family val="3"/>
      <charset val="134"/>
    </font>
    <font>
      <b/>
      <vertAlign val="subscript"/>
      <sz val="12"/>
      <color theme="1"/>
      <name val="等线"/>
      <family val="3"/>
      <charset val="134"/>
      <scheme val="minor"/>
    </font>
    <font>
      <b/>
      <vertAlign val="subscript"/>
      <sz val="12"/>
      <color theme="1"/>
      <name val="Symbol"/>
      <family val="1"/>
      <charset val="2"/>
    </font>
    <font>
      <b/>
      <vertAlign val="subscript"/>
      <sz val="12"/>
      <color theme="1"/>
      <name val="等线"/>
      <family val="1"/>
      <charset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1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11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88900</xdr:colOff>
      <xdr:row>17</xdr:row>
      <xdr:rowOff>149225</xdr:rowOff>
    </xdr:from>
    <xdr:ext cx="1259704" cy="8497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7517F03-C930-4711-9D00-3F6A6C916ADB}"/>
                </a:ext>
              </a:extLst>
            </xdr:cNvPr>
            <xdr:cNvSpPr txBox="1"/>
          </xdr:nvSpPr>
          <xdr:spPr>
            <a:xfrm>
              <a:off x="2235200" y="3514725"/>
              <a:ext cx="1259704" cy="849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20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7517F03-C930-4711-9D00-3F6A6C916ADB}"/>
                </a:ext>
              </a:extLst>
            </xdr:cNvPr>
            <xdr:cNvSpPr txBox="1"/>
          </xdr:nvSpPr>
          <xdr:spPr>
            <a:xfrm>
              <a:off x="2235200" y="3514725"/>
              <a:ext cx="1259704" cy="849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2000" b="0" i="0">
                  <a:latin typeface="Cambria Math" panose="02040503050406030204" pitchFamily="18" charset="0"/>
                </a:rPr>
                <a:t>𝑍=(𝑥 ̅−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𝜇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_0)/(𝑠/√𝑛)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260350</xdr:colOff>
      <xdr:row>17</xdr:row>
      <xdr:rowOff>101600</xdr:rowOff>
    </xdr:from>
    <xdr:ext cx="1259704" cy="847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FD7488-DA12-46F4-9128-53994D879579}"/>
                </a:ext>
              </a:extLst>
            </xdr:cNvPr>
            <xdr:cNvSpPr txBox="1"/>
          </xdr:nvSpPr>
          <xdr:spPr>
            <a:xfrm>
              <a:off x="4381500" y="3467100"/>
              <a:ext cx="1259704" cy="847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20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20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FD7488-DA12-46F4-9128-53994D879579}"/>
                </a:ext>
              </a:extLst>
            </xdr:cNvPr>
            <xdr:cNvSpPr txBox="1"/>
          </xdr:nvSpPr>
          <xdr:spPr>
            <a:xfrm>
              <a:off x="4381500" y="3467100"/>
              <a:ext cx="1259704" cy="847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2000" b="0" i="0">
                  <a:latin typeface="Cambria Math" panose="02040503050406030204" pitchFamily="18" charset="0"/>
                </a:rPr>
                <a:t>𝑍=(𝑥 ̅−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𝜇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_0)/(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𝜎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/√𝑛)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711200</xdr:colOff>
      <xdr:row>15</xdr:row>
      <xdr:rowOff>133350</xdr:rowOff>
    </xdr:from>
    <xdr:ext cx="877356" cy="5745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9845E0F9-6FAD-4AA2-B7AF-D37F390FF718}"/>
                </a:ext>
              </a:extLst>
            </xdr:cNvPr>
            <xdr:cNvSpPr txBox="1"/>
          </xdr:nvSpPr>
          <xdr:spPr>
            <a:xfrm>
              <a:off x="3975100" y="3143250"/>
              <a:ext cx="877356" cy="574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2000" b="0"/>
                <a:t>t</a:t>
              </a:r>
              <a14:m>
                <m:oMath xmlns:m="http://schemas.openxmlformats.org/officeDocument/2006/math">
                  <m:r>
                    <a:rPr lang="en-US" altLang="zh-CN" sz="20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en-US" altLang="zh-CN" sz="2000" b="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altLang="zh-CN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zh-CN" altLang="en-US" sz="2000" b="0" i="1">
                              <a:latin typeface="Cambria Math" panose="02040503050406030204" pitchFamily="18" charset="0"/>
                            </a:rPr>
                            <m:t>𝜇</m:t>
                          </m:r>
                        </m:e>
                        <m:sub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f>
                        <m:fPr>
                          <m:ctrlPr>
                            <a:rPr lang="en-US" altLang="zh-CN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20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zh-CN" sz="20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  <m:r>
                    <a:rPr lang="en-US" altLang="zh-CN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9845E0F9-6FAD-4AA2-B7AF-D37F390FF718}"/>
                </a:ext>
              </a:extLst>
            </xdr:cNvPr>
            <xdr:cNvSpPr txBox="1"/>
          </xdr:nvSpPr>
          <xdr:spPr>
            <a:xfrm>
              <a:off x="3975100" y="3143250"/>
              <a:ext cx="877356" cy="5745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2000" b="0"/>
                <a:t>t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=(𝑥 ̅−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𝜇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_0)/(𝑠/√𝑛) 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16</xdr:row>
      <xdr:rowOff>0</xdr:rowOff>
    </xdr:from>
    <xdr:ext cx="2008948" cy="9589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4B20D99-1D09-4626-925E-9AFB6F47BB59}"/>
                </a:ext>
              </a:extLst>
            </xdr:cNvPr>
            <xdr:cNvSpPr txBox="1"/>
          </xdr:nvSpPr>
          <xdr:spPr>
            <a:xfrm>
              <a:off x="2800350" y="3187700"/>
              <a:ext cx="2008948" cy="958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20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b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2000" b="0" i="1">
                                        <a:latin typeface="Cambria Math" panose="02040503050406030204" pitchFamily="18" charset="0"/>
                                      </a:rPr>
                                      <m:t>𝜋</m:t>
                                    </m:r>
                                  </m:e>
                                  <m:sub>
                                    <m: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sSub>
                                  <m:sSubPr>
                                    <m:ctrlP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2000" b="0" i="1">
                                        <a:latin typeface="Cambria Math" panose="02040503050406030204" pitchFamily="18" charset="0"/>
                                      </a:rPr>
                                      <m:t>𝜋</m:t>
                                    </m:r>
                                  </m:e>
                                  <m:sub>
                                    <m:r>
                                      <a:rPr lang="en-US" altLang="zh-CN" sz="20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en-US" altLang="zh-CN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4B20D99-1D09-4626-925E-9AFB6F47BB59}"/>
                </a:ext>
              </a:extLst>
            </xdr:cNvPr>
            <xdr:cNvSpPr txBox="1"/>
          </xdr:nvSpPr>
          <xdr:spPr>
            <a:xfrm>
              <a:off x="2800350" y="3187700"/>
              <a:ext cx="2008948" cy="958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2000" b="0" i="0">
                  <a:latin typeface="Cambria Math" panose="02040503050406030204" pitchFamily="18" charset="0"/>
                </a:rPr>
                <a:t>𝑍=(𝑃−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𝜋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_0)/√((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𝜋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 (1−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𝜋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_0))/𝑛)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628650</xdr:colOff>
      <xdr:row>19</xdr:row>
      <xdr:rowOff>123825</xdr:rowOff>
    </xdr:from>
    <xdr:ext cx="1732334" cy="6933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6FAD79B-0D5A-4C3E-A878-03BAE3FCB1A9}"/>
                </a:ext>
              </a:extLst>
            </xdr:cNvPr>
            <xdr:cNvSpPr txBox="1"/>
          </xdr:nvSpPr>
          <xdr:spPr>
            <a:xfrm>
              <a:off x="4381500" y="3908425"/>
              <a:ext cx="1732334" cy="693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2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zh-CN" altLang="en-US" sz="20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2000" b="0" i="1">
                            <a:latin typeface="Cambria Math" panose="02040503050406030204" pitchFamily="18" charset="0"/>
                          </a:rPr>
                          <m:t>−1)</m:t>
                        </m:r>
                        <m:sSup>
                          <m:sSup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20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n-US" altLang="zh-CN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zh-CN" altLang="en-US" sz="20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16FAD79B-0D5A-4C3E-A878-03BAE3FCB1A9}"/>
                </a:ext>
              </a:extLst>
            </xdr:cNvPr>
            <xdr:cNvSpPr txBox="1"/>
          </xdr:nvSpPr>
          <xdr:spPr>
            <a:xfrm>
              <a:off x="4381500" y="3908425"/>
              <a:ext cx="1732334" cy="693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2000" i="0">
                  <a:latin typeface="Cambria Math" panose="02040503050406030204" pitchFamily="18" charset="0"/>
                </a:rPr>
                <a:t>𝜒</a:t>
              </a:r>
              <a:r>
                <a:rPr lang="en-US" altLang="zh-CN" sz="2000" i="0">
                  <a:latin typeface="Cambria Math" panose="02040503050406030204" pitchFamily="18" charset="0"/>
                </a:rPr>
                <a:t>^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2=((𝑛−1)𝑠^2)/(</a:t>
              </a:r>
              <a:r>
                <a:rPr lang="zh-CN" altLang="en-US" sz="2000" b="0" i="0">
                  <a:latin typeface="Cambria Math" panose="02040503050406030204" pitchFamily="18" charset="0"/>
                </a:rPr>
                <a:t>𝜎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_0^2 )</a:t>
              </a:r>
              <a:endParaRPr lang="zh-CN" alt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A3" workbookViewId="0">
      <selection activeCell="D33" sqref="D33"/>
    </sheetView>
  </sheetViews>
  <sheetFormatPr defaultRowHeight="14" x14ac:dyDescent="0.3"/>
  <cols>
    <col min="1" max="1" width="18.75" customWidth="1"/>
    <col min="2" max="2" width="9.4140625" customWidth="1"/>
    <col min="4" max="4" width="17.25" customWidth="1"/>
    <col min="7" max="7" width="17.58203125" customWidth="1"/>
  </cols>
  <sheetData>
    <row r="1" spans="1:10" ht="20" x14ac:dyDescent="0.4">
      <c r="A1" s="8" t="s">
        <v>13</v>
      </c>
      <c r="B1" s="8"/>
      <c r="C1" s="8"/>
      <c r="D1" s="8"/>
      <c r="E1" s="8"/>
      <c r="F1" s="8"/>
      <c r="G1" s="8"/>
      <c r="H1" s="8"/>
      <c r="I1" s="8"/>
    </row>
    <row r="3" spans="1:10" ht="15.5" x14ac:dyDescent="0.35">
      <c r="A3" s="2" t="s">
        <v>0</v>
      </c>
      <c r="B3" s="2">
        <v>20</v>
      </c>
      <c r="C3" s="2"/>
      <c r="D3" s="2" t="s">
        <v>1</v>
      </c>
      <c r="E3" s="2">
        <v>1245</v>
      </c>
      <c r="F3" s="2"/>
      <c r="G3" s="2" t="s">
        <v>2</v>
      </c>
      <c r="H3" s="2">
        <v>150</v>
      </c>
      <c r="I3" s="2"/>
      <c r="J3" s="2" t="s">
        <v>3</v>
      </c>
    </row>
    <row r="4" spans="1:10" ht="15.5" x14ac:dyDescent="0.3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.5" x14ac:dyDescent="0.35">
      <c r="A5" s="2" t="s">
        <v>4</v>
      </c>
      <c r="B5" s="2"/>
      <c r="C5" s="2"/>
      <c r="D5" s="2" t="s">
        <v>5</v>
      </c>
      <c r="E5" s="2"/>
      <c r="F5" s="2"/>
      <c r="G5" s="2" t="s">
        <v>6</v>
      </c>
      <c r="H5" s="2"/>
      <c r="I5" s="2"/>
      <c r="J5" s="2"/>
    </row>
    <row r="6" spans="1:10" ht="17.5" x14ac:dyDescent="0.45">
      <c r="A6" s="2" t="s">
        <v>25</v>
      </c>
      <c r="B6" s="2">
        <v>8.1000000000000003E-2</v>
      </c>
      <c r="C6" s="2"/>
      <c r="D6" s="2" t="s">
        <v>27</v>
      </c>
      <c r="E6" s="2">
        <v>1000</v>
      </c>
      <c r="F6" s="2"/>
      <c r="G6" s="2" t="s">
        <v>29</v>
      </c>
      <c r="H6" s="2">
        <v>1200</v>
      </c>
      <c r="I6" s="2"/>
      <c r="J6" s="2"/>
    </row>
    <row r="7" spans="1:10" ht="17.5" x14ac:dyDescent="0.45">
      <c r="A7" s="2" t="s">
        <v>26</v>
      </c>
      <c r="B7" s="2">
        <v>8.1000000000000003E-2</v>
      </c>
      <c r="C7" s="2"/>
      <c r="D7" s="2" t="s">
        <v>28</v>
      </c>
      <c r="E7" s="2">
        <v>1000</v>
      </c>
      <c r="F7" s="2"/>
      <c r="G7" s="2" t="s">
        <v>30</v>
      </c>
      <c r="H7" s="2">
        <v>1200</v>
      </c>
      <c r="I7" s="2"/>
      <c r="J7" s="2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5" x14ac:dyDescent="0.35">
      <c r="A9" s="2" t="s">
        <v>7</v>
      </c>
      <c r="B9" t="e">
        <f>(E3-B6)/(K3/SQRT(B3))</f>
        <v>#DIV/0!</v>
      </c>
      <c r="D9" s="2" t="s">
        <v>7</v>
      </c>
      <c r="E9">
        <f>(E3-E6)/(H3/SQRT(B3))</f>
        <v>7.3044887264993132</v>
      </c>
      <c r="G9" s="2" t="s">
        <v>7</v>
      </c>
      <c r="H9">
        <f>(E3-H7)/(H3/SQRT(B3))</f>
        <v>1.3416407864998738</v>
      </c>
    </row>
    <row r="11" spans="1:10" ht="15.5" x14ac:dyDescent="0.35">
      <c r="A11" s="2" t="s">
        <v>8</v>
      </c>
      <c r="B11">
        <v>0.05</v>
      </c>
      <c r="D11" s="2" t="s">
        <v>8</v>
      </c>
      <c r="E11">
        <v>0.05</v>
      </c>
      <c r="G11" s="2" t="s">
        <v>8</v>
      </c>
      <c r="H11">
        <v>0.05</v>
      </c>
    </row>
    <row r="12" spans="1:10" ht="17.5" x14ac:dyDescent="0.45">
      <c r="A12" s="2" t="s">
        <v>31</v>
      </c>
      <c r="B12">
        <f>NORMSINV(1-B11/2)</f>
        <v>1.9599639845400536</v>
      </c>
      <c r="D12" s="2" t="s">
        <v>32</v>
      </c>
      <c r="E12">
        <f>NORMSINV(1-E11)</f>
        <v>1.6448536269514715</v>
      </c>
      <c r="G12" s="2" t="s">
        <v>32</v>
      </c>
      <c r="H12">
        <f>NORMSINV(1-H11)</f>
        <v>1.6448536269514715</v>
      </c>
    </row>
    <row r="14" spans="1:10" ht="15.5" x14ac:dyDescent="0.35">
      <c r="A14" s="2" t="s">
        <v>9</v>
      </c>
      <c r="B14" t="e">
        <f>NORMSDIST(B9)</f>
        <v>#DIV/0!</v>
      </c>
      <c r="D14" s="2" t="s">
        <v>11</v>
      </c>
      <c r="E14">
        <f>NORMSDIST(E9)</f>
        <v>0.99999999999986089</v>
      </c>
      <c r="G14" s="2" t="s">
        <v>12</v>
      </c>
      <c r="H14">
        <f>1-NORMSDIST(H9)</f>
        <v>8.9856247439499937E-2</v>
      </c>
    </row>
    <row r="15" spans="1:10" ht="15.5" x14ac:dyDescent="0.35">
      <c r="A15" s="2" t="s">
        <v>10</v>
      </c>
      <c r="B15" t="e">
        <f>2*B14</f>
        <v>#DIV/0!</v>
      </c>
      <c r="D15" s="2"/>
      <c r="G15" s="2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A2AE-2B2F-40E1-9349-84B9891CC51F}">
  <dimension ref="A1:K18"/>
  <sheetViews>
    <sheetView workbookViewId="0">
      <selection activeCell="F18" sqref="F18"/>
    </sheetView>
  </sheetViews>
  <sheetFormatPr defaultRowHeight="14" x14ac:dyDescent="0.3"/>
  <cols>
    <col min="1" max="1" width="22.6640625" customWidth="1"/>
    <col min="2" max="2" width="11.5" customWidth="1"/>
    <col min="4" max="4" width="18.58203125" customWidth="1"/>
    <col min="5" max="5" width="13.1640625" customWidth="1"/>
    <col min="6" max="6" width="13.9140625" customWidth="1"/>
    <col min="7" max="7" width="17.25" customWidth="1"/>
    <col min="8" max="8" width="11.75" customWidth="1"/>
  </cols>
  <sheetData>
    <row r="1" spans="1:11" ht="20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K1">
        <v>159</v>
      </c>
    </row>
    <row r="2" spans="1:11" x14ac:dyDescent="0.3">
      <c r="K2">
        <v>280</v>
      </c>
    </row>
    <row r="3" spans="1:11" ht="15.5" x14ac:dyDescent="0.35">
      <c r="A3" s="2" t="s">
        <v>0</v>
      </c>
      <c r="B3" s="2">
        <f>COUNT(K1:K16)</f>
        <v>16</v>
      </c>
      <c r="C3" s="2"/>
      <c r="D3" s="2" t="s">
        <v>1</v>
      </c>
      <c r="E3" s="2">
        <f>AVERAGE(K1:K16)</f>
        <v>241.5</v>
      </c>
      <c r="F3" s="2"/>
      <c r="G3" s="2" t="s">
        <v>3</v>
      </c>
      <c r="H3" s="2">
        <f>STDEV(K1:K16)</f>
        <v>98.725883131020908</v>
      </c>
      <c r="I3" s="2"/>
      <c r="J3" s="2"/>
      <c r="K3">
        <v>101</v>
      </c>
    </row>
    <row r="4" spans="1:11" ht="15.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>
        <v>212</v>
      </c>
    </row>
    <row r="5" spans="1:11" ht="15.5" x14ac:dyDescent="0.35">
      <c r="A5" s="2" t="s">
        <v>4</v>
      </c>
      <c r="B5" s="2"/>
      <c r="C5" s="2"/>
      <c r="D5" s="2" t="s">
        <v>5</v>
      </c>
      <c r="E5" s="2"/>
      <c r="F5" s="2"/>
      <c r="G5" s="2" t="s">
        <v>6</v>
      </c>
      <c r="H5" s="2"/>
      <c r="I5" s="2"/>
      <c r="J5" s="2"/>
      <c r="K5">
        <v>224</v>
      </c>
    </row>
    <row r="6" spans="1:11" ht="17.5" x14ac:dyDescent="0.45">
      <c r="A6" s="2" t="s">
        <v>25</v>
      </c>
      <c r="B6" s="2">
        <v>100</v>
      </c>
      <c r="C6" s="2"/>
      <c r="D6" s="2" t="s">
        <v>27</v>
      </c>
      <c r="E6" s="2">
        <v>225</v>
      </c>
      <c r="F6" s="2"/>
      <c r="G6" s="2" t="s">
        <v>29</v>
      </c>
      <c r="H6" s="2">
        <v>225</v>
      </c>
      <c r="I6" s="2"/>
      <c r="J6" s="2"/>
      <c r="K6">
        <v>379</v>
      </c>
    </row>
    <row r="7" spans="1:11" ht="17.5" x14ac:dyDescent="0.45">
      <c r="A7" s="2" t="s">
        <v>26</v>
      </c>
      <c r="B7" s="2">
        <v>100</v>
      </c>
      <c r="C7" s="2"/>
      <c r="D7" s="2" t="s">
        <v>28</v>
      </c>
      <c r="E7" s="2">
        <v>225</v>
      </c>
      <c r="F7" s="2"/>
      <c r="G7" s="2" t="s">
        <v>30</v>
      </c>
      <c r="H7" s="2">
        <v>225</v>
      </c>
      <c r="I7" s="2"/>
      <c r="J7" s="2"/>
      <c r="K7">
        <v>179</v>
      </c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>
        <v>264</v>
      </c>
    </row>
    <row r="9" spans="1:11" ht="15.5" x14ac:dyDescent="0.35">
      <c r="A9" s="2" t="s">
        <v>14</v>
      </c>
      <c r="B9" s="7">
        <f>(E3-B6)/(H3/SQRT(B3))</f>
        <v>5.7330457024005668</v>
      </c>
      <c r="D9" s="2" t="s">
        <v>14</v>
      </c>
      <c r="E9">
        <f>(E3-E6)/(H3/SQRT(B3))</f>
        <v>0.66851769674635586</v>
      </c>
      <c r="G9" s="2" t="s">
        <v>14</v>
      </c>
      <c r="H9">
        <f>(E3-H7)/(H3/SQRT(B3))</f>
        <v>0.66851769674635586</v>
      </c>
      <c r="K9">
        <v>222</v>
      </c>
    </row>
    <row r="10" spans="1:11" x14ac:dyDescent="0.3">
      <c r="K10">
        <v>362</v>
      </c>
    </row>
    <row r="11" spans="1:11" ht="15.5" x14ac:dyDescent="0.35">
      <c r="A11" s="2" t="s">
        <v>8</v>
      </c>
      <c r="B11">
        <v>0.05</v>
      </c>
      <c r="D11" s="2" t="s">
        <v>8</v>
      </c>
      <c r="E11">
        <v>0.05</v>
      </c>
      <c r="G11" s="2" t="s">
        <v>8</v>
      </c>
      <c r="H11">
        <v>0.05</v>
      </c>
      <c r="K11">
        <v>168</v>
      </c>
    </row>
    <row r="12" spans="1:11" ht="17.5" x14ac:dyDescent="0.45">
      <c r="A12" s="2" t="s">
        <v>33</v>
      </c>
      <c r="B12">
        <f>TINV(B11,B3-1)</f>
        <v>2.1314495455597742</v>
      </c>
      <c r="D12" s="2" t="s">
        <v>34</v>
      </c>
      <c r="E12">
        <f>TINV(E11*2,B3-1)</f>
        <v>1.7530503556925723</v>
      </c>
      <c r="G12" s="2" t="s">
        <v>34</v>
      </c>
      <c r="H12">
        <f>TINV(H11*2,B3-1)</f>
        <v>1.7530503556925723</v>
      </c>
      <c r="K12">
        <v>250</v>
      </c>
    </row>
    <row r="13" spans="1:11" x14ac:dyDescent="0.3">
      <c r="K13">
        <v>149</v>
      </c>
    </row>
    <row r="14" spans="1:11" ht="15.5" x14ac:dyDescent="0.35">
      <c r="A14" s="2" t="s">
        <v>11</v>
      </c>
      <c r="B14">
        <f>TDIST(ABS(B9),B3-1,2)</f>
        <v>3.9592895965215746E-5</v>
      </c>
      <c r="D14" s="2" t="s">
        <v>11</v>
      </c>
      <c r="E14">
        <f>TDIST(E9,B3-1,1)</f>
        <v>0.25698007158758418</v>
      </c>
      <c r="G14" s="2" t="s">
        <v>11</v>
      </c>
      <c r="H14">
        <f>1-TDIST(H9,B3-1,1)</f>
        <v>0.74301992841241582</v>
      </c>
      <c r="K14">
        <v>260</v>
      </c>
    </row>
    <row r="15" spans="1:11" ht="15.5" x14ac:dyDescent="0.35">
      <c r="D15" s="2"/>
      <c r="G15" s="2"/>
      <c r="K15">
        <v>485</v>
      </c>
    </row>
    <row r="16" spans="1:11" x14ac:dyDescent="0.3">
      <c r="K16">
        <v>170</v>
      </c>
    </row>
    <row r="18" spans="6:6" x14ac:dyDescent="0.3">
      <c r="F18" s="9" t="s">
        <v>49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D7FD-C6B9-4214-9788-D08C7F6D7AD3}">
  <dimension ref="A1:I15"/>
  <sheetViews>
    <sheetView topLeftCell="A4" workbookViewId="0">
      <selection activeCell="F11" sqref="F11"/>
    </sheetView>
  </sheetViews>
  <sheetFormatPr defaultRowHeight="14" x14ac:dyDescent="0.3"/>
  <cols>
    <col min="1" max="1" width="20.5" customWidth="1"/>
    <col min="2" max="2" width="16.25" customWidth="1"/>
    <col min="3" max="3" width="15.4140625" customWidth="1"/>
    <col min="4" max="4" width="17.58203125" customWidth="1"/>
    <col min="5" max="5" width="12.6640625" customWidth="1"/>
    <col min="7" max="7" width="17.6640625" customWidth="1"/>
    <col min="8" max="8" width="14.08203125" customWidth="1"/>
  </cols>
  <sheetData>
    <row r="1" spans="1:9" ht="20" x14ac:dyDescent="0.4">
      <c r="A1" s="8" t="s">
        <v>41</v>
      </c>
      <c r="B1" s="8"/>
      <c r="C1" s="8"/>
      <c r="D1" s="8"/>
      <c r="E1" s="8"/>
      <c r="F1" s="8"/>
      <c r="G1" s="8"/>
      <c r="H1" s="8"/>
      <c r="I1" s="8"/>
    </row>
    <row r="3" spans="1:9" ht="15.5" x14ac:dyDescent="0.35">
      <c r="A3" s="2" t="s">
        <v>0</v>
      </c>
      <c r="B3" s="2">
        <v>400</v>
      </c>
      <c r="C3" s="2"/>
      <c r="D3" s="2" t="s">
        <v>16</v>
      </c>
      <c r="E3" s="3">
        <f>57/B3</f>
        <v>0.14249999999999999</v>
      </c>
      <c r="F3" s="2"/>
      <c r="G3" s="2"/>
      <c r="H3" s="2"/>
      <c r="I3" s="2"/>
    </row>
    <row r="4" spans="1:9" ht="15.5" x14ac:dyDescent="0.35">
      <c r="A4" s="2"/>
      <c r="B4" s="2"/>
      <c r="C4" s="2"/>
      <c r="D4" s="2"/>
      <c r="E4" s="2"/>
      <c r="F4" s="2"/>
      <c r="G4" s="2"/>
      <c r="H4" s="2"/>
      <c r="I4" s="2"/>
    </row>
    <row r="5" spans="1:9" ht="15.5" x14ac:dyDescent="0.35">
      <c r="A5" s="2" t="s">
        <v>4</v>
      </c>
      <c r="B5" s="2"/>
      <c r="C5" s="2"/>
      <c r="D5" s="2" t="s">
        <v>5</v>
      </c>
      <c r="E5" s="2"/>
      <c r="F5" s="2"/>
      <c r="G5" s="2" t="s">
        <v>6</v>
      </c>
      <c r="H5" s="2"/>
      <c r="I5" s="2"/>
    </row>
    <row r="6" spans="1:9" ht="17.5" x14ac:dyDescent="0.45">
      <c r="A6" s="2" t="s">
        <v>35</v>
      </c>
      <c r="B6" s="3">
        <v>0.14699999999999999</v>
      </c>
      <c r="C6" s="2"/>
      <c r="D6" s="2" t="s">
        <v>37</v>
      </c>
      <c r="E6" s="4">
        <v>0.14699999999999999</v>
      </c>
      <c r="F6" s="2"/>
      <c r="G6" s="2" t="s">
        <v>39</v>
      </c>
      <c r="H6" s="4">
        <v>0.14699999999999999</v>
      </c>
      <c r="I6" s="2"/>
    </row>
    <row r="7" spans="1:9" ht="17.5" x14ac:dyDescent="0.45">
      <c r="A7" s="2" t="s">
        <v>36</v>
      </c>
      <c r="B7" s="4">
        <v>0.14699999999999999</v>
      </c>
      <c r="C7" s="2"/>
      <c r="D7" s="2" t="s">
        <v>38</v>
      </c>
      <c r="E7" s="4">
        <v>0.14699999999999999</v>
      </c>
      <c r="F7" s="2"/>
      <c r="G7" s="2" t="s">
        <v>40</v>
      </c>
      <c r="H7" s="4">
        <v>0.14699999999999999</v>
      </c>
      <c r="I7" s="2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ht="15.5" x14ac:dyDescent="0.35">
      <c r="A9" s="2" t="s">
        <v>7</v>
      </c>
      <c r="B9">
        <f>(E3-B6)/SQRT(B6*(1-B6)/B3)</f>
        <v>-0.25416124340864343</v>
      </c>
      <c r="D9" s="2" t="s">
        <v>7</v>
      </c>
      <c r="E9">
        <f>(E3-E6)/SQRT(E6*(1-E6)/B3)</f>
        <v>-0.25416124340864343</v>
      </c>
      <c r="G9" s="2" t="s">
        <v>7</v>
      </c>
      <c r="H9">
        <f>(E3-H6)/SQRT(H6*(1-H6)/B3)</f>
        <v>-0.25416124340864343</v>
      </c>
    </row>
    <row r="11" spans="1:9" ht="15.5" x14ac:dyDescent="0.35">
      <c r="A11" s="2" t="s">
        <v>8</v>
      </c>
      <c r="B11">
        <v>0.05</v>
      </c>
      <c r="D11" s="2" t="s">
        <v>8</v>
      </c>
      <c r="E11">
        <v>0.05</v>
      </c>
      <c r="G11" s="2" t="s">
        <v>8</v>
      </c>
      <c r="H11">
        <v>0.05</v>
      </c>
    </row>
    <row r="12" spans="1:9" ht="17.5" x14ac:dyDescent="0.45">
      <c r="A12" s="2" t="s">
        <v>31</v>
      </c>
      <c r="B12">
        <f>NORMSINV(1-B11/2)</f>
        <v>1.9599639845400536</v>
      </c>
      <c r="D12" s="2" t="s">
        <v>32</v>
      </c>
      <c r="E12">
        <f>NORMSINV(1-E11)</f>
        <v>1.6448536269514715</v>
      </c>
      <c r="G12" s="2" t="s">
        <v>32</v>
      </c>
      <c r="H12">
        <f>_xlfn.NORM.S.INV(1-H11)</f>
        <v>1.6448536269514715</v>
      </c>
    </row>
    <row r="14" spans="1:9" ht="15.5" x14ac:dyDescent="0.35">
      <c r="A14" s="2" t="s">
        <v>9</v>
      </c>
      <c r="B14">
        <f>NORMSDIST(B9)</f>
        <v>0.39968549545509435</v>
      </c>
      <c r="D14" s="2" t="s">
        <v>11</v>
      </c>
      <c r="E14">
        <f>NORMSDIST(E9)</f>
        <v>0.39968549545509435</v>
      </c>
      <c r="G14" s="2" t="s">
        <v>12</v>
      </c>
      <c r="H14">
        <f>NORMSDIST(H9)</f>
        <v>0.39968549545509435</v>
      </c>
    </row>
    <row r="15" spans="1:9" ht="15.5" x14ac:dyDescent="0.35">
      <c r="A15" s="2" t="s">
        <v>10</v>
      </c>
      <c r="B15">
        <f>2*B14</f>
        <v>0.79937099091018871</v>
      </c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74D2-CFDF-4A9D-8D73-8D577B18D6DD}">
  <dimension ref="A1:J22"/>
  <sheetViews>
    <sheetView zoomScale="85" workbookViewId="0">
      <selection activeCell="F25" sqref="F25"/>
    </sheetView>
  </sheetViews>
  <sheetFormatPr defaultRowHeight="14" x14ac:dyDescent="0.3"/>
  <cols>
    <col min="1" max="1" width="24.4140625" customWidth="1"/>
    <col min="2" max="2" width="20.4140625" customWidth="1"/>
    <col min="3" max="3" width="4.4140625" customWidth="1"/>
    <col min="4" max="4" width="19" customWidth="1"/>
    <col min="5" max="5" width="13.83203125" customWidth="1"/>
    <col min="6" max="6" width="14.1640625" customWidth="1"/>
    <col min="7" max="7" width="19.33203125" customWidth="1"/>
    <col min="8" max="8" width="17.4140625" customWidth="1"/>
    <col min="9" max="9" width="8.4140625" customWidth="1"/>
  </cols>
  <sheetData>
    <row r="1" spans="1:10" ht="20" x14ac:dyDescent="0.4">
      <c r="A1" s="8" t="s">
        <v>17</v>
      </c>
      <c r="B1" s="8"/>
      <c r="C1" s="8"/>
      <c r="D1" s="8"/>
      <c r="E1" s="8"/>
      <c r="F1" s="8"/>
      <c r="G1" s="8"/>
      <c r="H1" s="8"/>
      <c r="I1" s="8"/>
    </row>
    <row r="2" spans="1:10" x14ac:dyDescent="0.3">
      <c r="J2">
        <v>85</v>
      </c>
    </row>
    <row r="3" spans="1:10" ht="15.5" x14ac:dyDescent="0.35">
      <c r="A3" s="2" t="s">
        <v>0</v>
      </c>
      <c r="B3" s="2">
        <f>COUNT(J2:J25)</f>
        <v>9</v>
      </c>
      <c r="C3" s="2"/>
      <c r="D3" s="2" t="s">
        <v>18</v>
      </c>
      <c r="E3" s="6">
        <f>_xlfn.VAR.S(J2:J10)</f>
        <v>215.75</v>
      </c>
      <c r="F3" s="2"/>
      <c r="G3" s="2"/>
      <c r="H3" s="2"/>
      <c r="I3" s="2"/>
      <c r="J3">
        <v>59</v>
      </c>
    </row>
    <row r="4" spans="1:10" ht="15.5" x14ac:dyDescent="0.35">
      <c r="A4" s="2"/>
      <c r="B4" s="2"/>
      <c r="C4" s="2"/>
      <c r="D4" s="2"/>
      <c r="E4" s="2"/>
      <c r="F4" s="2"/>
      <c r="G4" s="2"/>
      <c r="H4" s="2"/>
      <c r="I4" s="2"/>
      <c r="J4">
        <v>66</v>
      </c>
    </row>
    <row r="5" spans="1:10" ht="15.5" x14ac:dyDescent="0.35">
      <c r="A5" s="2" t="s">
        <v>4</v>
      </c>
      <c r="B5" s="2"/>
      <c r="C5" s="2"/>
      <c r="D5" s="2" t="s">
        <v>5</v>
      </c>
      <c r="E5" s="2"/>
      <c r="F5" s="2"/>
      <c r="G5" s="2" t="s">
        <v>6</v>
      </c>
      <c r="H5" s="2"/>
      <c r="I5" s="2"/>
      <c r="J5">
        <v>81</v>
      </c>
    </row>
    <row r="6" spans="1:10" ht="17.5" x14ac:dyDescent="0.45">
      <c r="A6" s="5" t="s">
        <v>42</v>
      </c>
      <c r="B6" s="6">
        <v>1</v>
      </c>
      <c r="C6" s="5"/>
      <c r="D6" s="5" t="s">
        <v>21</v>
      </c>
      <c r="E6" s="5">
        <v>1</v>
      </c>
      <c r="F6" s="5"/>
      <c r="G6" s="5" t="s">
        <v>23</v>
      </c>
      <c r="H6" s="5">
        <v>100</v>
      </c>
      <c r="I6" s="2"/>
      <c r="J6">
        <v>35</v>
      </c>
    </row>
    <row r="7" spans="1:10" ht="17.5" x14ac:dyDescent="0.45">
      <c r="A7" s="5" t="s">
        <v>43</v>
      </c>
      <c r="B7" s="5">
        <v>1</v>
      </c>
      <c r="C7" s="5"/>
      <c r="D7" s="5" t="s">
        <v>22</v>
      </c>
      <c r="E7" s="5">
        <v>1</v>
      </c>
      <c r="F7" s="5"/>
      <c r="G7" s="5" t="s">
        <v>24</v>
      </c>
      <c r="H7" s="5">
        <v>100</v>
      </c>
      <c r="I7" s="2"/>
      <c r="J7">
        <v>57</v>
      </c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>
        <v>55</v>
      </c>
    </row>
    <row r="9" spans="1:10" ht="15.5" x14ac:dyDescent="0.35">
      <c r="A9" s="2" t="s">
        <v>19</v>
      </c>
      <c r="B9">
        <f>(B3-1)*E3/B6</f>
        <v>1726</v>
      </c>
      <c r="D9" s="2" t="s">
        <v>19</v>
      </c>
      <c r="E9">
        <f>(B3-1)*E3/E6</f>
        <v>1726</v>
      </c>
      <c r="G9" s="2" t="s">
        <v>20</v>
      </c>
      <c r="H9">
        <f>(B3-1)*E3/H6</f>
        <v>17.260000000000002</v>
      </c>
      <c r="J9">
        <v>63</v>
      </c>
    </row>
    <row r="10" spans="1:10" x14ac:dyDescent="0.3">
      <c r="J10">
        <v>66</v>
      </c>
    </row>
    <row r="11" spans="1:10" ht="15.5" x14ac:dyDescent="0.35">
      <c r="A11" s="2" t="s">
        <v>8</v>
      </c>
      <c r="B11">
        <v>0.05</v>
      </c>
      <c r="D11" s="2" t="s">
        <v>8</v>
      </c>
      <c r="E11">
        <v>0.05</v>
      </c>
      <c r="G11" s="2" t="s">
        <v>8</v>
      </c>
      <c r="H11">
        <v>0.05</v>
      </c>
    </row>
    <row r="12" spans="1:10" ht="17.5" x14ac:dyDescent="0.45">
      <c r="A12" s="2" t="s">
        <v>44</v>
      </c>
      <c r="B12">
        <f>CHIINV(1-B11/2,B3-1)</f>
        <v>2.1797307472526506</v>
      </c>
      <c r="D12" s="2" t="s">
        <v>46</v>
      </c>
      <c r="E12">
        <f>CHIINV(1-H11,B3-1)</f>
        <v>2.7326367934996632</v>
      </c>
      <c r="G12" s="2" t="s">
        <v>47</v>
      </c>
      <c r="H12">
        <f>CHIINV(H11,B3-1)</f>
        <v>15.507313055865453</v>
      </c>
    </row>
    <row r="13" spans="1:10" ht="17.5" x14ac:dyDescent="0.45">
      <c r="A13" s="2" t="s">
        <v>45</v>
      </c>
      <c r="B13">
        <f>CHIINV(B11/2,B3-1)</f>
        <v>17.53454613948465</v>
      </c>
      <c r="D13" s="2" t="s">
        <v>11</v>
      </c>
      <c r="E13">
        <f>CHIDIST(E9,B3-1)</f>
        <v>0</v>
      </c>
    </row>
    <row r="14" spans="1:10" ht="15.5" x14ac:dyDescent="0.35">
      <c r="G14" s="2" t="s">
        <v>11</v>
      </c>
      <c r="H14">
        <f>CHIDIST(H9,B3-1)</f>
        <v>2.7512757706391708E-2</v>
      </c>
    </row>
    <row r="15" spans="1:10" ht="15.5" x14ac:dyDescent="0.35">
      <c r="A15" s="2" t="s">
        <v>9</v>
      </c>
      <c r="B15">
        <f>CHIDIST(B9,B3-1)</f>
        <v>0</v>
      </c>
    </row>
    <row r="16" spans="1:10" ht="15.5" x14ac:dyDescent="0.35">
      <c r="A16" s="2" t="s">
        <v>10</v>
      </c>
      <c r="B16">
        <f>2*B15</f>
        <v>0</v>
      </c>
    </row>
    <row r="22" spans="6:6" x14ac:dyDescent="0.3">
      <c r="F22" s="9" t="s">
        <v>48</v>
      </c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总体均值 大样本；或小样本，σ已知</vt:lpstr>
      <vt:lpstr>总体均值 小样本 σ未知</vt:lpstr>
      <vt:lpstr>总体比例</vt:lpstr>
      <vt:lpstr>总体方差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2020-06-09T17:47:46Z</dcterms:modified>
</cp:coreProperties>
</file>