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35865\Desktop\资料\统计学\考试\假设检验\"/>
    </mc:Choice>
  </mc:AlternateContent>
  <xr:revisionPtr revIDLastSave="0" documentId="13_ncr:1_{FBF36310-A404-44F0-AD4E-E72A597DF4D5}" xr6:coauthVersionLast="45" xr6:coauthVersionMax="45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两总体均值之差-z检验" sheetId="1" r:id="rId1"/>
    <sheet name="两总体均值之差-异方差t检验" sheetId="2" r:id="rId2"/>
    <sheet name="两总体比例之差为0" sheetId="3" r:id="rId3"/>
    <sheet name="两总体比例之差不为0" sheetId="4" r:id="rId4"/>
    <sheet name="两总体方差比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5" l="1"/>
  <c r="B11" i="5"/>
  <c r="B8" i="5"/>
  <c r="H3" i="5"/>
  <c r="K3" i="5"/>
  <c r="B3" i="5"/>
  <c r="E3" i="5"/>
  <c r="E8" i="5" l="1"/>
  <c r="E12" i="5" s="1"/>
  <c r="E11" i="5"/>
  <c r="E14" i="4"/>
  <c r="E12" i="4"/>
  <c r="E9" i="4"/>
  <c r="K3" i="4"/>
  <c r="E3" i="4"/>
  <c r="B12" i="4"/>
  <c r="B15" i="3"/>
  <c r="B14" i="3"/>
  <c r="B12" i="3"/>
  <c r="B9" i="3"/>
  <c r="B8" i="3"/>
  <c r="B3" i="3"/>
  <c r="E12" i="3"/>
  <c r="E9" i="2"/>
  <c r="E15" i="2" s="1"/>
  <c r="E10" i="2"/>
  <c r="K4" i="2"/>
  <c r="E4" i="2"/>
  <c r="B4" i="2"/>
  <c r="K3" i="2"/>
  <c r="E3" i="2"/>
  <c r="B3" i="2"/>
  <c r="B14" i="1"/>
  <c r="B9" i="1"/>
  <c r="H9" i="3" l="1"/>
  <c r="H14" i="3"/>
  <c r="E9" i="3"/>
  <c r="E14" i="3" s="1"/>
  <c r="H12" i="3"/>
  <c r="E13" i="2"/>
  <c r="H9" i="4" l="1"/>
  <c r="B9" i="4"/>
  <c r="B14" i="4" s="1"/>
  <c r="B15" i="4" s="1"/>
  <c r="H14" i="4"/>
  <c r="H12" i="4"/>
  <c r="H13" i="2"/>
  <c r="B13" i="2"/>
  <c r="B10" i="2"/>
  <c r="B15" i="2" s="1"/>
  <c r="H10" i="2"/>
  <c r="H15" i="2" s="1"/>
  <c r="H12" i="1" l="1"/>
  <c r="H9" i="1"/>
  <c r="H14" i="1" s="1"/>
  <c r="E12" i="1"/>
  <c r="E9" i="1"/>
  <c r="E14" i="1" s="1"/>
  <c r="B12" i="1"/>
  <c r="B15" i="1"/>
</calcChain>
</file>

<file path=xl/sharedStrings.xml><?xml version="1.0" encoding="utf-8"?>
<sst xmlns="http://schemas.openxmlformats.org/spreadsheetml/2006/main" count="140" uniqueCount="69">
  <si>
    <t>双侧检验</t>
    <phoneticPr fontId="1" type="noConversion"/>
  </si>
  <si>
    <t>左单侧检验</t>
    <phoneticPr fontId="1" type="noConversion"/>
  </si>
  <si>
    <t>右单侧检验</t>
    <phoneticPr fontId="1" type="noConversion"/>
  </si>
  <si>
    <t>统计检验量z=</t>
    <phoneticPr fontId="1" type="noConversion"/>
  </si>
  <si>
    <t>显著性水平α=</t>
    <phoneticPr fontId="1" type="noConversion"/>
  </si>
  <si>
    <t>临界值决策z(α/2)=</t>
    <phoneticPr fontId="1" type="noConversion"/>
  </si>
  <si>
    <t>P值决策 P/2=</t>
    <phoneticPr fontId="1" type="noConversion"/>
  </si>
  <si>
    <t>P=</t>
    <phoneticPr fontId="1" type="noConversion"/>
  </si>
  <si>
    <t>P值决策 P=</t>
    <phoneticPr fontId="1" type="noConversion"/>
  </si>
  <si>
    <t>临界值决策z α=</t>
    <phoneticPr fontId="1" type="noConversion"/>
  </si>
  <si>
    <t>统计检验量t=</t>
    <phoneticPr fontId="1" type="noConversion"/>
  </si>
  <si>
    <t>临界值决策t(α/2)=</t>
    <phoneticPr fontId="1" type="noConversion"/>
  </si>
  <si>
    <t>临界值决策t α=</t>
    <phoneticPr fontId="1" type="noConversion"/>
  </si>
  <si>
    <r>
      <t>两总体均值之差的检验：</t>
    </r>
    <r>
      <rPr>
        <b/>
        <sz val="16"/>
        <color rgb="FFFF0000"/>
        <rFont val="等线"/>
        <family val="3"/>
        <charset val="134"/>
        <scheme val="minor"/>
      </rPr>
      <t>大样本；或小样本，σ已知     Z检验</t>
    </r>
    <phoneticPr fontId="1" type="noConversion"/>
  </si>
  <si>
    <t>n1=</t>
    <phoneticPr fontId="1" type="noConversion"/>
  </si>
  <si>
    <t>n2=</t>
    <phoneticPr fontId="1" type="noConversion"/>
  </si>
  <si>
    <t>x1 bar=</t>
    <phoneticPr fontId="1" type="noConversion"/>
  </si>
  <si>
    <t>σ1=</t>
    <phoneticPr fontId="1" type="noConversion"/>
  </si>
  <si>
    <t>σ2=</t>
    <phoneticPr fontId="1" type="noConversion"/>
  </si>
  <si>
    <t>s2=</t>
    <phoneticPr fontId="1" type="noConversion"/>
  </si>
  <si>
    <t>s1=</t>
    <phoneticPr fontId="1" type="noConversion"/>
  </si>
  <si>
    <t>x2 bar=</t>
    <phoneticPr fontId="1" type="noConversion"/>
  </si>
  <si>
    <t>H0: μ1=μ2</t>
    <phoneticPr fontId="1" type="noConversion"/>
  </si>
  <si>
    <t>H1：μ1≠μ2</t>
    <phoneticPr fontId="1" type="noConversion"/>
  </si>
  <si>
    <t>H0: μ1≥μ2</t>
    <phoneticPr fontId="1" type="noConversion"/>
  </si>
  <si>
    <t>H1:μ1＜μ2</t>
    <phoneticPr fontId="1" type="noConversion"/>
  </si>
  <si>
    <t>H0: μ1≤μ2</t>
    <phoneticPr fontId="1" type="noConversion"/>
  </si>
  <si>
    <t>H1：μ1＞μ2</t>
    <phoneticPr fontId="1" type="noConversion"/>
  </si>
  <si>
    <t>x2 bar=</t>
    <phoneticPr fontId="1" type="noConversion"/>
  </si>
  <si>
    <t>s1=</t>
    <phoneticPr fontId="1" type="noConversion"/>
  </si>
  <si>
    <t>t统计量自由度=</t>
    <phoneticPr fontId="1" type="noConversion"/>
  </si>
  <si>
    <r>
      <t xml:space="preserve">两总体均值之差的检验: </t>
    </r>
    <r>
      <rPr>
        <b/>
        <sz val="16"/>
        <color rgb="FFFF0000"/>
        <rFont val="等线"/>
        <family val="3"/>
        <charset val="134"/>
        <scheme val="minor"/>
      </rPr>
      <t>小样本，σ未知  方差不等</t>
    </r>
    <phoneticPr fontId="1" type="noConversion"/>
  </si>
  <si>
    <t>p1=</t>
    <phoneticPr fontId="1" type="noConversion"/>
  </si>
  <si>
    <t>p2=</t>
    <phoneticPr fontId="1" type="noConversion"/>
  </si>
  <si>
    <t>n2=</t>
    <phoneticPr fontId="1" type="noConversion"/>
  </si>
  <si>
    <t>H0: Π1=Π2</t>
  </si>
  <si>
    <t>H1：Π1≠Π2</t>
  </si>
  <si>
    <t>H0: Π1≥Π2</t>
  </si>
  <si>
    <t>H1:Π1＜Π2</t>
  </si>
  <si>
    <t>H0: Π1≤Π2</t>
  </si>
  <si>
    <t>H1：Π1＞Π2</t>
  </si>
  <si>
    <t>统计检验量Z=</t>
  </si>
  <si>
    <t>临界值决策Z(α/2)=</t>
  </si>
  <si>
    <t>临界值决策Z α=</t>
  </si>
  <si>
    <t>合并比例估计量p=</t>
  </si>
  <si>
    <t>合并比例估计量p=</t>
    <phoneticPr fontId="1" type="noConversion"/>
  </si>
  <si>
    <t>P=</t>
    <phoneticPr fontId="1" type="noConversion"/>
  </si>
  <si>
    <t>两总体比例之差是否等于0的检验</t>
    <phoneticPr fontId="1" type="noConversion"/>
  </si>
  <si>
    <t>检验统计量Z=</t>
    <phoneticPr fontId="1" type="noConversion"/>
  </si>
  <si>
    <t>H0: Π1-Π2=</t>
    <phoneticPr fontId="1" type="noConversion"/>
  </si>
  <si>
    <t>H1：Π1-Π2≠</t>
    <phoneticPr fontId="1" type="noConversion"/>
  </si>
  <si>
    <t>H0: Π1-Π2≥</t>
    <phoneticPr fontId="1" type="noConversion"/>
  </si>
  <si>
    <t>H1:Π1-Π2＜</t>
    <phoneticPr fontId="1" type="noConversion"/>
  </si>
  <si>
    <t>H0: Π1-Π2≤</t>
    <phoneticPr fontId="1" type="noConversion"/>
  </si>
  <si>
    <t>H1：Π1-Π2＞</t>
    <phoneticPr fontId="1" type="noConversion"/>
  </si>
  <si>
    <t>两总体比例之差是否等于某个非0常数的检验</t>
    <phoneticPr fontId="1" type="noConversion"/>
  </si>
  <si>
    <t>两总体方差是否相等的检验</t>
    <phoneticPr fontId="1" type="noConversion"/>
  </si>
  <si>
    <t>s1 ²=</t>
    <phoneticPr fontId="1" type="noConversion"/>
  </si>
  <si>
    <t>s2²=</t>
    <phoneticPr fontId="1" type="noConversion"/>
  </si>
  <si>
    <t>检验统计量F=</t>
    <phoneticPr fontId="1" type="noConversion"/>
  </si>
  <si>
    <t>临界值决策F α=</t>
    <phoneticPr fontId="1" type="noConversion"/>
  </si>
  <si>
    <t>临界值决策（右临界值）F(α/2)=</t>
    <phoneticPr fontId="1" type="noConversion"/>
  </si>
  <si>
    <t>临界值决策（左临界值）F(1-α/2)=</t>
    <phoneticPr fontId="1" type="noConversion"/>
  </si>
  <si>
    <t>H0: σ1²=σ2²</t>
  </si>
  <si>
    <t>H0: σ1²≤σ2²</t>
  </si>
  <si>
    <t>H1：σ1²＞σ2²</t>
  </si>
  <si>
    <t>H1：σ1²≠σ2²</t>
    <phoneticPr fontId="1" type="noConversion"/>
  </si>
  <si>
    <r>
      <t>n</t>
    </r>
    <r>
      <rPr>
        <b/>
        <vertAlign val="subscript"/>
        <sz val="12"/>
        <color theme="1"/>
        <rFont val="等线"/>
        <family val="3"/>
        <charset val="134"/>
        <scheme val="minor"/>
      </rPr>
      <t>1</t>
    </r>
    <r>
      <rPr>
        <b/>
        <sz val="12"/>
        <color theme="1"/>
        <rFont val="等线"/>
        <family val="3"/>
        <charset val="134"/>
        <scheme val="minor"/>
      </rPr>
      <t>=</t>
    </r>
    <phoneticPr fontId="1" type="noConversion"/>
  </si>
  <si>
    <r>
      <t>n</t>
    </r>
    <r>
      <rPr>
        <b/>
        <vertAlign val="subscript"/>
        <sz val="12"/>
        <color theme="1"/>
        <rFont val="等线"/>
        <family val="3"/>
        <charset val="134"/>
        <scheme val="minor"/>
      </rPr>
      <t>2</t>
    </r>
    <r>
      <rPr>
        <b/>
        <sz val="12"/>
        <color theme="1"/>
        <rFont val="等线"/>
        <family val="3"/>
        <charset val="134"/>
        <scheme val="minor"/>
      </rPr>
      <t>=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</si>
</sst>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2"/>
      <color rgb="FF7030A0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vertAlign val="subscript"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0" fontId="2" fillId="0" borderId="0" xfId="1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/>
    <xf numFmtId="0" fontId="8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/>
    <xf numFmtId="10" fontId="6" fillId="0" borderId="0" xfId="1" applyNumberFormat="1" applyFont="1" applyAlignment="1">
      <alignment horizontal="right"/>
    </xf>
    <xf numFmtId="0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0" fontId="0" fillId="0" borderId="0" xfId="1" applyNumberFormat="1" applyFont="1" applyAlignment="1"/>
    <xf numFmtId="10" fontId="7" fillId="0" borderId="0" xfId="0" applyNumberFormat="1" applyFont="1"/>
    <xf numFmtId="10" fontId="6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workbookViewId="0">
      <selection activeCell="B16" sqref="B16"/>
    </sheetView>
  </sheetViews>
  <sheetFormatPr defaultRowHeight="14" x14ac:dyDescent="0.3"/>
  <cols>
    <col min="1" max="1" width="18.75" customWidth="1"/>
    <col min="2" max="2" width="14.6640625" customWidth="1"/>
    <col min="4" max="4" width="23.1640625" customWidth="1"/>
    <col min="5" max="5" width="12.6640625" customWidth="1"/>
    <col min="7" max="7" width="17.58203125" customWidth="1"/>
    <col min="8" max="8" width="12.33203125" customWidth="1"/>
  </cols>
  <sheetData>
    <row r="1" spans="1:10" ht="20" x14ac:dyDescent="0.4">
      <c r="A1" s="18" t="s">
        <v>13</v>
      </c>
      <c r="B1" s="18"/>
      <c r="C1" s="18"/>
      <c r="D1" s="18"/>
      <c r="E1" s="18"/>
      <c r="F1" s="18"/>
      <c r="G1" s="18"/>
      <c r="H1" s="18"/>
      <c r="I1" s="18"/>
    </row>
    <row r="3" spans="1:10" ht="15.5" x14ac:dyDescent="0.35">
      <c r="A3" s="2" t="s">
        <v>14</v>
      </c>
      <c r="B3" s="2">
        <v>32</v>
      </c>
      <c r="C3" s="2"/>
      <c r="D3" s="2" t="s">
        <v>16</v>
      </c>
      <c r="E3" s="2">
        <v>50</v>
      </c>
      <c r="F3" s="2"/>
      <c r="G3" s="2" t="s">
        <v>17</v>
      </c>
      <c r="H3" s="2">
        <v>8</v>
      </c>
      <c r="I3" s="2"/>
      <c r="J3" s="2" t="s">
        <v>20</v>
      </c>
    </row>
    <row r="4" spans="1:10" ht="15.5" x14ac:dyDescent="0.35">
      <c r="A4" s="2" t="s">
        <v>15</v>
      </c>
      <c r="B4" s="2">
        <v>40</v>
      </c>
      <c r="C4" s="2"/>
      <c r="D4" s="2" t="s">
        <v>21</v>
      </c>
      <c r="E4" s="2">
        <v>44</v>
      </c>
      <c r="F4" s="2"/>
      <c r="G4" s="2" t="s">
        <v>18</v>
      </c>
      <c r="H4" s="2">
        <v>10</v>
      </c>
      <c r="I4" s="2"/>
      <c r="J4" s="2" t="s">
        <v>19</v>
      </c>
    </row>
    <row r="5" spans="1:10" ht="15.5" x14ac:dyDescent="0.35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ht="15.5" x14ac:dyDescent="0.35">
      <c r="A6" s="6" t="s">
        <v>0</v>
      </c>
      <c r="B6" s="6"/>
      <c r="C6" s="2"/>
      <c r="D6" s="2" t="s">
        <v>1</v>
      </c>
      <c r="E6" s="2"/>
      <c r="F6" s="2"/>
      <c r="G6" s="2" t="s">
        <v>2</v>
      </c>
      <c r="H6" s="2"/>
      <c r="I6" s="2"/>
      <c r="J6" s="2"/>
    </row>
    <row r="7" spans="1:10" ht="15.5" x14ac:dyDescent="0.35">
      <c r="A7" s="6" t="s">
        <v>22</v>
      </c>
      <c r="B7" s="6" t="s">
        <v>23</v>
      </c>
      <c r="C7" s="2"/>
      <c r="D7" s="2" t="s">
        <v>24</v>
      </c>
      <c r="E7" s="2" t="s">
        <v>25</v>
      </c>
      <c r="F7" s="2"/>
      <c r="G7" s="2" t="s">
        <v>26</v>
      </c>
      <c r="H7" s="2" t="s">
        <v>27</v>
      </c>
      <c r="I7" s="2"/>
      <c r="J7" s="2"/>
    </row>
    <row r="8" spans="1:10" x14ac:dyDescent="0.3">
      <c r="A8" s="7"/>
      <c r="B8" s="7"/>
      <c r="C8" s="1"/>
      <c r="D8" s="1"/>
      <c r="E8" s="1"/>
      <c r="F8" s="1"/>
      <c r="G8" s="1"/>
      <c r="H8" s="1"/>
      <c r="I8" s="1"/>
      <c r="J8" s="1"/>
    </row>
    <row r="9" spans="1:10" ht="15.5" x14ac:dyDescent="0.35">
      <c r="A9" s="6" t="s">
        <v>3</v>
      </c>
      <c r="B9" s="8">
        <f>(E3-E4-0)/SQRT(H3^2/B3+H4^2/B4)</f>
        <v>2.8284271247461903</v>
      </c>
      <c r="D9" s="2" t="s">
        <v>3</v>
      </c>
      <c r="E9" t="e">
        <f>(E3-E7)/(H3/SQRT(B3))</f>
        <v>#VALUE!</v>
      </c>
      <c r="G9" s="2" t="s">
        <v>3</v>
      </c>
      <c r="H9" t="e">
        <f>(E3-#REF!)/(H3/SQRT(B3))</f>
        <v>#REF!</v>
      </c>
    </row>
    <row r="10" spans="1:10" x14ac:dyDescent="0.3">
      <c r="A10" s="8"/>
      <c r="B10" s="8"/>
    </row>
    <row r="11" spans="1:10" ht="15.5" x14ac:dyDescent="0.35">
      <c r="A11" s="6" t="s">
        <v>4</v>
      </c>
      <c r="B11" s="8">
        <v>0.05</v>
      </c>
      <c r="D11" s="2" t="s">
        <v>4</v>
      </c>
      <c r="E11">
        <v>0.05</v>
      </c>
      <c r="G11" s="2" t="s">
        <v>4</v>
      </c>
      <c r="H11">
        <v>0.05</v>
      </c>
    </row>
    <row r="12" spans="1:10" ht="15.5" x14ac:dyDescent="0.35">
      <c r="A12" s="6" t="s">
        <v>5</v>
      </c>
      <c r="B12" s="8">
        <f>NORMSINV(1-B11/2)</f>
        <v>1.9599639845400536</v>
      </c>
      <c r="D12" s="2" t="s">
        <v>9</v>
      </c>
      <c r="E12">
        <f>NORMSINV(1-E11)</f>
        <v>1.6448536269514715</v>
      </c>
      <c r="G12" s="2" t="s">
        <v>9</v>
      </c>
      <c r="H12">
        <f>NORMSINV(1-H11)</f>
        <v>1.6448536269514715</v>
      </c>
    </row>
    <row r="13" spans="1:10" x14ac:dyDescent="0.3">
      <c r="A13" s="8"/>
      <c r="B13" s="8"/>
    </row>
    <row r="14" spans="1:10" ht="15.5" x14ac:dyDescent="0.35">
      <c r="A14" s="6" t="s">
        <v>6</v>
      </c>
      <c r="B14" s="8">
        <f>1-NORMSDIST(B9)</f>
        <v>2.3388674905235884E-3</v>
      </c>
      <c r="D14" s="2" t="s">
        <v>8</v>
      </c>
      <c r="E14" t="e">
        <f>NORMSDIST(E9)</f>
        <v>#VALUE!</v>
      </c>
      <c r="G14" s="2" t="s">
        <v>8</v>
      </c>
      <c r="H14" t="e">
        <f>1-NORMSDIST(H9)</f>
        <v>#REF!</v>
      </c>
    </row>
    <row r="15" spans="1:10" ht="15.5" x14ac:dyDescent="0.35">
      <c r="A15" s="6" t="s">
        <v>7</v>
      </c>
      <c r="B15" s="8">
        <f>2*B14</f>
        <v>4.6777349810471769E-3</v>
      </c>
      <c r="D15" s="2"/>
      <c r="G15" s="2"/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A2AE-2B2F-40E1-9349-84B9891CC51F}">
  <dimension ref="A1:K16"/>
  <sheetViews>
    <sheetView tabSelected="1" workbookViewId="0">
      <selection activeCell="F17" sqref="F17"/>
    </sheetView>
  </sheetViews>
  <sheetFormatPr defaultRowHeight="14" x14ac:dyDescent="0.3"/>
  <cols>
    <col min="1" max="1" width="22.6640625" customWidth="1"/>
    <col min="2" max="2" width="11.5" customWidth="1"/>
    <col min="4" max="4" width="18.58203125" customWidth="1"/>
    <col min="5" max="5" width="13.1640625" customWidth="1"/>
    <col min="7" max="7" width="17.25" customWidth="1"/>
    <col min="8" max="8" width="11.75" customWidth="1"/>
  </cols>
  <sheetData>
    <row r="1" spans="1:11" ht="20" x14ac:dyDescent="0.4">
      <c r="A1" s="18" t="s">
        <v>31</v>
      </c>
      <c r="B1" s="18"/>
      <c r="C1" s="18"/>
      <c r="D1" s="18"/>
      <c r="E1" s="18"/>
      <c r="F1" s="18"/>
      <c r="G1" s="18"/>
      <c r="H1" s="18"/>
      <c r="I1" s="18"/>
    </row>
    <row r="3" spans="1:11" ht="17.5" x14ac:dyDescent="0.45">
      <c r="A3" s="2" t="s">
        <v>67</v>
      </c>
      <c r="B3" s="2">
        <f>COUNT(M2:M16)</f>
        <v>0</v>
      </c>
      <c r="C3" s="2"/>
      <c r="D3" s="2" t="s">
        <v>16</v>
      </c>
      <c r="E3" s="2" t="e">
        <f>AVERAGE(M2:M16)</f>
        <v>#DIV/0!</v>
      </c>
      <c r="F3" s="2"/>
      <c r="G3" s="2" t="s">
        <v>17</v>
      </c>
      <c r="H3" s="2">
        <v>0.3</v>
      </c>
      <c r="I3" s="2"/>
      <c r="J3" s="2" t="s">
        <v>29</v>
      </c>
      <c r="K3" t="e">
        <f>_xlfn.STDEV.S(M2:M16)</f>
        <v>#DIV/0!</v>
      </c>
    </row>
    <row r="4" spans="1:11" ht="17.5" x14ac:dyDescent="0.45">
      <c r="A4" s="2" t="s">
        <v>68</v>
      </c>
      <c r="B4" s="2">
        <f>COUNT(N2:N21)</f>
        <v>0</v>
      </c>
      <c r="C4" s="2"/>
      <c r="D4" s="2" t="s">
        <v>28</v>
      </c>
      <c r="E4" s="2" t="e">
        <f>AVERAGE(N2:N21)</f>
        <v>#DIV/0!</v>
      </c>
      <c r="F4" s="2"/>
      <c r="G4" s="2" t="s">
        <v>18</v>
      </c>
      <c r="H4" s="2"/>
      <c r="I4" s="2"/>
      <c r="J4" s="2" t="s">
        <v>19</v>
      </c>
      <c r="K4" t="e">
        <f>_xlfn.STDEV.S(N2:N21)</f>
        <v>#DIV/0!</v>
      </c>
    </row>
    <row r="5" spans="1:11" ht="15.5" x14ac:dyDescent="0.35">
      <c r="A5" s="2"/>
      <c r="B5" s="2"/>
      <c r="C5" s="2"/>
      <c r="D5" s="2"/>
      <c r="E5" s="2"/>
      <c r="F5" s="2"/>
      <c r="G5" s="2"/>
      <c r="H5" s="2"/>
      <c r="I5" s="2"/>
      <c r="J5" s="2"/>
    </row>
    <row r="6" spans="1:11" ht="15.5" x14ac:dyDescent="0.35">
      <c r="A6" s="2" t="s">
        <v>0</v>
      </c>
      <c r="B6" s="2"/>
      <c r="C6" s="2"/>
      <c r="D6" s="6" t="s">
        <v>1</v>
      </c>
      <c r="E6" s="6"/>
      <c r="F6" s="2"/>
      <c r="G6" s="2" t="s">
        <v>2</v>
      </c>
      <c r="H6" s="2"/>
      <c r="I6" s="2"/>
      <c r="J6" s="2"/>
    </row>
    <row r="7" spans="1:11" ht="15.5" x14ac:dyDescent="0.35">
      <c r="A7" s="9" t="s">
        <v>22</v>
      </c>
      <c r="B7" s="9" t="s">
        <v>23</v>
      </c>
      <c r="C7" s="2"/>
      <c r="D7" s="6" t="s">
        <v>24</v>
      </c>
      <c r="E7" s="6" t="s">
        <v>25</v>
      </c>
      <c r="F7" s="2"/>
      <c r="G7" s="2" t="s">
        <v>26</v>
      </c>
      <c r="H7" s="2" t="s">
        <v>27</v>
      </c>
      <c r="I7" s="2"/>
      <c r="J7" s="2"/>
    </row>
    <row r="8" spans="1:11" ht="15.5" x14ac:dyDescent="0.35">
      <c r="A8" s="2"/>
      <c r="B8" s="2"/>
      <c r="C8" s="2"/>
      <c r="D8" s="6"/>
      <c r="E8" s="6"/>
      <c r="F8" s="2"/>
      <c r="G8" s="2"/>
      <c r="H8" s="2"/>
      <c r="I8" s="2"/>
      <c r="J8" s="2"/>
    </row>
    <row r="9" spans="1:11" ht="15.5" x14ac:dyDescent="0.35">
      <c r="A9" s="2" t="s">
        <v>30</v>
      </c>
      <c r="B9" s="2"/>
      <c r="C9" s="2"/>
      <c r="D9" s="6" t="s">
        <v>30</v>
      </c>
      <c r="E9" s="6" t="e">
        <f>(K3^2/B3+K4^2/B4)^2/((K3^2/B3)^2/(B3-1)+(K4^2/B4)^2/(B4-1))</f>
        <v>#DIV/0!</v>
      </c>
      <c r="F9" s="2"/>
      <c r="G9" s="2" t="s">
        <v>30</v>
      </c>
      <c r="H9" s="2"/>
      <c r="I9" s="1"/>
      <c r="J9" s="1"/>
    </row>
    <row r="10" spans="1:11" ht="15.5" x14ac:dyDescent="0.35">
      <c r="A10" s="2" t="s">
        <v>10</v>
      </c>
      <c r="B10" t="e">
        <f>(E3-B7)/(H3/SQRT(B3))</f>
        <v>#DIV/0!</v>
      </c>
      <c r="D10" s="6" t="s">
        <v>10</v>
      </c>
      <c r="E10" s="8" t="e">
        <f>(E3-E4-0)/SQRT(K3^2/B3+K4^2/B4)</f>
        <v>#DIV/0!</v>
      </c>
      <c r="G10" s="2" t="s">
        <v>10</v>
      </c>
      <c r="H10" t="e">
        <f>(E3-H8)/(H3/SQRT(B3))</f>
        <v>#DIV/0!</v>
      </c>
    </row>
    <row r="11" spans="1:11" x14ac:dyDescent="0.3">
      <c r="D11" s="8"/>
      <c r="E11" s="8"/>
    </row>
    <row r="12" spans="1:11" ht="15.5" x14ac:dyDescent="0.35">
      <c r="A12" s="2" t="s">
        <v>4</v>
      </c>
      <c r="B12">
        <v>0.05</v>
      </c>
      <c r="D12" s="6" t="s">
        <v>4</v>
      </c>
      <c r="E12" s="8">
        <v>0.05</v>
      </c>
      <c r="G12" s="2" t="s">
        <v>4</v>
      </c>
      <c r="H12">
        <v>0.05</v>
      </c>
    </row>
    <row r="13" spans="1:11" ht="15.5" x14ac:dyDescent="0.35">
      <c r="A13" s="2" t="s">
        <v>11</v>
      </c>
      <c r="B13" t="e">
        <f>TINV(B12,B3-1)</f>
        <v>#NUM!</v>
      </c>
      <c r="D13" s="6" t="s">
        <v>12</v>
      </c>
      <c r="E13" s="8" t="e">
        <f>TINV(E12*2,E9)</f>
        <v>#DIV/0!</v>
      </c>
      <c r="G13" s="2" t="s">
        <v>12</v>
      </c>
      <c r="H13" t="e">
        <f>TINV(H12*2,B3-1)</f>
        <v>#NUM!</v>
      </c>
    </row>
    <row r="14" spans="1:11" x14ac:dyDescent="0.3">
      <c r="D14" s="8"/>
      <c r="E14" s="8"/>
    </row>
    <row r="15" spans="1:11" ht="15.5" x14ac:dyDescent="0.35">
      <c r="A15" s="2" t="s">
        <v>8</v>
      </c>
      <c r="B15" t="e">
        <f>TDIST(B10,B3-1,2)</f>
        <v>#DIV/0!</v>
      </c>
      <c r="D15" s="6" t="s">
        <v>8</v>
      </c>
      <c r="E15" s="8" t="e">
        <f>TDIST(ABS(E10),E9,1)</f>
        <v>#DIV/0!</v>
      </c>
      <c r="G15" s="2" t="s">
        <v>8</v>
      </c>
      <c r="H15" t="e">
        <f>1-TDIST(H10,B3-1,1)</f>
        <v>#DIV/0!</v>
      </c>
    </row>
    <row r="16" spans="1:11" ht="15.5" x14ac:dyDescent="0.35">
      <c r="D16" s="2"/>
      <c r="G16" s="2"/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BD7FD-C6B9-4214-9788-D08C7F6D7AD3}">
  <dimension ref="A1:K15"/>
  <sheetViews>
    <sheetView workbookViewId="0">
      <selection activeCell="B14" sqref="B14"/>
    </sheetView>
  </sheetViews>
  <sheetFormatPr defaultRowHeight="14" x14ac:dyDescent="0.3"/>
  <cols>
    <col min="1" max="1" width="20.5" customWidth="1"/>
    <col min="2" max="2" width="16.25" customWidth="1"/>
    <col min="3" max="3" width="15.4140625" customWidth="1"/>
    <col min="4" max="4" width="17.58203125" customWidth="1"/>
    <col min="5" max="5" width="12.6640625" customWidth="1"/>
    <col min="7" max="7" width="17.6640625" customWidth="1"/>
    <col min="8" max="8" width="14.08203125" customWidth="1"/>
  </cols>
  <sheetData>
    <row r="1" spans="1:11" ht="20" x14ac:dyDescent="0.4">
      <c r="A1" s="18" t="s">
        <v>47</v>
      </c>
      <c r="B1" s="18"/>
      <c r="C1" s="18"/>
      <c r="D1" s="18"/>
      <c r="E1" s="18"/>
      <c r="F1" s="18"/>
      <c r="G1" s="18"/>
      <c r="H1" s="18"/>
      <c r="I1" s="18"/>
    </row>
    <row r="3" spans="1:11" ht="15.5" x14ac:dyDescent="0.35">
      <c r="A3" s="2" t="s">
        <v>14</v>
      </c>
      <c r="B3" s="2">
        <f>100</f>
        <v>100</v>
      </c>
      <c r="C3" s="2"/>
      <c r="D3" s="2" t="s">
        <v>32</v>
      </c>
      <c r="E3" s="4">
        <v>0.76</v>
      </c>
      <c r="F3" s="2"/>
      <c r="G3" s="2" t="s">
        <v>34</v>
      </c>
      <c r="H3" s="2">
        <v>100</v>
      </c>
      <c r="I3" s="2"/>
      <c r="J3" s="2" t="s">
        <v>33</v>
      </c>
      <c r="K3" s="10">
        <v>0.69</v>
      </c>
    </row>
    <row r="4" spans="1:11" ht="15.5" x14ac:dyDescent="0.3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 ht="15.5" x14ac:dyDescent="0.35">
      <c r="A5" s="6" t="s">
        <v>0</v>
      </c>
      <c r="B5" s="6"/>
      <c r="C5" s="2"/>
      <c r="D5" s="9" t="s">
        <v>1</v>
      </c>
      <c r="E5" s="9"/>
      <c r="F5" s="2"/>
      <c r="G5" s="2" t="s">
        <v>2</v>
      </c>
      <c r="H5" s="2"/>
      <c r="I5" s="2"/>
      <c r="J5" s="2"/>
    </row>
    <row r="6" spans="1:11" ht="15.5" x14ac:dyDescent="0.35">
      <c r="A6" s="6" t="s">
        <v>35</v>
      </c>
      <c r="B6" s="6" t="s">
        <v>36</v>
      </c>
      <c r="C6" s="2"/>
      <c r="D6" s="9" t="s">
        <v>37</v>
      </c>
      <c r="E6" s="9" t="s">
        <v>38</v>
      </c>
      <c r="F6" s="2"/>
      <c r="G6" s="2" t="s">
        <v>39</v>
      </c>
      <c r="H6" s="2" t="s">
        <v>40</v>
      </c>
      <c r="I6" s="2"/>
      <c r="J6" s="2"/>
    </row>
    <row r="7" spans="1:11" ht="15.5" x14ac:dyDescent="0.35">
      <c r="A7" s="6"/>
      <c r="B7" s="6"/>
      <c r="C7" s="2"/>
      <c r="D7" s="9"/>
      <c r="E7" s="9"/>
      <c r="F7" s="2"/>
      <c r="G7" s="2"/>
      <c r="H7" s="2"/>
      <c r="I7" s="2"/>
      <c r="J7" s="2"/>
    </row>
    <row r="8" spans="1:11" ht="15.5" x14ac:dyDescent="0.35">
      <c r="A8" s="6" t="s">
        <v>45</v>
      </c>
      <c r="B8" s="12">
        <f>(E3*B3+K3*H3)/(B3+H3)</f>
        <v>0.72499999999999998</v>
      </c>
      <c r="C8" s="2"/>
      <c r="D8" s="9" t="s">
        <v>44</v>
      </c>
      <c r="E8" s="9"/>
      <c r="F8" s="2"/>
      <c r="G8" s="2" t="s">
        <v>44</v>
      </c>
      <c r="H8" s="2"/>
      <c r="I8" s="2"/>
      <c r="J8" s="2"/>
    </row>
    <row r="9" spans="1:11" ht="15.5" x14ac:dyDescent="0.35">
      <c r="A9" s="6" t="s">
        <v>48</v>
      </c>
      <c r="B9" s="8">
        <f>(E3-K3)/SQRT(B8*(1-B8)*(1/B3+1/H3))</f>
        <v>1.1085306154508552</v>
      </c>
      <c r="D9" s="9" t="s">
        <v>41</v>
      </c>
      <c r="E9" s="11" t="e">
        <f ca="1">(E3-#REF!-0)/SQRZ(K3^2/B3+#REF!^2/#REF!)</f>
        <v>#REF!</v>
      </c>
      <c r="G9" s="2" t="s">
        <v>41</v>
      </c>
      <c r="H9" t="e">
        <f ca="1">(E3-H7)/(H3/SQRZ(B3))</f>
        <v>#NAME?</v>
      </c>
    </row>
    <row r="10" spans="1:11" x14ac:dyDescent="0.3">
      <c r="A10" s="8"/>
      <c r="B10" s="8"/>
      <c r="D10" s="11"/>
      <c r="E10" s="11"/>
    </row>
    <row r="11" spans="1:11" ht="15.5" x14ac:dyDescent="0.35">
      <c r="A11" s="6" t="s">
        <v>4</v>
      </c>
      <c r="B11" s="8">
        <v>0.05</v>
      </c>
      <c r="D11" s="9" t="s">
        <v>4</v>
      </c>
      <c r="E11" s="11">
        <v>0.05</v>
      </c>
      <c r="G11" s="2" t="s">
        <v>4</v>
      </c>
      <c r="H11">
        <v>0.05</v>
      </c>
    </row>
    <row r="12" spans="1:11" ht="15.5" x14ac:dyDescent="0.35">
      <c r="A12" s="6" t="s">
        <v>42</v>
      </c>
      <c r="B12" s="8">
        <f>NORMSINV(1-B11/2)</f>
        <v>1.9599639845400536</v>
      </c>
      <c r="D12" s="9" t="s">
        <v>43</v>
      </c>
      <c r="E12" s="11" t="e">
        <f ca="1">ZINV(E11*2,#REF!)</f>
        <v>#NAME?</v>
      </c>
      <c r="G12" s="2" t="s">
        <v>43</v>
      </c>
      <c r="H12" t="e">
        <f ca="1">ZINV(H11*2,B3-1)</f>
        <v>#NAME?</v>
      </c>
    </row>
    <row r="13" spans="1:11" x14ac:dyDescent="0.3">
      <c r="A13" s="8"/>
      <c r="B13" s="8"/>
      <c r="D13" s="11"/>
      <c r="E13" s="11"/>
    </row>
    <row r="14" spans="1:11" ht="15.5" x14ac:dyDescent="0.35">
      <c r="A14" s="6" t="s">
        <v>6</v>
      </c>
      <c r="B14" s="8">
        <f>1-NORMSDIST(B9)</f>
        <v>0.1338163623455404</v>
      </c>
      <c r="D14" s="9" t="s">
        <v>8</v>
      </c>
      <c r="E14" s="11" t="e">
        <f ca="1">ZDISZ(ABS(E9),#REF!,1)</f>
        <v>#NAME?</v>
      </c>
      <c r="G14" s="2" t="s">
        <v>8</v>
      </c>
      <c r="H14" t="e">
        <f ca="1">1-ZDISZ(H9,B3-1,1)</f>
        <v>#NAME?</v>
      </c>
    </row>
    <row r="15" spans="1:11" ht="15.5" x14ac:dyDescent="0.35">
      <c r="A15" s="6" t="s">
        <v>46</v>
      </c>
      <c r="B15" s="8">
        <f>2*B14</f>
        <v>0.26763272469108079</v>
      </c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74D2-CFDF-4A9D-8D73-8D577B18D6DD}">
  <dimension ref="A1:K15"/>
  <sheetViews>
    <sheetView workbookViewId="0">
      <selection activeCell="E14" sqref="E14"/>
    </sheetView>
  </sheetViews>
  <sheetFormatPr defaultRowHeight="14" x14ac:dyDescent="0.3"/>
  <cols>
    <col min="1" max="1" width="24.4140625" customWidth="1"/>
    <col min="2" max="2" width="20.4140625" customWidth="1"/>
    <col min="3" max="3" width="4.4140625" customWidth="1"/>
    <col min="4" max="4" width="19" customWidth="1"/>
    <col min="5" max="5" width="13.83203125" customWidth="1"/>
    <col min="6" max="6" width="6.58203125" customWidth="1"/>
    <col min="7" max="7" width="19.33203125" customWidth="1"/>
    <col min="8" max="8" width="17.4140625" customWidth="1"/>
    <col min="9" max="9" width="8.4140625" customWidth="1"/>
  </cols>
  <sheetData>
    <row r="1" spans="1:11" ht="20" x14ac:dyDescent="0.4">
      <c r="A1" s="18" t="s">
        <v>55</v>
      </c>
      <c r="B1" s="18"/>
      <c r="C1" s="18"/>
      <c r="D1" s="18"/>
      <c r="E1" s="18"/>
      <c r="F1" s="18"/>
      <c r="G1" s="18"/>
      <c r="H1" s="18"/>
      <c r="I1" s="18"/>
    </row>
    <row r="3" spans="1:11" ht="15.5" x14ac:dyDescent="0.35">
      <c r="A3" s="2" t="s">
        <v>14</v>
      </c>
      <c r="B3" s="2">
        <v>150</v>
      </c>
      <c r="C3" s="2"/>
      <c r="D3" s="2" t="s">
        <v>32</v>
      </c>
      <c r="E3" s="3">
        <f>68/B3</f>
        <v>0.45333333333333331</v>
      </c>
      <c r="F3" s="2"/>
      <c r="G3" s="2" t="s">
        <v>15</v>
      </c>
      <c r="H3" s="2">
        <v>150</v>
      </c>
      <c r="I3" s="2"/>
      <c r="J3" s="2" t="s">
        <v>33</v>
      </c>
      <c r="K3" s="15">
        <f>54/H3</f>
        <v>0.36</v>
      </c>
    </row>
    <row r="4" spans="1:11" ht="15.5" x14ac:dyDescent="0.35">
      <c r="A4" s="2"/>
      <c r="B4" s="2"/>
      <c r="C4" s="2"/>
      <c r="D4" s="2"/>
      <c r="E4" s="2"/>
      <c r="F4" s="2"/>
      <c r="G4" s="2"/>
      <c r="H4" s="2"/>
      <c r="I4" s="2"/>
    </row>
    <row r="5" spans="1:11" ht="15.5" x14ac:dyDescent="0.35">
      <c r="A5" s="9" t="s">
        <v>0</v>
      </c>
      <c r="B5" s="9"/>
      <c r="C5" s="2"/>
      <c r="D5" s="6" t="s">
        <v>1</v>
      </c>
      <c r="E5" s="6"/>
      <c r="F5" s="2"/>
      <c r="G5" s="2" t="s">
        <v>2</v>
      </c>
      <c r="H5" s="2"/>
      <c r="I5" s="2"/>
    </row>
    <row r="6" spans="1:11" ht="15.5" x14ac:dyDescent="0.35">
      <c r="A6" s="9" t="s">
        <v>49</v>
      </c>
      <c r="B6" s="11"/>
      <c r="C6" s="2"/>
      <c r="D6" s="6" t="s">
        <v>51</v>
      </c>
      <c r="E6" s="16">
        <v>0.1</v>
      </c>
      <c r="F6" s="2"/>
      <c r="G6" s="2" t="s">
        <v>53</v>
      </c>
      <c r="I6" s="2"/>
    </row>
    <row r="7" spans="1:11" ht="15.5" x14ac:dyDescent="0.35">
      <c r="A7" s="9" t="s">
        <v>50</v>
      </c>
      <c r="B7" s="13"/>
      <c r="C7" s="5"/>
      <c r="D7" s="6" t="s">
        <v>52</v>
      </c>
      <c r="E7" s="17">
        <v>0.1</v>
      </c>
      <c r="F7" s="5"/>
      <c r="G7" s="2" t="s">
        <v>54</v>
      </c>
      <c r="H7" s="5"/>
      <c r="I7" s="2"/>
    </row>
    <row r="8" spans="1:11" x14ac:dyDescent="0.3">
      <c r="A8" s="14"/>
      <c r="B8" s="14"/>
      <c r="C8" s="1"/>
      <c r="D8" s="7"/>
      <c r="E8" s="7"/>
      <c r="F8" s="1"/>
      <c r="G8" s="1"/>
      <c r="H8" s="1"/>
      <c r="I8" s="1"/>
    </row>
    <row r="9" spans="1:11" ht="15.5" x14ac:dyDescent="0.35">
      <c r="A9" s="9" t="s">
        <v>48</v>
      </c>
      <c r="B9" s="11" t="e">
        <f>(E3-K3)/SQRT(B8*(1-B8)*(1/B3+1/H3))</f>
        <v>#DIV/0!</v>
      </c>
      <c r="D9" s="6" t="s">
        <v>41</v>
      </c>
      <c r="E9" s="8">
        <f>(E3-K3-E6)/SQRT(E3*(1-E3)/B3+K3*(1-K3)/H3)</f>
        <v>-0.11806998113871585</v>
      </c>
      <c r="G9" s="2" t="s">
        <v>41</v>
      </c>
      <c r="H9" t="e">
        <f ca="1">(E3-H7)/(H3/SQRZ(B3))</f>
        <v>#NAME?</v>
      </c>
    </row>
    <row r="10" spans="1:11" x14ac:dyDescent="0.3">
      <c r="A10" s="11"/>
      <c r="B10" s="11"/>
      <c r="D10" s="8"/>
      <c r="E10" s="8"/>
    </row>
    <row r="11" spans="1:11" ht="15.5" x14ac:dyDescent="0.35">
      <c r="A11" s="9" t="s">
        <v>4</v>
      </c>
      <c r="B11" s="11">
        <v>0.05</v>
      </c>
      <c r="D11" s="6" t="s">
        <v>4</v>
      </c>
      <c r="E11" s="8">
        <v>0.05</v>
      </c>
      <c r="G11" s="2" t="s">
        <v>4</v>
      </c>
      <c r="H11">
        <v>0.05</v>
      </c>
    </row>
    <row r="12" spans="1:11" ht="15.5" x14ac:dyDescent="0.35">
      <c r="A12" s="9" t="s">
        <v>42</v>
      </c>
      <c r="B12" s="11">
        <f>NORMSINV(1-B11/2)</f>
        <v>1.9599639845400536</v>
      </c>
      <c r="D12" s="6" t="s">
        <v>43</v>
      </c>
      <c r="E12" s="8">
        <f>NORMSINV(1-E11)</f>
        <v>1.6448536269514715</v>
      </c>
      <c r="G12" s="2" t="s">
        <v>43</v>
      </c>
      <c r="H12" t="e">
        <f ca="1">ZINV(H11*2,B3-1)</f>
        <v>#NAME?</v>
      </c>
    </row>
    <row r="13" spans="1:11" x14ac:dyDescent="0.3">
      <c r="A13" s="11"/>
      <c r="B13" s="11"/>
      <c r="D13" s="8"/>
      <c r="E13" s="8"/>
    </row>
    <row r="14" spans="1:11" ht="15.5" x14ac:dyDescent="0.35">
      <c r="A14" s="9" t="s">
        <v>6</v>
      </c>
      <c r="B14" s="11" t="e">
        <f>1-NORMSDIST(B9)</f>
        <v>#DIV/0!</v>
      </c>
      <c r="D14" s="6" t="s">
        <v>8</v>
      </c>
      <c r="E14" s="8">
        <f>NORMSDIST(E9)</f>
        <v>0.45300610431420485</v>
      </c>
      <c r="G14" s="2" t="s">
        <v>8</v>
      </c>
      <c r="H14" t="e">
        <f ca="1">1-ZDISZ(H9,B3-1,1)</f>
        <v>#NAME?</v>
      </c>
    </row>
    <row r="15" spans="1:11" ht="15.5" x14ac:dyDescent="0.35">
      <c r="A15" s="9" t="s">
        <v>46</v>
      </c>
      <c r="B15" s="11" t="e">
        <f>2*B14</f>
        <v>#DIV/0!</v>
      </c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2C80-3047-4BF9-9A27-940BB846EDD0}">
  <dimension ref="A1:K13"/>
  <sheetViews>
    <sheetView zoomScale="92" workbookViewId="0">
      <selection activeCell="I15" sqref="I15"/>
    </sheetView>
  </sheetViews>
  <sheetFormatPr defaultRowHeight="14" x14ac:dyDescent="0.3"/>
  <cols>
    <col min="1" max="1" width="34.1640625" customWidth="1"/>
    <col min="2" max="2" width="15.1640625" customWidth="1"/>
    <col min="3" max="3" width="5.4140625" customWidth="1"/>
    <col min="4" max="4" width="19.33203125" customWidth="1"/>
    <col min="5" max="5" width="17" customWidth="1"/>
    <col min="6" max="6" width="4.75" customWidth="1"/>
    <col min="7" max="7" width="5.1640625" customWidth="1"/>
    <col min="8" max="8" width="11.6640625" customWidth="1"/>
  </cols>
  <sheetData>
    <row r="1" spans="1:11" ht="20" x14ac:dyDescent="0.4">
      <c r="A1" s="18" t="s">
        <v>56</v>
      </c>
      <c r="B1" s="18"/>
      <c r="C1" s="18"/>
      <c r="D1" s="18"/>
      <c r="E1" s="18"/>
      <c r="F1" s="18"/>
      <c r="G1" s="18"/>
      <c r="H1" s="18"/>
      <c r="I1" s="18"/>
    </row>
    <row r="3" spans="1:11" ht="15.5" x14ac:dyDescent="0.35">
      <c r="A3" s="2" t="s">
        <v>14</v>
      </c>
      <c r="B3" s="2">
        <f>COUNT(M2:M16)</f>
        <v>0</v>
      </c>
      <c r="C3" s="2"/>
      <c r="D3" s="2" t="s">
        <v>57</v>
      </c>
      <c r="E3" s="2" t="e">
        <f>_xlfn.VAR.S(M2:M16)</f>
        <v>#DIV/0!</v>
      </c>
      <c r="F3" s="2"/>
      <c r="G3" s="2" t="s">
        <v>34</v>
      </c>
      <c r="H3" s="2">
        <f>COUNT(N2:N21)</f>
        <v>0</v>
      </c>
      <c r="I3" s="2"/>
      <c r="J3" s="2" t="s">
        <v>58</v>
      </c>
      <c r="K3" t="e">
        <f>_xlfn.VAR.S(N2:N21)</f>
        <v>#DIV/0!</v>
      </c>
    </row>
    <row r="4" spans="1:11" ht="15.5" x14ac:dyDescent="0.3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 ht="15.5" x14ac:dyDescent="0.35">
      <c r="A5" s="6" t="s">
        <v>0</v>
      </c>
      <c r="B5" s="6"/>
      <c r="C5" s="2"/>
      <c r="D5" s="2" t="s">
        <v>2</v>
      </c>
      <c r="E5" s="2"/>
      <c r="F5" s="2"/>
      <c r="I5" s="2"/>
      <c r="J5" s="2"/>
    </row>
    <row r="6" spans="1:11" ht="15.5" x14ac:dyDescent="0.35">
      <c r="A6" s="6" t="s">
        <v>63</v>
      </c>
      <c r="B6" s="6" t="s">
        <v>66</v>
      </c>
      <c r="C6" s="2"/>
      <c r="D6" s="2" t="s">
        <v>64</v>
      </c>
      <c r="E6" s="2" t="s">
        <v>65</v>
      </c>
      <c r="F6" s="2"/>
      <c r="I6" s="2"/>
      <c r="J6" s="2"/>
    </row>
    <row r="7" spans="1:11" ht="15.5" x14ac:dyDescent="0.35">
      <c r="A7" s="6"/>
      <c r="B7" s="6"/>
      <c r="C7" s="2"/>
      <c r="D7" s="2"/>
      <c r="E7" s="2"/>
      <c r="F7" s="2"/>
      <c r="I7" s="2"/>
      <c r="J7" s="2"/>
    </row>
    <row r="8" spans="1:11" ht="15.5" x14ac:dyDescent="0.35">
      <c r="A8" s="6" t="s">
        <v>59</v>
      </c>
      <c r="B8" s="8" t="e">
        <f>E3/K3</f>
        <v>#DIV/0!</v>
      </c>
      <c r="D8" s="2" t="s">
        <v>59</v>
      </c>
      <c r="E8" t="e">
        <f>(E3-E7)/(H3/SQRT(B3))</f>
        <v>#DIV/0!</v>
      </c>
    </row>
    <row r="9" spans="1:11" x14ac:dyDescent="0.3">
      <c r="A9" s="8"/>
      <c r="B9" s="8"/>
    </row>
    <row r="10" spans="1:11" ht="15.5" x14ac:dyDescent="0.35">
      <c r="A10" s="6" t="s">
        <v>4</v>
      </c>
      <c r="B10" s="8">
        <v>0.05</v>
      </c>
      <c r="D10" s="2" t="s">
        <v>4</v>
      </c>
      <c r="E10">
        <v>0.05</v>
      </c>
    </row>
    <row r="11" spans="1:11" ht="15.5" x14ac:dyDescent="0.35">
      <c r="A11" s="6" t="s">
        <v>62</v>
      </c>
      <c r="B11" s="8" t="e">
        <f>FINV(1-B10/2,B3-1,H3-1)</f>
        <v>#NUM!</v>
      </c>
      <c r="D11" s="2" t="s">
        <v>60</v>
      </c>
      <c r="E11" t="e">
        <f>TINV(E10*2,B3-1)</f>
        <v>#NUM!</v>
      </c>
    </row>
    <row r="12" spans="1:11" ht="15.5" x14ac:dyDescent="0.35">
      <c r="A12" s="6" t="s">
        <v>61</v>
      </c>
      <c r="B12" s="8" t="e">
        <f ca="1">fiinv(B10/2,B3-1,H3-1)</f>
        <v>#NAME?</v>
      </c>
      <c r="D12" s="2" t="s">
        <v>8</v>
      </c>
      <c r="E12" t="e">
        <f>1-TDIST(E8,B3-1,1)</f>
        <v>#DIV/0!</v>
      </c>
    </row>
    <row r="13" spans="1:11" ht="15.5" x14ac:dyDescent="0.35">
      <c r="B13" s="2"/>
      <c r="E13" s="2"/>
    </row>
  </sheetData>
  <mergeCells count="1">
    <mergeCell ref="A1:I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两总体均值之差-z检验</vt:lpstr>
      <vt:lpstr>两总体均值之差-异方差t检验</vt:lpstr>
      <vt:lpstr>两总体比例之差为0</vt:lpstr>
      <vt:lpstr>两总体比例之差不为0</vt:lpstr>
      <vt:lpstr>两总体方差比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陈小龙</dc:creator>
  <cp:lastModifiedBy>陈小龙</cp:lastModifiedBy>
  <dcterms:created xsi:type="dcterms:W3CDTF">2015-06-05T18:19:34Z</dcterms:created>
  <dcterms:modified xsi:type="dcterms:W3CDTF">2020-06-09T17:48:44Z</dcterms:modified>
</cp:coreProperties>
</file>