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参数估计\"/>
    </mc:Choice>
  </mc:AlternateContent>
  <xr:revisionPtr revIDLastSave="0" documentId="13_ncr:1_{05985EF7-8994-4402-8436-D8F62F583019}" xr6:coauthVersionLast="45" xr6:coauthVersionMax="45" xr10:uidLastSave="{00000000-0000-0000-0000-000000000000}"/>
  <bookViews>
    <workbookView xWindow="-110" yWindow="-110" windowWidth="19420" windowHeight="10420" tabRatio="744" firstSheet="3" activeTab="5" xr2:uid="{00000000-000D-0000-FFFF-FFFF00000000}"/>
  </bookViews>
  <sheets>
    <sheet name="两个参数均值之差的区间估计 独立样本 大样本" sheetId="3" r:id="rId1"/>
    <sheet name="小样本估计 两个总体的方差未知，但相等" sheetId="4" r:id="rId2"/>
    <sheet name="小样本估计 两个总体的方差未知，但不等" sheetId="5" r:id="rId3"/>
    <sheet name="两个参数均值之差的区间估计 匹配样本 小样本" sheetId="6" r:id="rId4"/>
    <sheet name="两个总体比例之差的区间估计" sheetId="7" r:id="rId5"/>
    <sheet name="两个方差比的区间估计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8" l="1"/>
  <c r="E7" i="8"/>
  <c r="B11" i="8"/>
  <c r="B10" i="8"/>
  <c r="B7" i="8"/>
  <c r="B9" i="8"/>
  <c r="E7" i="7"/>
  <c r="E6" i="7"/>
  <c r="B10" i="7"/>
  <c r="B9" i="7"/>
  <c r="B6" i="7"/>
  <c r="B8" i="7"/>
  <c r="E9" i="6"/>
  <c r="E8" i="6"/>
  <c r="B11" i="6"/>
  <c r="B7" i="6"/>
  <c r="B6" i="6"/>
  <c r="B5" i="6"/>
  <c r="B4" i="6"/>
  <c r="K3" i="6"/>
  <c r="K4" i="6"/>
  <c r="K5" i="6"/>
  <c r="K6" i="6"/>
  <c r="K7" i="6"/>
  <c r="K8" i="6"/>
  <c r="K9" i="6"/>
  <c r="K10" i="6"/>
  <c r="K11" i="6"/>
  <c r="K2" i="6"/>
  <c r="B9" i="6"/>
  <c r="B13" i="5"/>
  <c r="E6" i="5"/>
  <c r="E5" i="5"/>
  <c r="E4" i="5"/>
  <c r="B11" i="5"/>
  <c r="B6" i="5"/>
  <c r="B5" i="5"/>
  <c r="B4" i="5"/>
  <c r="E9" i="4"/>
  <c r="E8" i="4"/>
  <c r="B14" i="4"/>
  <c r="B13" i="4"/>
  <c r="B12" i="4"/>
  <c r="B9" i="4"/>
  <c r="B8" i="4"/>
  <c r="E5" i="4"/>
  <c r="B5" i="4"/>
  <c r="E6" i="4"/>
  <c r="B6" i="4"/>
  <c r="B4" i="4"/>
  <c r="E4" i="4"/>
  <c r="B11" i="4"/>
  <c r="E9" i="3"/>
  <c r="E8" i="3"/>
  <c r="B12" i="3"/>
  <c r="B11" i="3"/>
  <c r="B8" i="3"/>
  <c r="B10" i="6" l="1"/>
  <c r="B8" i="5"/>
  <c r="B9" i="5"/>
  <c r="B12" i="5" s="1"/>
  <c r="B10" i="3"/>
  <c r="E9" i="5" l="1"/>
  <c r="E8" i="5"/>
</calcChain>
</file>

<file path=xl/sharedStrings.xml><?xml version="1.0" encoding="utf-8"?>
<sst xmlns="http://schemas.openxmlformats.org/spreadsheetml/2006/main" count="92" uniqueCount="50">
  <si>
    <t>n=</t>
    <phoneticPr fontId="1" type="noConversion"/>
  </si>
  <si>
    <t>估计误差=</t>
    <phoneticPr fontId="1" type="noConversion"/>
  </si>
  <si>
    <t>α=</t>
    <phoneticPr fontId="1" type="noConversion"/>
  </si>
  <si>
    <t>置信度(1-α)=</t>
    <phoneticPr fontId="1" type="noConversion"/>
  </si>
  <si>
    <t>置信下限=</t>
    <phoneticPr fontId="1" type="noConversion"/>
  </si>
  <si>
    <t>置信上限=</t>
    <phoneticPr fontId="1" type="noConversion"/>
  </si>
  <si>
    <t>t值=</t>
    <phoneticPr fontId="1" type="noConversion"/>
  </si>
  <si>
    <t>t统计量自由度=</t>
    <phoneticPr fontId="1" type="noConversion"/>
  </si>
  <si>
    <t>两个参数均值之差的区间估计：独立样本</t>
    <phoneticPr fontId="1" type="noConversion"/>
  </si>
  <si>
    <t>大样本估计</t>
    <phoneticPr fontId="1" type="noConversion"/>
  </si>
  <si>
    <t>n1=</t>
    <phoneticPr fontId="1" type="noConversion"/>
  </si>
  <si>
    <t>n2=</t>
    <phoneticPr fontId="1" type="noConversion"/>
  </si>
  <si>
    <t>s2=</t>
    <phoneticPr fontId="1" type="noConversion"/>
  </si>
  <si>
    <t>x bar 1=</t>
    <phoneticPr fontId="1" type="noConversion"/>
  </si>
  <si>
    <t>s1=</t>
    <phoneticPr fontId="1" type="noConversion"/>
  </si>
  <si>
    <t>x bar 2=</t>
    <phoneticPr fontId="1" type="noConversion"/>
  </si>
  <si>
    <t>x bar1-x bar2=</t>
    <phoneticPr fontId="1" type="noConversion"/>
  </si>
  <si>
    <t>z值=</t>
    <phoneticPr fontId="1" type="noConversion"/>
  </si>
  <si>
    <t>小样本估计：两个总体的方差未知，但相等</t>
    <phoneticPr fontId="1" type="noConversion"/>
  </si>
  <si>
    <t>s²1=</t>
    <phoneticPr fontId="1" type="noConversion"/>
  </si>
  <si>
    <t>s²2=</t>
    <phoneticPr fontId="1" type="noConversion"/>
  </si>
  <si>
    <t>s²p</t>
    <phoneticPr fontId="1" type="noConversion"/>
  </si>
  <si>
    <t>t统计量自由度v=</t>
    <phoneticPr fontId="1" type="noConversion"/>
  </si>
  <si>
    <r>
      <t>小样本估计：两个总体的方差未知，但</t>
    </r>
    <r>
      <rPr>
        <b/>
        <sz val="14"/>
        <color rgb="FFC00000"/>
        <rFont val="等线"/>
        <family val="3"/>
        <charset val="134"/>
        <scheme val="minor"/>
      </rPr>
      <t>不等</t>
    </r>
  </si>
  <si>
    <t>方法一</t>
    <phoneticPr fontId="1" type="noConversion"/>
  </si>
  <si>
    <t>方法二</t>
    <phoneticPr fontId="1" type="noConversion"/>
  </si>
  <si>
    <t>两个参数均值之差的区间估计：匹配样本</t>
    <phoneticPr fontId="1" type="noConversion"/>
  </si>
  <si>
    <t>小样本估计</t>
    <phoneticPr fontId="1" type="noConversion"/>
  </si>
  <si>
    <t>d bar=</t>
    <phoneticPr fontId="1" type="noConversion"/>
  </si>
  <si>
    <t>学生编号</t>
    <phoneticPr fontId="1" type="noConversion"/>
  </si>
  <si>
    <t>试卷A</t>
    <phoneticPr fontId="1" type="noConversion"/>
  </si>
  <si>
    <t>试卷B</t>
    <phoneticPr fontId="1" type="noConversion"/>
  </si>
  <si>
    <t>差值d</t>
    <phoneticPr fontId="1" type="noConversion"/>
  </si>
  <si>
    <t>两个总体比例之差的区间估计</t>
    <phoneticPr fontId="1" type="noConversion"/>
  </si>
  <si>
    <t>n1=</t>
    <phoneticPr fontId="1" type="noConversion"/>
  </si>
  <si>
    <t>n2=</t>
    <phoneticPr fontId="1" type="noConversion"/>
  </si>
  <si>
    <t>两个方差比的区间估计</t>
    <phoneticPr fontId="1" type="noConversion"/>
  </si>
  <si>
    <t>x bar 1=</t>
    <phoneticPr fontId="1" type="noConversion"/>
  </si>
  <si>
    <t>x bar 2=</t>
    <phoneticPr fontId="1" type="noConversion"/>
  </si>
  <si>
    <t>s²1=</t>
    <phoneticPr fontId="1" type="noConversion"/>
  </si>
  <si>
    <t>s²2=</t>
    <phoneticPr fontId="1" type="noConversion"/>
  </si>
  <si>
    <t>s²1/s²2=</t>
    <phoneticPr fontId="1" type="noConversion"/>
  </si>
  <si>
    <t>F(α/2)值=</t>
    <phoneticPr fontId="1" type="noConversion"/>
  </si>
  <si>
    <t>F(1-α/2)值=</t>
    <phoneticPr fontId="1" type="noConversion"/>
  </si>
  <si>
    <r>
      <t>n</t>
    </r>
    <r>
      <rPr>
        <b/>
        <vertAlign val="subscript"/>
        <sz val="14"/>
        <color theme="1"/>
        <rFont val="等线"/>
        <family val="3"/>
        <charset val="134"/>
        <scheme val="minor"/>
      </rPr>
      <t>1</t>
    </r>
    <r>
      <rPr>
        <b/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</si>
  <si>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p</t>
    </r>
    <r>
      <rPr>
        <b/>
        <vertAlign val="subscript"/>
        <sz val="14"/>
        <color theme="1"/>
        <rFont val="等线"/>
        <family val="3"/>
        <charset val="134"/>
        <scheme val="minor"/>
      </rPr>
      <t>1</t>
    </r>
    <r>
      <rPr>
        <b/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</si>
  <si>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p</t>
    </r>
    <r>
      <rPr>
        <b/>
        <vertAlign val="subscript"/>
        <sz val="14"/>
        <color theme="1"/>
        <rFont val="等线"/>
        <family val="3"/>
        <charset val="134"/>
        <scheme val="minor"/>
      </rPr>
      <t>1</t>
    </r>
    <r>
      <rPr>
        <b/>
        <sz val="14"/>
        <color theme="1"/>
        <rFont val="等线"/>
        <family val="3"/>
        <charset val="134"/>
        <scheme val="minor"/>
      </rPr>
      <t>-p</t>
    </r>
    <r>
      <rPr>
        <b/>
        <vertAlign val="subscript"/>
        <sz val="14"/>
        <color theme="1"/>
        <rFont val="等线"/>
        <family val="3"/>
        <charset val="134"/>
        <scheme val="minor"/>
      </rPr>
      <t>2</t>
    </r>
    <r>
      <rPr>
        <b/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</si>
  <si>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n</t>
    </r>
    <r>
      <rPr>
        <b/>
        <vertAlign val="subscript"/>
        <sz val="14"/>
        <color theme="1"/>
        <rFont val="等线"/>
        <family val="3"/>
        <charset val="134"/>
        <scheme val="minor"/>
      </rPr>
      <t>2</t>
    </r>
    <r>
      <rPr>
        <b/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</si>
  <si>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p</t>
    </r>
    <r>
      <rPr>
        <b/>
        <vertAlign val="subscript"/>
        <sz val="14"/>
        <color theme="1"/>
        <rFont val="等线"/>
        <family val="3"/>
        <charset val="134"/>
        <scheme val="minor"/>
      </rPr>
      <t>2</t>
    </r>
    <r>
      <rPr>
        <b/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</si>
  <si>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s</t>
    </r>
    <r>
      <rPr>
        <b/>
        <vertAlign val="subscript"/>
        <sz val="14"/>
        <color theme="8" tint="-0.499984740745262"/>
        <rFont val="等线"/>
        <family val="3"/>
        <charset val="134"/>
        <scheme val="minor"/>
      </rPr>
      <t>d</t>
    </r>
    <r>
      <rPr>
        <b/>
        <sz val="14"/>
        <color theme="8" tint="-0.499984740745262"/>
        <rFont val="等线"/>
        <family val="3"/>
        <charset val="134"/>
        <scheme val="minor"/>
      </rPr>
      <t>=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</si>
</sst>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color theme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b/>
      <sz val="14"/>
      <color rgb="FFC00000"/>
      <name val="等线"/>
      <family val="3"/>
      <charset val="134"/>
      <scheme val="minor"/>
    </font>
    <font>
      <b/>
      <sz val="14"/>
      <color theme="8"/>
      <name val="等线"/>
      <family val="3"/>
      <charset val="134"/>
      <scheme val="minor"/>
    </font>
    <font>
      <b/>
      <vertAlign val="subscript"/>
      <sz val="14"/>
      <color theme="1"/>
      <name val="等线"/>
      <family val="3"/>
      <charset val="134"/>
      <scheme val="minor"/>
    </font>
    <font>
      <b/>
      <vertAlign val="subscript"/>
      <sz val="14"/>
      <color theme="8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9" fontId="4" fillId="0" borderId="0" xfId="1" applyFont="1" applyAlignment="1"/>
    <xf numFmtId="9" fontId="4" fillId="0" borderId="0" xfId="0" applyNumberFormat="1" applyFont="1"/>
    <xf numFmtId="10" fontId="0" fillId="0" borderId="0" xfId="1" applyNumberFormat="1" applyFont="1" applyAlignment="1"/>
    <xf numFmtId="10" fontId="0" fillId="0" borderId="0" xfId="0" applyNumberFormat="1"/>
    <xf numFmtId="0" fontId="4" fillId="0" borderId="0" xfId="1" applyNumberFormat="1" applyFont="1" applyAlignment="1"/>
    <xf numFmtId="0" fontId="4" fillId="0" borderId="0" xfId="0" applyNumberFormat="1" applyFont="1"/>
    <xf numFmtId="0" fontId="0" fillId="0" borderId="0" xfId="1" applyNumberFormat="1" applyFont="1" applyAlignment="1"/>
    <xf numFmtId="0" fontId="0" fillId="0" borderId="0" xfId="0" applyNumberFormat="1"/>
    <xf numFmtId="0" fontId="4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1739900</xdr:colOff>
      <xdr:row>13</xdr:row>
      <xdr:rowOff>66675</xdr:rowOff>
    </xdr:from>
    <xdr:ext cx="1549976" cy="508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5140F30-9FCE-41CB-A053-B2886E68D11C}"/>
                </a:ext>
              </a:extLst>
            </xdr:cNvPr>
            <xdr:cNvSpPr txBox="1"/>
          </xdr:nvSpPr>
          <xdr:spPr>
            <a:xfrm>
              <a:off x="1739900" y="2905125"/>
              <a:ext cx="1549976" cy="508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en-US" altLang="zh-CN" sz="1600" i="1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)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5140F30-9FCE-41CB-A053-B2886E68D11C}"/>
                </a:ext>
              </a:extLst>
            </xdr:cNvPr>
            <xdr:cNvSpPr txBox="1"/>
          </xdr:nvSpPr>
          <xdr:spPr>
            <a:xfrm>
              <a:off x="1739900" y="2905125"/>
              <a:ext cx="1549976" cy="508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𝑑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600" i="0">
                  <a:latin typeface="Cambria Math" panose="02040503050406030204" pitchFamily="18" charset="0"/>
                </a:rPr>
                <a:t>±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𝑡_(</a:t>
              </a:r>
              <a:r>
                <a:rPr lang="zh-CN" altLang="en-US" sz="160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i="0">
                  <a:latin typeface="Cambria Math" panose="02040503050406030204" pitchFamily="18" charset="0"/>
                </a:rPr>
                <a:t>/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2) (𝑛−1)𝑆_𝑑/√𝑛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635000</xdr:colOff>
      <xdr:row>13</xdr:row>
      <xdr:rowOff>15875</xdr:rowOff>
    </xdr:from>
    <xdr:ext cx="1057148" cy="5245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EDDA89D-708B-4448-A303-A221A8B69907}"/>
                </a:ext>
              </a:extLst>
            </xdr:cNvPr>
            <xdr:cNvSpPr txBox="1"/>
          </xdr:nvSpPr>
          <xdr:spPr>
            <a:xfrm>
              <a:off x="3771900" y="2854325"/>
              <a:ext cx="1057148" cy="524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EDDA89D-708B-4448-A303-A221A8B69907}"/>
                </a:ext>
              </a:extLst>
            </xdr:cNvPr>
            <xdr:cNvSpPr txBox="1"/>
          </xdr:nvSpPr>
          <xdr:spPr>
            <a:xfrm>
              <a:off x="3771900" y="2854325"/>
              <a:ext cx="1057148" cy="524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𝑑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=(∑24_(𝑖=1)^𝑛▒𝑑_𝑖 )/𝑛_𝑑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882650</xdr:colOff>
      <xdr:row>12</xdr:row>
      <xdr:rowOff>73025</xdr:rowOff>
    </xdr:from>
    <xdr:ext cx="1650901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9AFE836-5B1C-487F-A01E-AE304ACFD16B}"/>
                </a:ext>
              </a:extLst>
            </xdr:cNvPr>
            <xdr:cNvSpPr txBox="1"/>
          </xdr:nvSpPr>
          <xdr:spPr>
            <a:xfrm>
              <a:off x="5327650" y="2733675"/>
              <a:ext cx="1650901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r>
                                  <m:rPr>
                                    <m:brk m:alnAt="23"/>
                                  </m:r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</m:acc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</m:num>
                          <m:den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9AFE836-5B1C-487F-A01E-AE304ACFD16B}"/>
                </a:ext>
              </a:extLst>
            </xdr:cNvPr>
            <xdr:cNvSpPr txBox="1"/>
          </xdr:nvSpPr>
          <xdr:spPr>
            <a:xfrm>
              <a:off x="5327650" y="2733675"/>
              <a:ext cx="1650901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𝑆_𝑑=√((∑24_(𝑖=1)^𝑛▒〖(𝑑_𝑖−𝑑 ̅)²〗)/(n_𝑑-1))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11</xdr:row>
      <xdr:rowOff>28575</xdr:rowOff>
    </xdr:from>
    <xdr:ext cx="3137462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5EE4EE8-9C71-4430-A15B-D26F9FDFF3DB}"/>
                </a:ext>
              </a:extLst>
            </xdr:cNvPr>
            <xdr:cNvSpPr txBox="1"/>
          </xdr:nvSpPr>
          <xdr:spPr>
            <a:xfrm>
              <a:off x="3295650" y="2543175"/>
              <a:ext cx="3137462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)±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4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5EE4EE8-9C71-4430-A15B-D26F9FDFF3DB}"/>
                </a:ext>
              </a:extLst>
            </xdr:cNvPr>
            <xdr:cNvSpPr txBox="1"/>
          </xdr:nvSpPr>
          <xdr:spPr>
            <a:xfrm>
              <a:off x="3295650" y="2543175"/>
              <a:ext cx="3137462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(𝑃_1−𝑃_2)±𝑍_(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/2) √((𝑃_1 (1−𝑃_1))/𝑛_1 +(𝑃_2 (1−𝑃_2))/𝑛_2 )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774700</xdr:colOff>
      <xdr:row>9</xdr:row>
      <xdr:rowOff>174625</xdr:rowOff>
    </xdr:from>
    <xdr:ext cx="2762250" cy="11289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5372105-9C3F-43F8-82CF-0092E248B550}"/>
                </a:ext>
              </a:extLst>
            </xdr:cNvPr>
            <xdr:cNvSpPr txBox="1"/>
          </xdr:nvSpPr>
          <xdr:spPr>
            <a:xfrm>
              <a:off x="3429000" y="2174875"/>
              <a:ext cx="2762250" cy="1128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Sup>
                              <m:sSubSup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f>
                              <m:f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20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  <m:r>
                      <a:rPr lang="zh-CN" altLang="en-US" sz="2000" i="0">
                        <a:latin typeface="+mn-lt"/>
                      </a:rPr>
                      <m:t>≤</m:t>
                    </m:r>
                    <m:f>
                      <m:f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20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20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altLang="zh-CN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US" altLang="zh-CN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Sup>
                              <m:sSubSup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altLang="zh-CN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altLang="zh-CN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-</m:t>
                            </m:r>
                            <m:f>
                              <m:fPr>
                                <m:ctrlPr>
                                  <a:rPr lang="en-US" altLang="zh-CN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5372105-9C3F-43F8-82CF-0092E248B550}"/>
                </a:ext>
              </a:extLst>
            </xdr:cNvPr>
            <xdr:cNvSpPr txBox="1"/>
          </xdr:nvSpPr>
          <xdr:spPr>
            <a:xfrm>
              <a:off x="3429000" y="2174875"/>
              <a:ext cx="2762250" cy="1128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2000" i="0">
                  <a:latin typeface="Cambria Math" panose="02040503050406030204" pitchFamily="18" charset="0"/>
                </a:rPr>
                <a:t>((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𝑆_1^2)/(𝑆_2^2 ))/𝐹_(</a:t>
              </a:r>
              <a:r>
                <a:rPr lang="zh-CN" altLang="en-US" sz="2000" i="0">
                  <a:latin typeface="Cambria Math" panose="02040503050406030204" pitchFamily="18" charset="0"/>
                </a:rPr>
                <a:t>𝛼</a:t>
              </a:r>
              <a:r>
                <a:rPr lang="en-US" altLang="zh-CN" sz="2000" i="0">
                  <a:latin typeface="Cambria Math" panose="02040503050406030204" pitchFamily="18" charset="0"/>
                </a:rPr>
                <a:t>/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2) </a:t>
              </a:r>
              <a:r>
                <a:rPr lang="zh-CN" altLang="en-US" sz="2000" i="0">
                  <a:latin typeface="+mn-lt"/>
                </a:rPr>
                <a:t>≤</a:t>
              </a:r>
              <a:r>
                <a:rPr lang="en-US" altLang="zh-CN" sz="2000" i="0">
                  <a:latin typeface="Cambria Math" panose="02040503050406030204" pitchFamily="18" charset="0"/>
                </a:rPr>
                <a:t>(</a:t>
              </a:r>
              <a:r>
                <a:rPr lang="zh-CN" altLang="en-US" sz="2000" i="0">
                  <a:latin typeface="Cambria Math" panose="02040503050406030204" pitchFamily="18" charset="0"/>
                </a:rPr>
                <a:t>𝜎</a:t>
              </a:r>
              <a:r>
                <a:rPr lang="en-US" altLang="zh-CN" sz="2000" i="0">
                  <a:latin typeface="Cambria Math" panose="02040503050406030204" pitchFamily="18" charset="0"/>
                </a:rPr>
                <a:t>_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1^2)/(</a:t>
              </a:r>
              <a:r>
                <a:rPr lang="zh-CN" altLang="en-US" sz="2000" i="0">
                  <a:latin typeface="Cambria Math" panose="02040503050406030204" pitchFamily="18" charset="0"/>
                </a:rPr>
                <a:t>𝜎</a:t>
              </a:r>
              <a:r>
                <a:rPr lang="en-US" altLang="zh-CN" sz="2000" i="0">
                  <a:latin typeface="Cambria Math" panose="02040503050406030204" pitchFamily="18" charset="0"/>
                </a:rPr>
                <a:t>_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2^2 )</a:t>
              </a:r>
              <a:r>
                <a:rPr lang="en-US" altLang="zh-CN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≤((</a:t>
              </a:r>
              <a:r>
                <a:rPr lang="en-US" altLang="zh-CN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𝑆_1^2)/(𝑆_2^2 ))/𝐹_(</a:t>
              </a:r>
              <a:r>
                <a:rPr lang="en-US" altLang="zh-CN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1-</a:t>
              </a:r>
              <a:r>
                <a:rPr lang="zh-CN" alt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zh-CN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zh-CN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 </a:t>
              </a:r>
              <a:endParaRPr lang="zh-CN" altLang="en-US" sz="2000"/>
            </a:p>
          </xdr:txBody>
        </xdr:sp>
      </mc:Fallback>
    </mc:AlternateContent>
    <xdr:clientData/>
  </xdr:oneCellAnchor>
  <xdr:oneCellAnchor>
    <xdr:from>
      <xdr:col>6</xdr:col>
      <xdr:colOff>82550</xdr:colOff>
      <xdr:row>10</xdr:row>
      <xdr:rowOff>200025</xdr:rowOff>
    </xdr:from>
    <xdr:ext cx="2313069" cy="6222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FA43254-4E1E-416F-8910-1D0295DDFCD2}"/>
                </a:ext>
              </a:extLst>
            </xdr:cNvPr>
            <xdr:cNvSpPr txBox="1"/>
          </xdr:nvSpPr>
          <xdr:spPr>
            <a:xfrm>
              <a:off x="6534150" y="2422525"/>
              <a:ext cx="2313069" cy="622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f>
                              <m:fPr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6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FA43254-4E1E-416F-8910-1D0295DDFCD2}"/>
                </a:ext>
              </a:extLst>
            </xdr:cNvPr>
            <xdr:cNvSpPr txBox="1"/>
          </xdr:nvSpPr>
          <xdr:spPr>
            <a:xfrm>
              <a:off x="6534150" y="2422525"/>
              <a:ext cx="2313069" cy="622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𝐹_(1−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 (𝑛_1,𝑛_2)=1/(𝐹_(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𝛼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/2) (n_2,𝑛_1))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E32-EC49-4E91-92BC-AF07BD8DCC6A}">
  <dimension ref="A1:E12"/>
  <sheetViews>
    <sheetView workbookViewId="0">
      <selection sqref="A1:E12"/>
    </sheetView>
  </sheetViews>
  <sheetFormatPr defaultRowHeight="14" x14ac:dyDescent="0.3"/>
  <cols>
    <col min="1" max="1" width="22.83203125" customWidth="1"/>
    <col min="4" max="4" width="11.4140625" customWidth="1"/>
  </cols>
  <sheetData>
    <row r="1" spans="1:5" ht="17.5" x14ac:dyDescent="0.35">
      <c r="A1" s="18" t="s">
        <v>8</v>
      </c>
      <c r="B1" s="18"/>
      <c r="C1" s="18"/>
      <c r="D1" s="18"/>
      <c r="E1" s="18"/>
    </row>
    <row r="2" spans="1:5" ht="17.5" x14ac:dyDescent="0.35">
      <c r="A2" s="4"/>
      <c r="B2" s="4"/>
      <c r="C2" s="4"/>
      <c r="D2" s="4"/>
      <c r="E2" s="4"/>
    </row>
    <row r="3" spans="1:5" ht="17.5" x14ac:dyDescent="0.35">
      <c r="A3" s="18" t="s">
        <v>9</v>
      </c>
      <c r="B3" s="18"/>
      <c r="C3" s="18"/>
      <c r="D3" s="18"/>
      <c r="E3" s="18"/>
    </row>
    <row r="4" spans="1:5" ht="17.5" x14ac:dyDescent="0.35">
      <c r="A4" s="5" t="s">
        <v>10</v>
      </c>
      <c r="B4" s="3">
        <v>46</v>
      </c>
      <c r="C4" s="3"/>
      <c r="D4" s="5" t="s">
        <v>11</v>
      </c>
      <c r="E4" s="3">
        <v>33</v>
      </c>
    </row>
    <row r="5" spans="1:5" ht="17.5" x14ac:dyDescent="0.35">
      <c r="A5" s="5" t="s">
        <v>13</v>
      </c>
      <c r="B5" s="3">
        <v>86</v>
      </c>
      <c r="C5" s="3"/>
      <c r="D5" s="5" t="s">
        <v>15</v>
      </c>
      <c r="E5" s="3">
        <v>78</v>
      </c>
    </row>
    <row r="6" spans="1:5" ht="17.5" x14ac:dyDescent="0.35">
      <c r="A6" s="5" t="s">
        <v>14</v>
      </c>
      <c r="B6" s="3">
        <v>5.8</v>
      </c>
      <c r="C6" s="3"/>
      <c r="D6" s="5" t="s">
        <v>12</v>
      </c>
      <c r="E6" s="3">
        <v>7.2</v>
      </c>
    </row>
    <row r="8" spans="1:5" ht="17.5" x14ac:dyDescent="0.35">
      <c r="A8" s="1" t="s">
        <v>16</v>
      </c>
      <c r="B8">
        <f>B5-E5</f>
        <v>8</v>
      </c>
      <c r="D8" s="2" t="s">
        <v>4</v>
      </c>
      <c r="E8">
        <f>B8-B12</f>
        <v>5.0261375079957382</v>
      </c>
    </row>
    <row r="9" spans="1:5" ht="17.5" x14ac:dyDescent="0.35">
      <c r="A9" s="1" t="s">
        <v>3</v>
      </c>
      <c r="B9" s="3">
        <v>0.95</v>
      </c>
      <c r="D9" s="2" t="s">
        <v>5</v>
      </c>
      <c r="E9">
        <f>B8+B12</f>
        <v>10.973862492004262</v>
      </c>
    </row>
    <row r="10" spans="1:5" ht="17.5" x14ac:dyDescent="0.35">
      <c r="A10" s="1" t="s">
        <v>2</v>
      </c>
      <c r="B10">
        <f>1-B9</f>
        <v>5.0000000000000044E-2</v>
      </c>
    </row>
    <row r="11" spans="1:5" ht="17.5" x14ac:dyDescent="0.35">
      <c r="A11" s="1" t="s">
        <v>17</v>
      </c>
      <c r="B11">
        <f>NORMSINV(1-B10/2)</f>
        <v>1.9599639845400536</v>
      </c>
    </row>
    <row r="12" spans="1:5" ht="17.5" x14ac:dyDescent="0.35">
      <c r="A12" s="1" t="s">
        <v>1</v>
      </c>
      <c r="B12">
        <f>B11*SQRT(B6^2/B4+E6^2/E4)</f>
        <v>2.9738624920042618</v>
      </c>
    </row>
  </sheetData>
  <mergeCells count="2">
    <mergeCell ref="A1:E1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2F38-3CD2-4790-8DAD-4B75FCC496D7}">
  <dimension ref="A1:E14"/>
  <sheetViews>
    <sheetView workbookViewId="0">
      <selection sqref="A1:E14"/>
    </sheetView>
  </sheetViews>
  <sheetFormatPr defaultRowHeight="14" x14ac:dyDescent="0.3"/>
  <cols>
    <col min="1" max="1" width="18.75" customWidth="1"/>
    <col min="2" max="2" width="9.6640625" bestFit="1" customWidth="1"/>
    <col min="4" max="4" width="17.1640625" customWidth="1"/>
    <col min="5" max="5" width="17.6640625" customWidth="1"/>
  </cols>
  <sheetData>
    <row r="1" spans="1:5" ht="17.5" x14ac:dyDescent="0.35">
      <c r="A1" s="18" t="s">
        <v>8</v>
      </c>
      <c r="B1" s="18"/>
      <c r="C1" s="18"/>
      <c r="D1" s="18"/>
      <c r="E1" s="18"/>
    </row>
    <row r="2" spans="1:5" ht="17.5" x14ac:dyDescent="0.35">
      <c r="A2" s="4"/>
      <c r="B2" s="4"/>
      <c r="C2" s="4"/>
      <c r="D2" s="4"/>
      <c r="E2" s="4"/>
    </row>
    <row r="3" spans="1:5" ht="17.5" x14ac:dyDescent="0.35">
      <c r="A3" s="18" t="s">
        <v>18</v>
      </c>
      <c r="B3" s="18"/>
      <c r="C3" s="18"/>
      <c r="D3" s="18"/>
      <c r="E3" s="18"/>
    </row>
    <row r="4" spans="1:5" ht="17.5" x14ac:dyDescent="0.35">
      <c r="A4" s="6" t="s">
        <v>10</v>
      </c>
      <c r="B4" s="7">
        <f>COUNT(I2:I13)</f>
        <v>0</v>
      </c>
      <c r="C4" s="7"/>
      <c r="D4" s="6" t="s">
        <v>11</v>
      </c>
      <c r="E4" s="7">
        <f>COUNT(I2:I14)</f>
        <v>0</v>
      </c>
    </row>
    <row r="5" spans="1:5" ht="17.5" x14ac:dyDescent="0.35">
      <c r="A5" s="6" t="s">
        <v>13</v>
      </c>
      <c r="B5" s="7" t="e">
        <f>AVERAGE(I2:I13)</f>
        <v>#DIV/0!</v>
      </c>
      <c r="C5" s="7"/>
      <c r="D5" s="6" t="s">
        <v>15</v>
      </c>
      <c r="E5" s="7" t="e">
        <f>AVERAGE(I2:I14)</f>
        <v>#DIV/0!</v>
      </c>
    </row>
    <row r="6" spans="1:5" ht="17.5" x14ac:dyDescent="0.35">
      <c r="A6" s="6" t="s">
        <v>19</v>
      </c>
      <c r="B6" s="7" t="e">
        <f>_xlfn.VAR.S(I2:I13)</f>
        <v>#DIV/0!</v>
      </c>
      <c r="C6" s="7"/>
      <c r="D6" s="6" t="s">
        <v>20</v>
      </c>
      <c r="E6" s="7" t="e">
        <f>_xlfn.VAR.S(I2:I14)</f>
        <v>#DIV/0!</v>
      </c>
    </row>
    <row r="8" spans="1:5" ht="17.5" x14ac:dyDescent="0.35">
      <c r="A8" s="1" t="s">
        <v>16</v>
      </c>
      <c r="B8" s="8" t="e">
        <f>B5-E5</f>
        <v>#DIV/0!</v>
      </c>
      <c r="D8" s="2" t="s">
        <v>4</v>
      </c>
      <c r="E8" t="e">
        <f>B8-B14</f>
        <v>#DIV/0!</v>
      </c>
    </row>
    <row r="9" spans="1:5" ht="17.5" x14ac:dyDescent="0.35">
      <c r="A9" s="1" t="s">
        <v>7</v>
      </c>
      <c r="B9">
        <f>B4+E4-2</f>
        <v>-2</v>
      </c>
      <c r="D9" s="2" t="s">
        <v>5</v>
      </c>
      <c r="E9" t="e">
        <f>B8+B14</f>
        <v>#DIV/0!</v>
      </c>
    </row>
    <row r="10" spans="1:5" ht="17.5" x14ac:dyDescent="0.35">
      <c r="A10" s="1" t="s">
        <v>3</v>
      </c>
      <c r="B10" s="3">
        <v>0.95</v>
      </c>
    </row>
    <row r="11" spans="1:5" ht="17.5" x14ac:dyDescent="0.35">
      <c r="A11" s="1" t="s">
        <v>2</v>
      </c>
      <c r="B11">
        <f>1-B10</f>
        <v>5.0000000000000044E-2</v>
      </c>
    </row>
    <row r="12" spans="1:5" ht="17.5" x14ac:dyDescent="0.35">
      <c r="A12" s="1" t="s">
        <v>6</v>
      </c>
      <c r="B12" t="e">
        <f>TINV(B11,B9)</f>
        <v>#NUM!</v>
      </c>
    </row>
    <row r="13" spans="1:5" ht="17.5" x14ac:dyDescent="0.35">
      <c r="A13" s="1" t="s">
        <v>21</v>
      </c>
      <c r="B13" t="e">
        <f>((B4-1)*B6+(E4-1)*E6)/(B4+E4-2)</f>
        <v>#DIV/0!</v>
      </c>
    </row>
    <row r="14" spans="1:5" ht="17.5" x14ac:dyDescent="0.35">
      <c r="A14" s="1" t="s">
        <v>1</v>
      </c>
      <c r="B14" t="e">
        <f>B12*SQRT(B13*(1/B4+1/E4))</f>
        <v>#NUM!</v>
      </c>
    </row>
  </sheetData>
  <mergeCells count="2">
    <mergeCell ref="A1:E1"/>
    <mergeCell ref="A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9F08-FC37-4893-BEBD-0ABD050DC7D4}">
  <dimension ref="A1:J13"/>
  <sheetViews>
    <sheetView workbookViewId="0">
      <selection sqref="A1:E13"/>
    </sheetView>
  </sheetViews>
  <sheetFormatPr defaultRowHeight="14" x14ac:dyDescent="0.3"/>
  <cols>
    <col min="1" max="1" width="19.58203125" customWidth="1"/>
    <col min="2" max="2" width="18.83203125" customWidth="1"/>
    <col min="3" max="3" width="12.08203125" customWidth="1"/>
    <col min="4" max="4" width="10.4140625" customWidth="1"/>
    <col min="5" max="5" width="35.4140625" customWidth="1"/>
  </cols>
  <sheetData>
    <row r="1" spans="1:10" ht="17.5" x14ac:dyDescent="0.35">
      <c r="A1" s="18" t="s">
        <v>8</v>
      </c>
      <c r="B1" s="18"/>
      <c r="C1" s="18"/>
      <c r="D1" s="18"/>
      <c r="E1" s="18"/>
      <c r="I1" t="s">
        <v>24</v>
      </c>
      <c r="J1" t="s">
        <v>25</v>
      </c>
    </row>
    <row r="2" spans="1:10" ht="17.5" x14ac:dyDescent="0.35">
      <c r="A2" s="4"/>
      <c r="B2" s="4"/>
      <c r="C2" s="4"/>
      <c r="D2" s="4"/>
      <c r="E2" s="4"/>
      <c r="I2">
        <v>28.3</v>
      </c>
      <c r="J2">
        <v>27.6</v>
      </c>
    </row>
    <row r="3" spans="1:10" ht="17.5" x14ac:dyDescent="0.35">
      <c r="A3" s="18" t="s">
        <v>23</v>
      </c>
      <c r="B3" s="18"/>
      <c r="C3" s="18"/>
      <c r="D3" s="18"/>
      <c r="E3" s="18"/>
      <c r="I3">
        <v>30.1</v>
      </c>
      <c r="J3">
        <v>22.2</v>
      </c>
    </row>
    <row r="4" spans="1:10" ht="17.5" x14ac:dyDescent="0.35">
      <c r="A4" s="6" t="s">
        <v>10</v>
      </c>
      <c r="B4" s="7">
        <f>COUNT(I2:I13)</f>
        <v>12</v>
      </c>
      <c r="C4" s="7"/>
      <c r="D4" s="6" t="s">
        <v>11</v>
      </c>
      <c r="E4" s="7">
        <f>COUNT(J2:J9)</f>
        <v>8</v>
      </c>
      <c r="I4">
        <v>29</v>
      </c>
      <c r="J4">
        <v>31</v>
      </c>
    </row>
    <row r="5" spans="1:10" ht="17.5" x14ac:dyDescent="0.35">
      <c r="A5" s="6" t="s">
        <v>13</v>
      </c>
      <c r="B5" s="7">
        <f>AVERAGE(I2:I13)</f>
        <v>32.5</v>
      </c>
      <c r="C5" s="7"/>
      <c r="D5" s="6" t="s">
        <v>15</v>
      </c>
      <c r="E5" s="7">
        <f>AVERAGE(J2:J9)</f>
        <v>27.874999999999996</v>
      </c>
      <c r="I5">
        <v>37.6</v>
      </c>
      <c r="J5">
        <v>33.799999999999997</v>
      </c>
    </row>
    <row r="6" spans="1:10" ht="17.5" x14ac:dyDescent="0.35">
      <c r="A6" s="6" t="s">
        <v>19</v>
      </c>
      <c r="B6" s="7">
        <f>_xlfn.VAR.S(I2:I13)</f>
        <v>15.996363636363723</v>
      </c>
      <c r="C6" s="7"/>
      <c r="D6" s="6" t="s">
        <v>20</v>
      </c>
      <c r="E6" s="7">
        <f>_xlfn.VAR.S(J2:J9)</f>
        <v>23.013571428571726</v>
      </c>
      <c r="I6">
        <v>32.1</v>
      </c>
      <c r="J6">
        <v>20</v>
      </c>
    </row>
    <row r="7" spans="1:10" x14ac:dyDescent="0.3">
      <c r="I7">
        <v>28.8</v>
      </c>
      <c r="J7">
        <v>30.2</v>
      </c>
    </row>
    <row r="8" spans="1:10" ht="17.5" x14ac:dyDescent="0.35">
      <c r="A8" s="1" t="s">
        <v>16</v>
      </c>
      <c r="B8" s="8">
        <f>B5-E5</f>
        <v>4.6250000000000036</v>
      </c>
      <c r="D8" s="2" t="s">
        <v>4</v>
      </c>
      <c r="E8">
        <f>B8-B13</f>
        <v>0.19243798636624021</v>
      </c>
      <c r="I8">
        <v>36</v>
      </c>
      <c r="J8">
        <v>31.7</v>
      </c>
    </row>
    <row r="9" spans="1:10" ht="17.5" x14ac:dyDescent="0.35">
      <c r="A9" s="1" t="s">
        <v>22</v>
      </c>
      <c r="B9">
        <f>(B6/B4+E6/E4)^2/((B6/B4)^2/(B4-1)+(E6/E4)^2/(E4-1))</f>
        <v>13.188411975534656</v>
      </c>
      <c r="D9" s="2" t="s">
        <v>5</v>
      </c>
      <c r="E9">
        <f>B8+B13</f>
        <v>9.0575620136337669</v>
      </c>
      <c r="I9">
        <v>37.200000000000003</v>
      </c>
      <c r="J9">
        <v>26.5</v>
      </c>
    </row>
    <row r="10" spans="1:10" ht="17.5" x14ac:dyDescent="0.35">
      <c r="A10" s="1" t="s">
        <v>3</v>
      </c>
      <c r="B10" s="3">
        <v>0.95</v>
      </c>
      <c r="I10">
        <v>38.5</v>
      </c>
    </row>
    <row r="11" spans="1:10" ht="17.5" x14ac:dyDescent="0.35">
      <c r="A11" s="1" t="s">
        <v>2</v>
      </c>
      <c r="B11">
        <f>1-B10</f>
        <v>5.0000000000000044E-2</v>
      </c>
      <c r="I11">
        <v>34.4</v>
      </c>
    </row>
    <row r="12" spans="1:10" ht="17.5" x14ac:dyDescent="0.35">
      <c r="A12" s="1" t="s">
        <v>6</v>
      </c>
      <c r="B12">
        <f>TINV(B11,B9)</f>
        <v>2.1603686564627917</v>
      </c>
      <c r="I12">
        <v>28</v>
      </c>
    </row>
    <row r="13" spans="1:10" ht="17.5" x14ac:dyDescent="0.35">
      <c r="A13" s="1" t="s">
        <v>1</v>
      </c>
      <c r="B13">
        <f>B12*SQRT(B6/B4+E6/E4)</f>
        <v>4.4325620136337633</v>
      </c>
      <c r="I13">
        <v>30</v>
      </c>
    </row>
  </sheetData>
  <mergeCells count="2">
    <mergeCell ref="A1:E1"/>
    <mergeCell ref="A3:E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A71-BC60-4858-94A7-A601030CCABB}">
  <dimension ref="A1:K11"/>
  <sheetViews>
    <sheetView workbookViewId="0">
      <selection activeCell="G16" sqref="G16"/>
    </sheetView>
  </sheetViews>
  <sheetFormatPr defaultRowHeight="14" x14ac:dyDescent="0.3"/>
  <cols>
    <col min="1" max="1" width="23.5" customWidth="1"/>
    <col min="2" max="2" width="17.6640625" customWidth="1"/>
    <col min="3" max="3" width="17.1640625" customWidth="1"/>
    <col min="4" max="4" width="13.58203125" customWidth="1"/>
    <col min="5" max="5" width="15.75" customWidth="1"/>
  </cols>
  <sheetData>
    <row r="1" spans="1:11" ht="17.5" x14ac:dyDescent="0.35">
      <c r="A1" s="18" t="s">
        <v>26</v>
      </c>
      <c r="B1" s="18"/>
      <c r="C1" s="18"/>
      <c r="D1" s="18"/>
      <c r="E1" s="18"/>
      <c r="H1" t="s">
        <v>29</v>
      </c>
      <c r="I1" t="s">
        <v>30</v>
      </c>
      <c r="J1" t="s">
        <v>31</v>
      </c>
      <c r="K1" t="s">
        <v>32</v>
      </c>
    </row>
    <row r="2" spans="1:11" ht="17.5" x14ac:dyDescent="0.35">
      <c r="A2" s="4"/>
      <c r="B2" s="4"/>
      <c r="C2" s="4"/>
      <c r="D2" s="4"/>
      <c r="E2" s="4"/>
      <c r="H2">
        <v>1</v>
      </c>
      <c r="I2">
        <v>78</v>
      </c>
      <c r="J2">
        <v>71</v>
      </c>
      <c r="K2">
        <f>I2-J2</f>
        <v>7</v>
      </c>
    </row>
    <row r="3" spans="1:11" ht="17.5" x14ac:dyDescent="0.35">
      <c r="A3" s="18" t="s">
        <v>27</v>
      </c>
      <c r="B3" s="18"/>
      <c r="C3" s="18"/>
      <c r="D3" s="18"/>
      <c r="E3" s="18"/>
      <c r="H3">
        <v>2</v>
      </c>
      <c r="I3">
        <v>63</v>
      </c>
      <c r="J3">
        <v>44</v>
      </c>
      <c r="K3">
        <f t="shared" ref="K3:K11" si="0">I3-J3</f>
        <v>19</v>
      </c>
    </row>
    <row r="4" spans="1:11" ht="17.5" x14ac:dyDescent="0.35">
      <c r="A4" s="1" t="s">
        <v>0</v>
      </c>
      <c r="B4" s="9">
        <f>COUNT(K2:K11)</f>
        <v>10</v>
      </c>
      <c r="C4" s="7"/>
      <c r="D4" s="6"/>
      <c r="E4" s="7"/>
      <c r="H4">
        <v>3</v>
      </c>
      <c r="I4">
        <v>72</v>
      </c>
      <c r="J4">
        <v>61</v>
      </c>
      <c r="K4">
        <f t="shared" si="0"/>
        <v>11</v>
      </c>
    </row>
    <row r="5" spans="1:11" ht="17.5" x14ac:dyDescent="0.35">
      <c r="A5" s="1" t="s">
        <v>28</v>
      </c>
      <c r="B5" s="9">
        <f>AVERAGE(K2:K11)</f>
        <v>11</v>
      </c>
      <c r="C5" s="7"/>
      <c r="D5" s="6"/>
      <c r="E5" s="7"/>
      <c r="H5">
        <v>4</v>
      </c>
      <c r="I5">
        <v>89</v>
      </c>
      <c r="J5">
        <v>84</v>
      </c>
      <c r="K5">
        <f t="shared" si="0"/>
        <v>5</v>
      </c>
    </row>
    <row r="6" spans="1:11" ht="20.5" x14ac:dyDescent="0.5">
      <c r="A6" s="1" t="s">
        <v>49</v>
      </c>
      <c r="B6" s="9">
        <f>_xlfn.STDEV.S(K2:K11)</f>
        <v>6.5319726474218083</v>
      </c>
      <c r="C6" s="7"/>
      <c r="D6" s="6"/>
      <c r="E6" s="7"/>
      <c r="H6">
        <v>5</v>
      </c>
      <c r="I6">
        <v>91</v>
      </c>
      <c r="J6">
        <v>74</v>
      </c>
      <c r="K6">
        <f t="shared" si="0"/>
        <v>17</v>
      </c>
    </row>
    <row r="7" spans="1:11" ht="17.5" x14ac:dyDescent="0.35">
      <c r="A7" s="1" t="s">
        <v>22</v>
      </c>
      <c r="B7">
        <f>B4-1</f>
        <v>9</v>
      </c>
      <c r="H7">
        <v>6</v>
      </c>
      <c r="I7">
        <v>49</v>
      </c>
      <c r="J7">
        <v>51</v>
      </c>
      <c r="K7">
        <f t="shared" si="0"/>
        <v>-2</v>
      </c>
    </row>
    <row r="8" spans="1:11" ht="17.5" x14ac:dyDescent="0.35">
      <c r="A8" s="1" t="s">
        <v>3</v>
      </c>
      <c r="B8" s="3">
        <v>0.95</v>
      </c>
      <c r="D8" s="2" t="s">
        <v>4</v>
      </c>
      <c r="E8">
        <f>B5-B11</f>
        <v>6.3273082570553241</v>
      </c>
      <c r="H8">
        <v>7</v>
      </c>
      <c r="I8">
        <v>68</v>
      </c>
      <c r="J8">
        <v>55</v>
      </c>
      <c r="K8">
        <f t="shared" si="0"/>
        <v>13</v>
      </c>
    </row>
    <row r="9" spans="1:11" ht="17.5" x14ac:dyDescent="0.35">
      <c r="A9" s="1" t="s">
        <v>2</v>
      </c>
      <c r="B9">
        <f>1-B8</f>
        <v>5.0000000000000044E-2</v>
      </c>
      <c r="D9" s="2" t="s">
        <v>5</v>
      </c>
      <c r="E9">
        <f>B5+B11</f>
        <v>15.672691742944675</v>
      </c>
      <c r="H9">
        <v>8</v>
      </c>
      <c r="I9">
        <v>76</v>
      </c>
      <c r="J9">
        <v>60</v>
      </c>
      <c r="K9">
        <f t="shared" si="0"/>
        <v>16</v>
      </c>
    </row>
    <row r="10" spans="1:11" ht="17.5" x14ac:dyDescent="0.35">
      <c r="A10" s="1" t="s">
        <v>6</v>
      </c>
      <c r="B10">
        <f>TINV(B9,B7)</f>
        <v>2.2621571627982049</v>
      </c>
      <c r="H10">
        <v>9</v>
      </c>
      <c r="I10">
        <v>85</v>
      </c>
      <c r="J10">
        <v>77</v>
      </c>
      <c r="K10">
        <f t="shared" si="0"/>
        <v>8</v>
      </c>
    </row>
    <row r="11" spans="1:11" ht="17.5" x14ac:dyDescent="0.35">
      <c r="A11" s="1" t="s">
        <v>1</v>
      </c>
      <c r="B11">
        <f>B10*B6/SQRT(B4)</f>
        <v>4.6726917429446759</v>
      </c>
      <c r="H11">
        <v>10</v>
      </c>
      <c r="I11">
        <v>55</v>
      </c>
      <c r="J11">
        <v>39</v>
      </c>
      <c r="K11">
        <f t="shared" si="0"/>
        <v>16</v>
      </c>
    </row>
  </sheetData>
  <mergeCells count="2">
    <mergeCell ref="A1:E1"/>
    <mergeCell ref="A3:E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15E-2D02-4FC5-B3B9-10B9B57D9250}">
  <dimension ref="A1:E10"/>
  <sheetViews>
    <sheetView workbookViewId="0">
      <selection activeCell="E11" sqref="E11"/>
    </sheetView>
  </sheetViews>
  <sheetFormatPr defaultRowHeight="14" x14ac:dyDescent="0.3"/>
  <cols>
    <col min="1" max="1" width="20.25" customWidth="1"/>
    <col min="2" max="2" width="17.75" customWidth="1"/>
    <col min="3" max="3" width="19.4140625" customWidth="1"/>
    <col min="4" max="4" width="17.5" customWidth="1"/>
    <col min="5" max="5" width="31.6640625" customWidth="1"/>
  </cols>
  <sheetData>
    <row r="1" spans="1:5" ht="17.5" x14ac:dyDescent="0.35">
      <c r="A1" s="18" t="s">
        <v>33</v>
      </c>
      <c r="B1" s="18"/>
      <c r="C1" s="18"/>
      <c r="D1" s="18"/>
      <c r="E1" s="18"/>
    </row>
    <row r="2" spans="1:5" ht="17.5" x14ac:dyDescent="0.35">
      <c r="A2" s="3"/>
      <c r="B2" s="3"/>
      <c r="C2" s="3"/>
      <c r="D2" s="3"/>
      <c r="E2" s="3"/>
    </row>
    <row r="3" spans="1:5" ht="20.5" x14ac:dyDescent="0.5">
      <c r="A3" s="5" t="s">
        <v>44</v>
      </c>
      <c r="B3" s="4">
        <v>500</v>
      </c>
      <c r="C3" s="4"/>
      <c r="D3" s="5" t="s">
        <v>47</v>
      </c>
      <c r="E3" s="4">
        <v>400</v>
      </c>
    </row>
    <row r="4" spans="1:5" ht="20.5" x14ac:dyDescent="0.5">
      <c r="A4" s="5" t="s">
        <v>45</v>
      </c>
      <c r="B4" s="10">
        <v>0.45</v>
      </c>
      <c r="C4" s="4"/>
      <c r="D4" s="5" t="s">
        <v>48</v>
      </c>
      <c r="E4" s="10">
        <v>0.32</v>
      </c>
    </row>
    <row r="5" spans="1:5" ht="17.5" x14ac:dyDescent="0.35">
      <c r="A5" s="5"/>
      <c r="B5" s="4"/>
      <c r="C5" s="4"/>
      <c r="D5" s="5"/>
      <c r="E5" s="4"/>
    </row>
    <row r="6" spans="1:5" ht="20.5" x14ac:dyDescent="0.5">
      <c r="A6" s="5" t="s">
        <v>46</v>
      </c>
      <c r="B6" s="11">
        <f>B4-E4</f>
        <v>0.13</v>
      </c>
      <c r="C6" s="4"/>
      <c r="D6" s="2" t="s">
        <v>4</v>
      </c>
      <c r="E6" s="12">
        <f>B6-B10</f>
        <v>6.6823455976911861E-2</v>
      </c>
    </row>
    <row r="7" spans="1:5" ht="17.5" x14ac:dyDescent="0.35">
      <c r="A7" s="1" t="s">
        <v>3</v>
      </c>
      <c r="B7" s="3">
        <v>0.95</v>
      </c>
      <c r="C7" s="7"/>
      <c r="D7" s="2" t="s">
        <v>5</v>
      </c>
      <c r="E7" s="13">
        <f>B6+B10</f>
        <v>0.19317654402308815</v>
      </c>
    </row>
    <row r="8" spans="1:5" ht="17.5" x14ac:dyDescent="0.35">
      <c r="A8" s="1" t="s">
        <v>2</v>
      </c>
      <c r="B8">
        <f>1-B7</f>
        <v>5.0000000000000044E-2</v>
      </c>
    </row>
    <row r="9" spans="1:5" ht="17.5" x14ac:dyDescent="0.35">
      <c r="A9" s="1" t="s">
        <v>17</v>
      </c>
      <c r="B9">
        <f>NORMSINV(1-B8/2)</f>
        <v>1.9599639845400536</v>
      </c>
    </row>
    <row r="10" spans="1:5" ht="17.5" x14ac:dyDescent="0.35">
      <c r="A10" s="1" t="s">
        <v>1</v>
      </c>
      <c r="B10">
        <f>B9*SQRT(B4*(1-B4)/B3+E4*(1-E4)/E3)</f>
        <v>6.3176544023088144E-2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9853-8CAC-4A82-AADD-0214B8C26F78}">
  <dimension ref="A1:E11"/>
  <sheetViews>
    <sheetView tabSelected="1" workbookViewId="0">
      <selection activeCell="G18" sqref="G18"/>
    </sheetView>
  </sheetViews>
  <sheetFormatPr defaultRowHeight="14" x14ac:dyDescent="0.3"/>
  <cols>
    <col min="1" max="1" width="18.75" customWidth="1"/>
    <col min="2" max="2" width="16.08203125" customWidth="1"/>
    <col min="3" max="3" width="15.1640625" customWidth="1"/>
    <col min="4" max="4" width="12.25" customWidth="1"/>
    <col min="5" max="5" width="13.75" customWidth="1"/>
  </cols>
  <sheetData>
    <row r="1" spans="1:5" ht="17.5" x14ac:dyDescent="0.35">
      <c r="A1" s="18" t="s">
        <v>36</v>
      </c>
      <c r="B1" s="18"/>
      <c r="C1" s="18"/>
      <c r="D1" s="18"/>
      <c r="E1" s="18"/>
    </row>
    <row r="2" spans="1:5" ht="17.5" x14ac:dyDescent="0.35">
      <c r="A2" s="3"/>
      <c r="B2" s="3"/>
      <c r="C2" s="3"/>
      <c r="D2" s="3"/>
      <c r="E2" s="3"/>
    </row>
    <row r="3" spans="1:5" ht="17.5" x14ac:dyDescent="0.35">
      <c r="A3" s="5" t="s">
        <v>34</v>
      </c>
      <c r="B3" s="4">
        <v>25</v>
      </c>
      <c r="C3" s="4"/>
      <c r="D3" s="5" t="s">
        <v>35</v>
      </c>
      <c r="E3" s="4">
        <v>25</v>
      </c>
    </row>
    <row r="4" spans="1:5" ht="17.5" x14ac:dyDescent="0.35">
      <c r="A4" s="5" t="s">
        <v>37</v>
      </c>
      <c r="B4" s="14">
        <v>520</v>
      </c>
      <c r="C4" s="4"/>
      <c r="D4" s="5" t="s">
        <v>38</v>
      </c>
      <c r="E4" s="14">
        <v>480</v>
      </c>
    </row>
    <row r="5" spans="1:5" ht="17.5" x14ac:dyDescent="0.35">
      <c r="A5" s="5" t="s">
        <v>39</v>
      </c>
      <c r="B5" s="14">
        <v>260</v>
      </c>
      <c r="C5" s="4"/>
      <c r="D5" s="5" t="s">
        <v>40</v>
      </c>
      <c r="E5" s="14">
        <v>280</v>
      </c>
    </row>
    <row r="6" spans="1:5" ht="17.5" x14ac:dyDescent="0.35">
      <c r="A6" s="5"/>
      <c r="B6" s="4"/>
      <c r="C6" s="4"/>
      <c r="D6" s="5"/>
      <c r="E6" s="4"/>
    </row>
    <row r="7" spans="1:5" ht="17.5" x14ac:dyDescent="0.35">
      <c r="A7" s="5" t="s">
        <v>41</v>
      </c>
      <c r="B7" s="15">
        <f>B5/E5</f>
        <v>0.9285714285714286</v>
      </c>
      <c r="C7" s="4"/>
      <c r="D7" s="2" t="s">
        <v>4</v>
      </c>
      <c r="E7" s="16">
        <f>B7/B10</f>
        <v>0.46808667911223767</v>
      </c>
    </row>
    <row r="8" spans="1:5" ht="17.5" x14ac:dyDescent="0.35">
      <c r="A8" s="1" t="s">
        <v>3</v>
      </c>
      <c r="B8" s="3">
        <v>0.9</v>
      </c>
      <c r="C8" s="7"/>
      <c r="D8" s="2" t="s">
        <v>5</v>
      </c>
      <c r="E8" s="17">
        <f>B7/B11</f>
        <v>1.84206245645464</v>
      </c>
    </row>
    <row r="9" spans="1:5" ht="17.5" x14ac:dyDescent="0.35">
      <c r="A9" s="1" t="s">
        <v>2</v>
      </c>
      <c r="B9">
        <f>1-B8</f>
        <v>9.9999999999999978E-2</v>
      </c>
    </row>
    <row r="10" spans="1:5" ht="17.5" x14ac:dyDescent="0.35">
      <c r="A10" s="1" t="s">
        <v>42</v>
      </c>
      <c r="B10">
        <f>FINV(B9/2,B3-1,E3-1)</f>
        <v>1.9837595684896132</v>
      </c>
    </row>
    <row r="11" spans="1:5" ht="17.5" x14ac:dyDescent="0.35">
      <c r="A11" s="1" t="s">
        <v>43</v>
      </c>
      <c r="B11">
        <f>FINV(1-B9/2,B3-1,E3-1)</f>
        <v>0.50409334673625616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两个参数均值之差的区间估计 独立样本 大样本</vt:lpstr>
      <vt:lpstr>小样本估计 两个总体的方差未知，但相等</vt:lpstr>
      <vt:lpstr>小样本估计 两个总体的方差未知，但不等</vt:lpstr>
      <vt:lpstr>两个参数均值之差的区间估计 匹配样本 小样本</vt:lpstr>
      <vt:lpstr>两个总体比例之差的区间估计</vt:lpstr>
      <vt:lpstr>两个方差比的区间估计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2020-06-09T17:23:51Z</dcterms:modified>
</cp:coreProperties>
</file>