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515"/>
  </bookViews>
  <sheets>
    <sheet name="健身计划" sheetId="1" r:id="rId1"/>
    <sheet name="运动日志" sheetId="2" r:id="rId2"/>
    <sheet name="饮食日志" sheetId="3" r:id="rId3"/>
  </sheets>
  <definedNames>
    <definedName name="Age">健身计划!$C$5</definedName>
    <definedName name="AllComplete">AND(Height&gt;0,CurrentWeight&gt;0)</definedName>
    <definedName name="BMI">IF(UnitOfMeasure="英制",BMIWeight*703,BMIWeight)</definedName>
    <definedName name="BMIHeight">Height*Height</definedName>
    <definedName name="BMIWeight">CurrentWeight/BMIHeight</definedName>
    <definedName name="Category1">运动日志!$B$4</definedName>
    <definedName name="Category2">运动日志!$B$5</definedName>
    <definedName name="Category3">运动日志!$B$6</definedName>
    <definedName name="Category4">运动日志!$B$7</definedName>
    <definedName name="Category5">运动日志!$B$8</definedName>
    <definedName name="CurrentWeight">健身计划!$C$12</definedName>
    <definedName name="DateLookup">饮食日志!$D$5</definedName>
    <definedName name="Gender">健身计划!$C$4</definedName>
    <definedName name="Goal1">健身计划!$D$13</definedName>
    <definedName name="Goal1Label">健身计划!$B$13</definedName>
    <definedName name="Goal2">健身计划!$D$14</definedName>
    <definedName name="Goal2Label">健身计划!$B$14</definedName>
    <definedName name="Goal3">健身计划!$D$15</definedName>
    <definedName name="Goal3Label">健身计划!$B$15</definedName>
    <definedName name="Goal4">健身计划!$D$16</definedName>
    <definedName name="Goal4Label">健身计划!$B$16</definedName>
    <definedName name="GoalWeight">健身计划!$D$12</definedName>
    <definedName name="GrandTotal">SUM(ActivityLog[距离])</definedName>
    <definedName name="Height">健身计划!$C$6</definedName>
    <definedName name="OtherTotal">GrandTotal-SUM(运动日志!$C$4:$C$7)</definedName>
    <definedName name="_xlnm.Print_Titles" localSheetId="0">健身计划!$18:$19</definedName>
    <definedName name="_xlnm.Print_Titles" localSheetId="2">饮食日志!$7:$7</definedName>
    <definedName name="_xlnm.Print_Titles" localSheetId="1">运动日志!$10:$10</definedName>
    <definedName name="UnitOfMeasure">健身计划!$C$7</definedName>
    <definedName name="WeightLabel">健身计划!$B$12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R18" i="1" l="1"/>
  <c r="N18" i="1"/>
  <c r="J18" i="1"/>
  <c r="F18" i="1"/>
  <c r="B18" i="1"/>
  <c r="F10" i="1" l="1"/>
  <c r="F3" i="1"/>
  <c r="C8" i="1" l="1"/>
  <c r="C8" i="2" l="1"/>
  <c r="F3" i="3" l="1"/>
  <c r="G3" i="3"/>
  <c r="H3" i="3"/>
  <c r="I3" i="3"/>
  <c r="J3" i="3"/>
  <c r="K3" i="3"/>
  <c r="L3" i="3"/>
  <c r="E3" i="3"/>
  <c r="F5" i="3"/>
  <c r="G5" i="3"/>
  <c r="H5" i="3"/>
  <c r="I5" i="3"/>
  <c r="J5" i="3"/>
  <c r="K5" i="3"/>
  <c r="L5" i="3"/>
  <c r="E5" i="3"/>
  <c r="D5" i="3" s="1"/>
  <c r="C4" i="2"/>
  <c r="C5" i="2"/>
  <c r="C6" i="2"/>
  <c r="C7" i="2"/>
</calcChain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BMI </t>
        </r>
        <r>
          <rPr>
            <b/>
            <sz val="9"/>
            <color indexed="81"/>
            <rFont val="宋体"/>
            <family val="3"/>
            <charset val="134"/>
          </rPr>
          <t>提示：</t>
        </r>
        <r>
          <rPr>
            <sz val="9"/>
            <color indexed="81"/>
            <rFont val="宋体"/>
            <family val="3"/>
            <charset val="134"/>
          </rPr>
          <t>正常</t>
        </r>
        <r>
          <rPr>
            <sz val="9"/>
            <color indexed="81"/>
            <rFont val="Tahoma"/>
            <family val="2"/>
          </rPr>
          <t xml:space="preserve"> BMI </t>
        </r>
        <r>
          <rPr>
            <sz val="9"/>
            <color indexed="81"/>
            <rFont val="宋体"/>
            <family val="3"/>
            <charset val="134"/>
          </rPr>
          <t>范围为</t>
        </r>
        <r>
          <rPr>
            <sz val="9"/>
            <color indexed="81"/>
            <rFont val="Tahoma"/>
            <family val="2"/>
          </rPr>
          <t xml:space="preserve"> 18.5 </t>
        </r>
        <r>
          <rPr>
            <sz val="9"/>
            <color indexed="81"/>
            <rFont val="宋体"/>
            <family val="3"/>
            <charset val="134"/>
          </rPr>
          <t>至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随心定制！ </t>
        </r>
        <r>
          <rPr>
            <sz val="9"/>
            <color indexed="81"/>
            <rFont val="Tahoma"/>
            <family val="2"/>
          </rPr>
          <t>您可以更改“体重”以下的任何类型，以便根据个人健身需求进行跟踪。本健身计划中使用“体重”确定其他数据，例如 BMI 等，因此不应更改。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随心定制！ </t>
        </r>
        <r>
          <rPr>
            <sz val="9"/>
            <color indexed="81"/>
            <rFont val="Tahoma"/>
            <family val="2"/>
          </rPr>
          <t>将以下条目更改为您自己的内容，以便跟踪您最常参与的运动。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饮食日志提示：</t>
        </r>
        <r>
          <rPr>
            <sz val="9"/>
            <color indexed="81"/>
            <rFont val="宋体"/>
            <family val="3"/>
            <charset val="134"/>
          </rPr>
          <t>要显示特定日期或日期范围的总计值，请使用下表中</t>
        </r>
        <r>
          <rPr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日期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列右边的筛选箭头。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 xml:space="preserve">随心定制！ </t>
        </r>
        <r>
          <rPr>
            <sz val="9"/>
            <color indexed="81"/>
            <rFont val="Tahoma"/>
            <family val="2"/>
          </rPr>
          <t>您可以更改这些表标题，以便跟踪您的具体营养需求。</t>
        </r>
      </text>
    </comment>
  </commentList>
</comments>
</file>

<file path=xl/sharedStrings.xml><?xml version="1.0" encoding="utf-8"?>
<sst xmlns="http://schemas.openxmlformats.org/spreadsheetml/2006/main" count="98" uniqueCount="68">
  <si>
    <t xml:space="preserve">       </t>
  </si>
  <si>
    <t xml:space="preserve"> </t>
  </si>
  <si>
    <t>健身计划</t>
    <phoneticPr fontId="22" type="noConversion"/>
  </si>
  <si>
    <t>个人概况：</t>
  </si>
  <si>
    <t>开始统计数据：</t>
  </si>
  <si>
    <t>类型</t>
  </si>
  <si>
    <t>目前</t>
  </si>
  <si>
    <t>目标</t>
  </si>
  <si>
    <t>性别：</t>
  </si>
  <si>
    <t>年龄：</t>
  </si>
  <si>
    <t>身高：</t>
  </si>
  <si>
    <t>单位：</t>
  </si>
  <si>
    <t>BMI：</t>
  </si>
  <si>
    <t>日期</t>
  </si>
  <si>
    <t>时间</t>
  </si>
  <si>
    <t>体重</t>
  </si>
  <si>
    <t>尺寸</t>
  </si>
  <si>
    <t>运动日志</t>
    <phoneticPr fontId="22" type="noConversion"/>
  </si>
  <si>
    <t>运动</t>
  </si>
  <si>
    <t>总计</t>
  </si>
  <si>
    <t>单位</t>
  </si>
  <si>
    <t>自行车</t>
  </si>
  <si>
    <t>跑步</t>
  </si>
  <si>
    <t>散步</t>
  </si>
  <si>
    <t>游泳</t>
  </si>
  <si>
    <t>其他</t>
  </si>
  <si>
    <t>开始时间</t>
  </si>
  <si>
    <t>持续时间</t>
  </si>
  <si>
    <t>距离</t>
  </si>
  <si>
    <t>卡路里</t>
  </si>
  <si>
    <t>备注</t>
  </si>
  <si>
    <t>湿热天气</t>
  </si>
  <si>
    <t>饮食日志</t>
    <phoneticPr fontId="22" type="noConversion"/>
  </si>
  <si>
    <t>我的营养目标</t>
  </si>
  <si>
    <t>每日摄入量：</t>
    <phoneticPr fontId="22" type="noConversion"/>
  </si>
  <si>
    <t>餐点</t>
  </si>
  <si>
    <t>食品</t>
  </si>
  <si>
    <t>脂肪</t>
  </si>
  <si>
    <t>胆固醇</t>
  </si>
  <si>
    <t>钠</t>
  </si>
  <si>
    <t>碳水化合物</t>
  </si>
  <si>
    <t>蛋白质</t>
  </si>
  <si>
    <t>糖</t>
  </si>
  <si>
    <t>纤维</t>
  </si>
  <si>
    <t>早餐</t>
  </si>
  <si>
    <t>希腊式酸奶</t>
  </si>
  <si>
    <t>零食</t>
  </si>
  <si>
    <t>苹果</t>
  </si>
  <si>
    <t>午餐</t>
  </si>
  <si>
    <t>芒果莴苣卷</t>
  </si>
  <si>
    <t>晚餐</t>
  </si>
  <si>
    <t>鲜虾玉米饼 (2)</t>
  </si>
  <si>
    <t>生核桃</t>
  </si>
  <si>
    <t>燕麦</t>
  </si>
  <si>
    <t>橙子</t>
  </si>
  <si>
    <t>节瓜香蒜沙司</t>
  </si>
  <si>
    <t>烤鳕鱼</t>
  </si>
  <si>
    <t>什锦时蔬</t>
  </si>
  <si>
    <t>冰激凌圣代</t>
  </si>
  <si>
    <t>公制</t>
  </si>
  <si>
    <t>腰围</t>
  </si>
  <si>
    <t>臂围</t>
  </si>
  <si>
    <t>臀围</t>
  </si>
  <si>
    <t>大腿围</t>
  </si>
  <si>
    <t>公里</t>
  </si>
  <si>
    <t>步</t>
  </si>
  <si>
    <t>米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</si>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</sst>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&quot;$&quot;#,##0.00"/>
    <numFmt numFmtId="178" formatCode="[h]:mm:ss;@"/>
    <numFmt numFmtId="179" formatCode="h:mm;@"/>
  </numFmts>
  <fonts count="29" x14ac:knownFonts="1">
    <font>
      <sz val="10"/>
      <color theme="3"/>
      <name val="Microsoft YaHei U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3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36"/>
      <color theme="4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8"/>
      <color rgb="FFFF0000"/>
      <name val="Microsoft YaHei UI"/>
      <family val="2"/>
      <charset val="134"/>
    </font>
    <font>
      <sz val="9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color theme="4" tint="-0.249977111117893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sz val="36"/>
      <color theme="8"/>
      <name val="Microsoft YaHei UI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>
      <alignment vertical="center"/>
    </xf>
    <xf numFmtId="0" fontId="14" fillId="0" borderId="0" applyNumberFormat="0" applyFill="0" applyBorder="0" applyAlignment="0" applyProtection="0"/>
    <xf numFmtId="0" fontId="15" fillId="3" borderId="0" applyNumberFormat="0" applyProtection="0">
      <alignment horizontal="left" vertical="center" indent="1"/>
    </xf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 indent="1"/>
    </xf>
    <xf numFmtId="0" fontId="0" fillId="0" borderId="0" xfId="0" applyNumberFormat="1" applyFont="1" applyFill="1" applyBorder="1" applyAlignment="1">
      <alignment horizontal="right" vertical="center" indent="1"/>
    </xf>
    <xf numFmtId="178" fontId="0" fillId="0" borderId="0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>
      <alignment horizontal="right" vertical="center" indent="2"/>
    </xf>
    <xf numFmtId="0" fontId="0" fillId="0" borderId="0" xfId="0" applyFont="1">
      <alignment vertical="center"/>
    </xf>
    <xf numFmtId="0" fontId="15" fillId="3" borderId="0" xfId="2" applyFont="1">
      <alignment horizontal="left" vertical="center" indent="1"/>
    </xf>
    <xf numFmtId="0" fontId="19" fillId="3" borderId="0" xfId="0" applyFont="1" applyFill="1" applyAlignment="1">
      <alignment horizontal="left" indent="1"/>
    </xf>
    <xf numFmtId="0" fontId="0" fillId="3" borderId="0" xfId="0" applyFont="1" applyFill="1">
      <alignment vertical="center"/>
    </xf>
    <xf numFmtId="0" fontId="2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2" fontId="0" fillId="0" borderId="0" xfId="0" applyNumberFormat="1" applyFont="1" applyAlignment="1">
      <alignment horizontal="left"/>
    </xf>
    <xf numFmtId="0" fontId="21" fillId="0" borderId="0" xfId="0" applyFont="1">
      <alignment vertical="center"/>
    </xf>
    <xf numFmtId="0" fontId="19" fillId="3" borderId="0" xfId="0" applyFont="1" applyFill="1" applyAlignment="1">
      <alignment vertical="center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3" applyFont="1" applyFill="1" applyAlignment="1">
      <alignment horizontal="left"/>
    </xf>
    <xf numFmtId="14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79" fontId="0" fillId="0" borderId="0" xfId="0" applyNumberFormat="1" applyFont="1" applyFill="1" applyBorder="1" applyAlignment="1">
      <alignment horizontal="right" vertical="center" indent="1"/>
    </xf>
    <xf numFmtId="0" fontId="14" fillId="0" borderId="0" xfId="1" applyFont="1" applyAlignment="1">
      <alignment vertical="center"/>
    </xf>
    <xf numFmtId="0" fontId="3" fillId="0" borderId="0" xfId="0" applyFont="1">
      <alignment vertical="center"/>
    </xf>
    <xf numFmtId="0" fontId="23" fillId="3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right" vertical="center" indent="1"/>
    </xf>
    <xf numFmtId="0" fontId="0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>
      <alignment vertical="center"/>
    </xf>
    <xf numFmtId="0" fontId="0" fillId="0" borderId="0" xfId="0" applyFont="1" applyAlignment="1">
      <alignment vertical="center"/>
    </xf>
    <xf numFmtId="177" fontId="0" fillId="0" borderId="0" xfId="0" applyNumberFormat="1" applyFont="1" applyAlignment="1">
      <alignment horizontal="right" vertical="center" indent="5"/>
    </xf>
    <xf numFmtId="0" fontId="0" fillId="2" borderId="0" xfId="0" applyFont="1" applyFill="1">
      <alignment vertical="center"/>
    </xf>
    <xf numFmtId="177" fontId="0" fillId="2" borderId="0" xfId="0" applyNumberFormat="1" applyFont="1" applyFill="1">
      <alignment vertical="center"/>
    </xf>
    <xf numFmtId="0" fontId="0" fillId="2" borderId="0" xfId="0" applyFont="1" applyFill="1" applyAlignment="1">
      <alignment horizontal="center"/>
    </xf>
    <xf numFmtId="0" fontId="14" fillId="0" borderId="0" xfId="1" applyFont="1" applyAlignment="1">
      <alignment vertical="center"/>
    </xf>
    <xf numFmtId="0" fontId="15" fillId="3" borderId="0" xfId="2">
      <alignment horizontal="left" vertical="center" indent="1"/>
    </xf>
    <xf numFmtId="0" fontId="15" fillId="3" borderId="0" xfId="2" applyAlignment="1">
      <alignment horizontal="center" vertical="center"/>
    </xf>
    <xf numFmtId="0" fontId="15" fillId="3" borderId="0" xfId="2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 indent="1"/>
    </xf>
    <xf numFmtId="14" fontId="25" fillId="0" borderId="0" xfId="0" applyNumberFormat="1" applyFont="1" applyAlignment="1">
      <alignment horizontal="right" vertical="center" indent="1"/>
    </xf>
    <xf numFmtId="0" fontId="14" fillId="0" borderId="0" xfId="1" applyFont="1" applyAlignment="1">
      <alignment vertical="center"/>
    </xf>
    <xf numFmtId="0" fontId="14" fillId="2" borderId="0" xfId="1" applyFont="1" applyFill="1" applyAlignment="1">
      <alignment vertical="center"/>
    </xf>
    <xf numFmtId="0" fontId="15" fillId="3" borderId="0" xfId="2" applyAlignment="1">
      <alignment horizontal="left" vertical="center" inden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72"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color rgb="FFFF000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/>
      </font>
    </dxf>
    <dxf>
      <font>
        <strike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0.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0.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0.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0.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0.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9" formatCode="h:mm;@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健身计划" pivot="0" count="2">
      <tableStyleElement type="wholeTable" dxfId="71"/>
      <tableStyleElement type="headerRow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健身计划!$B$13</c:f>
              <c:strCache>
                <c:ptCount val="1"/>
                <c:pt idx="0">
                  <c:v>腰围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val>
            <c:numRef>
              <c:f>健身计划!$H$20:$H$23</c:f>
              <c:numCache>
                <c:formatCode>0.0</c:formatCode>
                <c:ptCount val="4"/>
                <c:pt idx="0">
                  <c:v>91.4</c:v>
                </c:pt>
                <c:pt idx="1">
                  <c:v>93.2</c:v>
                </c:pt>
                <c:pt idx="2">
                  <c:v>96.5</c:v>
                </c:pt>
                <c:pt idx="3">
                  <c:v>88.9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健身计划!$B$14</c:f>
              <c:strCache>
                <c:ptCount val="1"/>
                <c:pt idx="0">
                  <c:v>臂围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val>
            <c:numRef>
              <c:f>健身计划!$L$20:$L$24</c:f>
              <c:numCache>
                <c:formatCode>0.0</c:formatCode>
                <c:ptCount val="5"/>
                <c:pt idx="0">
                  <c:v>34.299999999999997</c:v>
                </c:pt>
                <c:pt idx="1">
                  <c:v>34.299999999999997</c:v>
                </c:pt>
                <c:pt idx="2">
                  <c:v>34.5</c:v>
                </c:pt>
                <c:pt idx="3">
                  <c:v>35.1</c:v>
                </c:pt>
                <c:pt idx="4">
                  <c:v>35.56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健身计划!$B$15</c:f>
              <c:strCache>
                <c:ptCount val="1"/>
                <c:pt idx="0">
                  <c:v>臀围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val>
            <c:numRef>
              <c:f>健身计划!$P$20:$P$22</c:f>
              <c:numCache>
                <c:formatCode>0.0</c:formatCode>
                <c:ptCount val="3"/>
                <c:pt idx="0">
                  <c:v>114.3</c:v>
                </c:pt>
                <c:pt idx="1">
                  <c:v>113.8</c:v>
                </c:pt>
                <c:pt idx="2">
                  <c:v>106.7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健身计划!$B$16</c:f>
              <c:strCache>
                <c:ptCount val="1"/>
                <c:pt idx="0">
                  <c:v>大腿围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健身计划!$T$20:$T$26</c:f>
              <c:numCache>
                <c:formatCode>0.0</c:formatCode>
                <c:ptCount val="7"/>
                <c:pt idx="0">
                  <c:v>55.9</c:v>
                </c:pt>
                <c:pt idx="1">
                  <c:v>53.3</c:v>
                </c:pt>
                <c:pt idx="2">
                  <c:v>52.1</c:v>
                </c:pt>
                <c:pt idx="3">
                  <c:v>53.3</c:v>
                </c:pt>
                <c:pt idx="4">
                  <c:v>55.9</c:v>
                </c:pt>
                <c:pt idx="5">
                  <c:v>53.3</c:v>
                </c:pt>
                <c:pt idx="6">
                  <c:v>51.6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健身计划!$B$13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健身计划!$H$20</c:f>
              <c:numCache>
                <c:formatCode>0.0</c:formatCode>
                <c:ptCount val="1"/>
                <c:pt idx="0">
                  <c:v>91.4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健身计划!$B$15</c:f>
              <c:strCache>
                <c:ptCount val="1"/>
                <c:pt idx="0">
                  <c:v>臀围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7030A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健身计划!$P$20</c:f>
              <c:numCache>
                <c:formatCode>0.0</c:formatCode>
                <c:ptCount val="1"/>
                <c:pt idx="0">
                  <c:v>114.3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健身计划!$B$16</c:f>
              <c:strCache>
                <c:ptCount val="1"/>
                <c:pt idx="0">
                  <c:v>大腿围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健身计划!$T$20</c:f>
              <c:numCache>
                <c:formatCode>0.0</c:formatCode>
                <c:ptCount val="1"/>
                <c:pt idx="0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7152"/>
        <c:axId val="168518336"/>
      </c:lineChart>
      <c:lineChart>
        <c:grouping val="standard"/>
        <c:varyColors val="0"/>
        <c:ser>
          <c:idx val="5"/>
          <c:order val="5"/>
          <c:tx>
            <c:strRef>
              <c:f>健身计划!$B$14</c:f>
              <c:strCache>
                <c:ptCount val="1"/>
                <c:pt idx="0">
                  <c:v>臂围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3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健身计划!$L$20</c:f>
              <c:numCache>
                <c:formatCode>0.0</c:formatCode>
                <c:ptCount val="1"/>
                <c:pt idx="0">
                  <c:v>34.299999999999997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19456"/>
        <c:axId val="168518896"/>
      </c:lineChart>
      <c:catAx>
        <c:axId val="167627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518336"/>
        <c:crosses val="autoZero"/>
        <c:auto val="1"/>
        <c:lblAlgn val="ctr"/>
        <c:lblOffset val="100"/>
        <c:noMultiLvlLbl val="0"/>
      </c:catAx>
      <c:valAx>
        <c:axId val="168518336"/>
        <c:scaling>
          <c:orientation val="minMax"/>
          <c:max val="127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67627152"/>
        <c:crosses val="autoZero"/>
        <c:crossBetween val="between"/>
        <c:majorUnit val="25"/>
      </c:valAx>
      <c:valAx>
        <c:axId val="168518896"/>
        <c:scaling>
          <c:orientation val="minMax"/>
          <c:min val="10"/>
        </c:scaling>
        <c:delete val="1"/>
        <c:axPos val="r"/>
        <c:numFmt formatCode="0.0" sourceLinked="1"/>
        <c:majorTickMark val="out"/>
        <c:minorTickMark val="none"/>
        <c:tickLblPos val="nextTo"/>
        <c:crossAx val="168519456"/>
        <c:crosses val="max"/>
        <c:crossBetween val="between"/>
      </c:valAx>
      <c:catAx>
        <c:axId val="168519456"/>
        <c:scaling>
          <c:orientation val="minMax"/>
        </c:scaling>
        <c:delete val="1"/>
        <c:axPos val="t"/>
        <c:majorTickMark val="out"/>
        <c:minorTickMark val="none"/>
        <c:tickLblPos val="nextTo"/>
        <c:crossAx val="168518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76489358239793E-2"/>
          <c:y val="3.5898821470845554E-2"/>
          <c:w val="0.93131980970314265"/>
          <c:h val="0.85620915032679734"/>
        </c:manualLayout>
      </c:layout>
      <c:areaChart>
        <c:grouping val="standard"/>
        <c:varyColors val="0"/>
        <c:ser>
          <c:idx val="1"/>
          <c:order val="0"/>
          <c:tx>
            <c:strRef>
              <c:f>健身计划!$B$12</c:f>
              <c:strCache>
                <c:ptCount val="1"/>
                <c:pt idx="0">
                  <c:v>体重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健身计划!$D$20:$D$25</c:f>
              <c:numCache>
                <c:formatCode>0.0</c:formatCode>
                <c:ptCount val="6"/>
                <c:pt idx="0">
                  <c:v>70.3</c:v>
                </c:pt>
                <c:pt idx="1">
                  <c:v>70</c:v>
                </c:pt>
                <c:pt idx="2">
                  <c:v>69.900000000000006</c:v>
                </c:pt>
                <c:pt idx="3">
                  <c:v>69.7</c:v>
                </c:pt>
                <c:pt idx="4">
                  <c:v>70</c:v>
                </c:pt>
                <c:pt idx="5">
                  <c:v>69.8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2256"/>
        <c:axId val="168522816"/>
      </c:areaChart>
      <c:catAx>
        <c:axId val="168522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522816"/>
        <c:crosses val="autoZero"/>
        <c:auto val="1"/>
        <c:lblAlgn val="ctr"/>
        <c:lblOffset val="100"/>
        <c:noMultiLvlLbl val="1"/>
      </c:catAx>
      <c:valAx>
        <c:axId val="1685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2256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361950</xdr:rowOff>
    </xdr:from>
    <xdr:to>
      <xdr:col>20</xdr:col>
      <xdr:colOff>104775</xdr:colOff>
      <xdr:row>8</xdr:row>
      <xdr:rowOff>200025</xdr:rowOff>
    </xdr:to>
    <xdr:graphicFrame macro="">
      <xdr:nvGraphicFramePr>
        <xdr:cNvPr id="3" name="体重" descr="跟踪各项开始统计数据进度的折线图，例如臀围、腰围、大腿围、臂围等。" title="体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10</xdr:row>
      <xdr:rowOff>38100</xdr:rowOff>
    </xdr:from>
    <xdr:to>
      <xdr:col>20</xdr:col>
      <xdr:colOff>142875</xdr:colOff>
      <xdr:row>16</xdr:row>
      <xdr:rowOff>209550</xdr:rowOff>
    </xdr:to>
    <xdr:graphicFrame macro="">
      <xdr:nvGraphicFramePr>
        <xdr:cNvPr id="7" name="体重" descr="跟踪体重进度的面积图。" title="体重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266700</xdr:colOff>
      <xdr:row>0</xdr:row>
      <xdr:rowOff>133350</xdr:rowOff>
    </xdr:from>
    <xdr:to>
      <xdr:col>18</xdr:col>
      <xdr:colOff>259842</xdr:colOff>
      <xdr:row>0</xdr:row>
      <xdr:rowOff>712834</xdr:rowOff>
    </xdr:to>
    <xdr:pic>
      <xdr:nvPicPr>
        <xdr:cNvPr id="2" name="图片 1" title="运动姿势各有不同的运动员剪影图标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133350</xdr:rowOff>
    </xdr:from>
    <xdr:to>
      <xdr:col>7</xdr:col>
      <xdr:colOff>1781175</xdr:colOff>
      <xdr:row>0</xdr:row>
      <xdr:rowOff>712834</xdr:rowOff>
    </xdr:to>
    <xdr:pic>
      <xdr:nvPicPr>
        <xdr:cNvPr id="3" name="图片 2" title="运动姿势各有不同的运动员剪影图标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57625" y="133350"/>
          <a:ext cx="4819650" cy="57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133350</xdr:rowOff>
    </xdr:from>
    <xdr:to>
      <xdr:col>11</xdr:col>
      <xdr:colOff>745617</xdr:colOff>
      <xdr:row>0</xdr:row>
      <xdr:rowOff>712834</xdr:rowOff>
    </xdr:to>
    <xdr:pic>
      <xdr:nvPicPr>
        <xdr:cNvPr id="3" name="图片 2" title="运动姿势各有不同的运动员剪影图标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133350"/>
          <a:ext cx="7479792" cy="5794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tat2" displayName="Stat2" ref="F19:H23" totalsRowShown="0" headerRowDxfId="63" dataDxfId="62">
  <autoFilter ref="F19:H23"/>
  <tableColumns count="3">
    <tableColumn id="1" name="日期" dataDxfId="61"/>
    <tableColumn id="3" name="时间" dataDxfId="60"/>
    <tableColumn id="2" name="尺寸" dataDxfId="59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统计数据 2 跟踪表" altTextSummary="统计数据详细信息，例如日期、时间和尺寸，支持自定义统计数据。"/>
    </ext>
  </extLst>
</table>
</file>

<file path=xl/tables/table2.xml><?xml version="1.0" encoding="utf-8"?>
<table xmlns="http://schemas.openxmlformats.org/spreadsheetml/2006/main" id="1" name="Stat1" displayName="Stat1" ref="B19:D25" totalsRowShown="0" headerRowDxfId="58" dataDxfId="57">
  <autoFilter ref="B19:D25"/>
  <tableColumns count="3">
    <tableColumn id="1" name="日期" dataDxfId="56"/>
    <tableColumn id="3" name="时间" dataDxfId="55"/>
    <tableColumn id="2" name="体重" dataDxfId="54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统计数据 1 跟踪表" altTextSummary="体重详细信息，例如日期、时间和体重。 "/>
    </ext>
  </extLst>
</table>
</file>

<file path=xl/tables/table3.xml><?xml version="1.0" encoding="utf-8"?>
<table xmlns="http://schemas.openxmlformats.org/spreadsheetml/2006/main" id="4" name="Stat3" displayName="Stat3" ref="J19:L24" totalsRowShown="0" headerRowDxfId="53" dataDxfId="52">
  <autoFilter ref="J19:L24"/>
  <tableColumns count="3">
    <tableColumn id="1" name="日期" dataDxfId="51"/>
    <tableColumn id="3" name="时间" dataDxfId="50"/>
    <tableColumn id="2" name="尺寸" dataDxfId="49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统计数据 3 跟踪表" altTextSummary="统计数据详细信息，例如日期、时间和尺寸，支持自定义统计数据。"/>
    </ext>
  </extLst>
</table>
</file>

<file path=xl/tables/table4.xml><?xml version="1.0" encoding="utf-8"?>
<table xmlns="http://schemas.openxmlformats.org/spreadsheetml/2006/main" id="5" name="Stat4" displayName="Stat4" ref="N19:P22" totalsRowShown="0" headerRowDxfId="48" dataDxfId="47">
  <autoFilter ref="N19:P22"/>
  <tableColumns count="3">
    <tableColumn id="1" name="日期" dataDxfId="46"/>
    <tableColumn id="3" name="时间" dataDxfId="45"/>
    <tableColumn id="2" name="尺寸" dataDxfId="44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统计数据 4 跟踪表" altTextSummary="统计数据详细信息，例如日期、时间和尺寸，支持自定义统计数据。"/>
    </ext>
  </extLst>
</table>
</file>

<file path=xl/tables/table5.xml><?xml version="1.0" encoding="utf-8"?>
<table xmlns="http://schemas.openxmlformats.org/spreadsheetml/2006/main" id="6" name="Stat5" displayName="Stat5" ref="R19:T26" totalsRowShown="0" headerRowDxfId="43" dataDxfId="42">
  <autoFilter ref="R19:T26"/>
  <tableColumns count="3">
    <tableColumn id="1" name="日期" dataDxfId="41"/>
    <tableColumn id="3" name="时间" dataDxfId="40"/>
    <tableColumn id="2" name="尺寸" dataDxfId="39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统计数据 5 跟踪表" altTextSummary="统计数据详细信息，例如日期、时间和尺寸，支持自定义统计数据。"/>
    </ext>
  </extLst>
</table>
</file>

<file path=xl/tables/table6.xml><?xml version="1.0" encoding="utf-8"?>
<table xmlns="http://schemas.openxmlformats.org/spreadsheetml/2006/main" id="7" name="ActivityLog" displayName="ActivityLog" ref="B10:H15" dataDxfId="36" totalsRowDxfId="35">
  <autoFilter ref="B10:H15"/>
  <tableColumns count="7">
    <tableColumn id="1" name="日期" totalsRowLabel="TOTAL" dataDxfId="34" totalsRowDxfId="33"/>
    <tableColumn id="2" name="运动" dataDxfId="32"/>
    <tableColumn id="9" name="开始时间" dataDxfId="31" totalsRowDxfId="30"/>
    <tableColumn id="10" name="持续时间" dataDxfId="29" totalsRowDxfId="28"/>
    <tableColumn id="3" name="距离" totalsRowFunction="sum" dataDxfId="27" totalsRowDxfId="26"/>
    <tableColumn id="5" name="卡路里" totalsRowFunction="sum" dataDxfId="25" totalsRowDxfId="24"/>
    <tableColumn id="7" name="备注" totalsRowFunction="count" dataDxfId="23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运动日志" altTextSummary="运动详细信息列表，例如日期、运动、开始时间、持续时间、距离、卡路里和备注。"/>
    </ext>
  </extLst>
</table>
</file>

<file path=xl/tables/table7.xml><?xml version="1.0" encoding="utf-8"?>
<table xmlns="http://schemas.openxmlformats.org/spreadsheetml/2006/main" id="8" name="FoodLog" displayName="FoodLog" ref="B7:L18" headerRowDxfId="22" dataDxfId="21" totalsRowDxfId="20">
  <autoFilter ref="B7:L18"/>
  <tableColumns count="11">
    <tableColumn id="4" name="日期" totalsRowLabel="Totals" dataDxfId="19"/>
    <tableColumn id="1" name="餐点" dataDxfId="18"/>
    <tableColumn id="2" name="食品" dataDxfId="17"/>
    <tableColumn id="3" name="卡路里" totalsRowFunction="sum" dataDxfId="7" totalsRowDxfId="16"/>
    <tableColumn id="5" name="脂肪" totalsRowFunction="sum" dataDxfId="6" totalsRowDxfId="15"/>
    <tableColumn id="6" name="胆固醇" totalsRowFunction="sum" dataDxfId="5" totalsRowDxfId="14"/>
    <tableColumn id="7" name="钠" totalsRowFunction="sum" dataDxfId="4" totalsRowDxfId="13"/>
    <tableColumn id="8" name="碳水化合物" totalsRowFunction="sum" dataDxfId="3" totalsRowDxfId="12"/>
    <tableColumn id="9" name="蛋白质" totalsRowFunction="sum" dataDxfId="2" totalsRowDxfId="11"/>
    <tableColumn id="12" name="糖" totalsRowFunction="sum" dataDxfId="1" totalsRowDxfId="10"/>
    <tableColumn id="13" name="纤维" totalsRowFunction="sum" dataDxfId="0" totalsRowDxfId="9"/>
  </tableColumns>
  <tableStyleInfo name="健身计划" showFirstColumn="0" showLastColumn="0" showRowStripes="1" showColumnStripes="0"/>
  <extLst>
    <ext xmlns:x14="http://schemas.microsoft.com/office/spreadsheetml/2009/9/main" uri="{504A1905-F514-4f6f-8877-14C23A59335A}">
      <x14:table altText="饮食日志" altTextSummary="饮食详细信息列表，例如日期、餐点、视频和自定义营养目标，如卡路里、脂肪、胆固醇、钠、碳水化合物、蛋白质、糖、纤维等。"/>
    </ext>
  </extLst>
</table>
</file>

<file path=xl/theme/theme1.xml><?xml version="1.0" encoding="utf-8"?>
<a:theme xmlns:a="http://schemas.openxmlformats.org/drawingml/2006/main" name="Office Theme">
  <a:themeElements>
    <a:clrScheme name="Fitness Plan">
      <a:dk1>
        <a:sysClr val="windowText" lastClr="000000"/>
      </a:dk1>
      <a:lt1>
        <a:sysClr val="window" lastClr="FFFFFF"/>
      </a:lt1>
      <a:dk2>
        <a:srgbClr val="505050"/>
      </a:dk2>
      <a:lt2>
        <a:srgbClr val="F5F5F5"/>
      </a:lt2>
      <a:accent1>
        <a:srgbClr val="6D5CA7"/>
      </a:accent1>
      <a:accent2>
        <a:srgbClr val="FBD22D"/>
      </a:accent2>
      <a:accent3>
        <a:srgbClr val="475BA8"/>
      </a:accent3>
      <a:accent4>
        <a:srgbClr val="737480"/>
      </a:accent4>
      <a:accent5>
        <a:srgbClr val="9C4A5C"/>
      </a:accent5>
      <a:accent6>
        <a:srgbClr val="FF9900"/>
      </a:accent6>
      <a:hlink>
        <a:srgbClr val="475BA8"/>
      </a:hlink>
      <a:folHlink>
        <a:srgbClr val="9C4A5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T26"/>
  <sheetViews>
    <sheetView showGridLines="0" tabSelected="1" zoomScaleNormal="100" workbookViewId="0"/>
  </sheetViews>
  <sheetFormatPr defaultRowHeight="18" customHeight="1" x14ac:dyDescent="0.25"/>
  <cols>
    <col min="1" max="1" width="2.875" style="7" customWidth="1"/>
    <col min="2" max="2" width="11.875" style="7" customWidth="1"/>
    <col min="3" max="3" width="9.375" style="7" customWidth="1"/>
    <col min="4" max="4" width="9.25" style="7" customWidth="1"/>
    <col min="5" max="5" width="2.625" style="7" customWidth="1"/>
    <col min="6" max="6" width="11.5" style="7" customWidth="1"/>
    <col min="7" max="7" width="9.375" style="7" customWidth="1"/>
    <col min="8" max="8" width="9.25" style="7" customWidth="1"/>
    <col min="9" max="9" width="2.625" style="7" customWidth="1"/>
    <col min="10" max="10" width="11.5" style="7" customWidth="1"/>
    <col min="11" max="11" width="9.375" style="7" customWidth="1"/>
    <col min="12" max="12" width="9.25" style="7" customWidth="1"/>
    <col min="13" max="13" width="2.625" style="7" customWidth="1"/>
    <col min="14" max="14" width="11.5" style="7" customWidth="1"/>
    <col min="15" max="15" width="9.375" style="7" customWidth="1"/>
    <col min="16" max="16" width="9.25" style="7" customWidth="1"/>
    <col min="17" max="17" width="2.625" style="7" customWidth="1"/>
    <col min="18" max="18" width="11.5" style="7" customWidth="1"/>
    <col min="19" max="19" width="9.375" style="7" customWidth="1"/>
    <col min="20" max="20" width="9.25" style="7" customWidth="1"/>
    <col min="21" max="21" width="3.25" style="7" customWidth="1"/>
    <col min="22" max="16384" width="9" style="7"/>
  </cols>
  <sheetData>
    <row r="1" spans="2:6" ht="57.75" customHeight="1" x14ac:dyDescent="0.25">
      <c r="B1" s="53" t="s">
        <v>2</v>
      </c>
      <c r="C1" s="53"/>
      <c r="D1" s="53"/>
      <c r="E1" s="53"/>
      <c r="F1" s="53"/>
    </row>
    <row r="2" spans="2:6" ht="21" customHeight="1" x14ac:dyDescent="0.25">
      <c r="B2" s="53"/>
      <c r="C2" s="53"/>
      <c r="D2" s="53"/>
      <c r="E2" s="53"/>
      <c r="F2" s="53"/>
    </row>
    <row r="3" spans="2:6" ht="30.75" customHeight="1" x14ac:dyDescent="0.25">
      <c r="B3" s="8" t="s">
        <v>3</v>
      </c>
      <c r="C3" s="9"/>
      <c r="D3" s="10"/>
      <c r="F3" s="11" t="str">
        <f>"身材尺寸 "&amp;IF(UnitOfMeasure="英制","（英寸）","（公分）")</f>
        <v>身材尺寸 （公分）</v>
      </c>
    </row>
    <row r="4" spans="2:6" ht="21.75" customHeight="1" x14ac:dyDescent="0.25">
      <c r="B4" s="12" t="s">
        <v>8</v>
      </c>
      <c r="C4" s="13" t="s">
        <v>67</v>
      </c>
      <c r="D4" s="14"/>
    </row>
    <row r="5" spans="2:6" ht="21.75" customHeight="1" x14ac:dyDescent="0.25">
      <c r="B5" s="12" t="s">
        <v>9</v>
      </c>
      <c r="C5" s="13">
        <v>35</v>
      </c>
      <c r="D5" s="14"/>
    </row>
    <row r="6" spans="2:6" ht="21.75" customHeight="1" x14ac:dyDescent="0.25">
      <c r="B6" s="12" t="s">
        <v>10</v>
      </c>
      <c r="C6" s="13">
        <v>1.62</v>
      </c>
      <c r="D6" s="14"/>
    </row>
    <row r="7" spans="2:6" ht="21.75" customHeight="1" x14ac:dyDescent="0.25">
      <c r="B7" s="12" t="s">
        <v>11</v>
      </c>
      <c r="C7" s="5" t="s">
        <v>59</v>
      </c>
      <c r="D7" s="14"/>
    </row>
    <row r="8" spans="2:6" ht="21.75" customHeight="1" x14ac:dyDescent="0.25">
      <c r="B8" s="12" t="s">
        <v>12</v>
      </c>
      <c r="C8" s="15">
        <f>IF(AllComplete,BMI,"")</f>
        <v>26.672763298277697</v>
      </c>
      <c r="D8" s="14"/>
    </row>
    <row r="9" spans="2:6" ht="25.5" customHeight="1" x14ac:dyDescent="0.25">
      <c r="B9" s="16" t="str">
        <f>IF(AllComplete,"","请输入您的身高和体重以计算 BMI 值")</f>
        <v/>
      </c>
    </row>
    <row r="10" spans="2:6" ht="30.75" customHeight="1" x14ac:dyDescent="0.25">
      <c r="B10" s="8" t="s">
        <v>4</v>
      </c>
      <c r="C10" s="17"/>
      <c r="D10" s="10"/>
      <c r="F10" s="11" t="str">
        <f>"体重 " &amp;IF(UnitOfMeasure="英制","（磅）","（公斤）")</f>
        <v>体重 （公斤）</v>
      </c>
    </row>
    <row r="11" spans="2:6" ht="21.75" customHeight="1" x14ac:dyDescent="0.25">
      <c r="B11" s="18" t="s">
        <v>5</v>
      </c>
      <c r="C11" s="19" t="s">
        <v>6</v>
      </c>
      <c r="D11" s="19" t="s">
        <v>7</v>
      </c>
    </row>
    <row r="12" spans="2:6" ht="21.75" customHeight="1" x14ac:dyDescent="0.25">
      <c r="B12" s="12" t="s">
        <v>15</v>
      </c>
      <c r="C12" s="20">
        <v>70</v>
      </c>
      <c r="D12" s="20">
        <v>63</v>
      </c>
    </row>
    <row r="13" spans="2:6" ht="21.75" customHeight="1" x14ac:dyDescent="0.25">
      <c r="B13" s="12" t="s">
        <v>60</v>
      </c>
      <c r="C13" s="20">
        <v>91.44</v>
      </c>
      <c r="D13" s="20">
        <v>71</v>
      </c>
    </row>
    <row r="14" spans="2:6" ht="21.75" customHeight="1" x14ac:dyDescent="0.25">
      <c r="B14" s="12" t="s">
        <v>61</v>
      </c>
      <c r="C14" s="20">
        <v>34.29</v>
      </c>
      <c r="D14" s="20">
        <v>35</v>
      </c>
    </row>
    <row r="15" spans="2:6" ht="21.75" customHeight="1" x14ac:dyDescent="0.25">
      <c r="B15" s="12" t="s">
        <v>62</v>
      </c>
      <c r="C15" s="20">
        <v>114.3</v>
      </c>
      <c r="D15" s="20">
        <v>96</v>
      </c>
    </row>
    <row r="16" spans="2:6" ht="21.75" customHeight="1" x14ac:dyDescent="0.25">
      <c r="B16" s="12" t="s">
        <v>63</v>
      </c>
      <c r="C16" s="20">
        <v>55.88</v>
      </c>
      <c r="D16" s="20">
        <v>43</v>
      </c>
    </row>
    <row r="17" spans="2:20" ht="34.5" customHeight="1" x14ac:dyDescent="0.25"/>
    <row r="18" spans="2:20" ht="18" customHeight="1" x14ac:dyDescent="0.3">
      <c r="B18" s="21" t="str">
        <f>UPPER(CONCATENATE(WeightLabel, "跟踪表"))</f>
        <v>体重跟踪表</v>
      </c>
      <c r="F18" s="21" t="str">
        <f>UPPER(CONCATENATE(Goal1Label,"跟踪表"))</f>
        <v>腰围跟踪表</v>
      </c>
      <c r="J18" s="21" t="str">
        <f>UPPER(CONCATENATE(Goal2Label,"跟踪表"))</f>
        <v>臂围跟踪表</v>
      </c>
      <c r="N18" s="21" t="str">
        <f>UPPER(CONCATENATE(Goal3Label,"跟踪表"))</f>
        <v>臀围跟踪表</v>
      </c>
      <c r="R18" s="21" t="str">
        <f>UPPER(CONCATENATE(Goal4Label,"跟踪表"))</f>
        <v>大腿围跟踪表</v>
      </c>
    </row>
    <row r="19" spans="2:20" ht="18" customHeight="1" x14ac:dyDescent="0.25">
      <c r="B19" s="7" t="s">
        <v>13</v>
      </c>
      <c r="C19" s="7" t="s">
        <v>14</v>
      </c>
      <c r="D19" s="7" t="s">
        <v>15</v>
      </c>
      <c r="F19" s="7" t="s">
        <v>13</v>
      </c>
      <c r="G19" s="7" t="s">
        <v>14</v>
      </c>
      <c r="H19" s="7" t="s">
        <v>16</v>
      </c>
      <c r="J19" s="7" t="s">
        <v>13</v>
      </c>
      <c r="K19" s="7" t="s">
        <v>14</v>
      </c>
      <c r="L19" s="7" t="s">
        <v>16</v>
      </c>
      <c r="N19" s="7" t="s">
        <v>13</v>
      </c>
      <c r="O19" s="7" t="s">
        <v>14</v>
      </c>
      <c r="P19" s="7" t="s">
        <v>16</v>
      </c>
      <c r="R19" s="7" t="s">
        <v>13</v>
      </c>
      <c r="S19" s="7" t="s">
        <v>14</v>
      </c>
      <c r="T19" s="7" t="s">
        <v>16</v>
      </c>
    </row>
    <row r="20" spans="2:20" ht="18" customHeight="1" x14ac:dyDescent="0.25">
      <c r="B20" s="22">
        <v>41809</v>
      </c>
      <c r="C20" s="24">
        <v>0.33333333333333331</v>
      </c>
      <c r="D20" s="23">
        <v>70.3</v>
      </c>
      <c r="F20" s="22">
        <v>41809</v>
      </c>
      <c r="G20" s="24">
        <v>0.33333333333333331</v>
      </c>
      <c r="H20" s="23">
        <v>91.4</v>
      </c>
      <c r="J20" s="22">
        <v>41809</v>
      </c>
      <c r="K20" s="24">
        <v>0.33333333333333331</v>
      </c>
      <c r="L20" s="23">
        <v>34.299999999999997</v>
      </c>
      <c r="N20" s="22">
        <v>41809</v>
      </c>
      <c r="O20" s="24">
        <v>0.33333333333333331</v>
      </c>
      <c r="P20" s="23">
        <v>114.3</v>
      </c>
      <c r="R20" s="22">
        <v>41809</v>
      </c>
      <c r="S20" s="24">
        <v>0.33333333333333331</v>
      </c>
      <c r="T20" s="23">
        <v>55.9</v>
      </c>
    </row>
    <row r="21" spans="2:20" ht="18" customHeight="1" x14ac:dyDescent="0.25">
      <c r="B21" s="22">
        <v>41816</v>
      </c>
      <c r="C21" s="24">
        <v>0.58333333333333337</v>
      </c>
      <c r="D21" s="23">
        <v>70</v>
      </c>
      <c r="F21" s="22">
        <v>41816</v>
      </c>
      <c r="G21" s="24">
        <v>0.58333333333333337</v>
      </c>
      <c r="H21" s="23">
        <v>93.2</v>
      </c>
      <c r="J21" s="22">
        <v>41816</v>
      </c>
      <c r="K21" s="24">
        <v>0.58333333333333337</v>
      </c>
      <c r="L21" s="23">
        <v>34.299999999999997</v>
      </c>
      <c r="N21" s="22">
        <v>41816</v>
      </c>
      <c r="O21" s="24">
        <v>0.58333333333333337</v>
      </c>
      <c r="P21" s="23">
        <v>113.8</v>
      </c>
      <c r="R21" s="22">
        <v>41816</v>
      </c>
      <c r="S21" s="24">
        <v>0.58333333333333337</v>
      </c>
      <c r="T21" s="23">
        <v>53.3</v>
      </c>
    </row>
    <row r="22" spans="2:20" ht="18" customHeight="1" x14ac:dyDescent="0.25">
      <c r="B22" s="22">
        <v>41823</v>
      </c>
      <c r="C22" s="24">
        <v>0.34375</v>
      </c>
      <c r="D22" s="23">
        <v>69.900000000000006</v>
      </c>
      <c r="F22" s="22">
        <v>41823</v>
      </c>
      <c r="G22" s="24">
        <v>0.34375</v>
      </c>
      <c r="H22" s="23">
        <v>96.5</v>
      </c>
      <c r="J22" s="22">
        <v>41823</v>
      </c>
      <c r="K22" s="24">
        <v>0.34375</v>
      </c>
      <c r="L22" s="23">
        <v>34.5</v>
      </c>
      <c r="N22" s="22">
        <v>41866</v>
      </c>
      <c r="O22" s="24">
        <v>0.41666666666666669</v>
      </c>
      <c r="P22" s="23">
        <v>106.7</v>
      </c>
      <c r="R22" s="22">
        <v>41823</v>
      </c>
      <c r="S22" s="24">
        <v>0.34375</v>
      </c>
      <c r="T22" s="23">
        <v>52.1</v>
      </c>
    </row>
    <row r="23" spans="2:20" ht="18" customHeight="1" x14ac:dyDescent="0.25">
      <c r="B23" s="22">
        <v>41830</v>
      </c>
      <c r="C23" s="24">
        <v>0.58333333333333337</v>
      </c>
      <c r="D23" s="23">
        <v>69.7</v>
      </c>
      <c r="F23" s="22">
        <v>41868</v>
      </c>
      <c r="G23" s="24">
        <v>0.41666666666666669</v>
      </c>
      <c r="H23" s="23">
        <v>88.9</v>
      </c>
      <c r="J23" s="22">
        <v>41830</v>
      </c>
      <c r="K23" s="24">
        <v>0.58333333333333337</v>
      </c>
      <c r="L23" s="23">
        <v>35.1</v>
      </c>
      <c r="R23" s="22">
        <v>41830</v>
      </c>
      <c r="S23" s="24">
        <v>0.58333333333333337</v>
      </c>
      <c r="T23" s="23">
        <v>53.3</v>
      </c>
    </row>
    <row r="24" spans="2:20" ht="18" customHeight="1" x14ac:dyDescent="0.25">
      <c r="B24" s="22">
        <v>41837</v>
      </c>
      <c r="C24" s="24">
        <v>0.33333333333333331</v>
      </c>
      <c r="D24" s="23">
        <v>70</v>
      </c>
      <c r="J24" s="22">
        <v>41868</v>
      </c>
      <c r="K24" s="24">
        <v>0.33333333333333331</v>
      </c>
      <c r="L24" s="23">
        <v>35.56</v>
      </c>
      <c r="R24" s="22">
        <v>41837</v>
      </c>
      <c r="S24" s="24">
        <v>0.33333333333333331</v>
      </c>
      <c r="T24" s="23">
        <v>55.9</v>
      </c>
    </row>
    <row r="25" spans="2:20" ht="18" customHeight="1" x14ac:dyDescent="0.25">
      <c r="B25" s="22">
        <v>41865</v>
      </c>
      <c r="C25" s="24">
        <v>0.35416666666666669</v>
      </c>
      <c r="D25" s="23">
        <v>69.8</v>
      </c>
      <c r="R25" s="22">
        <v>41851</v>
      </c>
      <c r="S25" s="24">
        <v>0.35416666666666669</v>
      </c>
      <c r="T25" s="23">
        <v>53.3</v>
      </c>
    </row>
    <row r="26" spans="2:20" ht="18" customHeight="1" x14ac:dyDescent="0.25">
      <c r="R26" s="22">
        <v>41868</v>
      </c>
      <c r="S26" s="24">
        <v>0.41666666666666669</v>
      </c>
      <c r="T26" s="23">
        <v>51.6</v>
      </c>
    </row>
  </sheetData>
  <mergeCells count="1">
    <mergeCell ref="B1:F2"/>
  </mergeCells>
  <phoneticPr fontId="22" type="noConversion"/>
  <conditionalFormatting sqref="B20:D25">
    <cfRule type="expression" dxfId="69" priority="6">
      <formula>$D20=GoalWeight</formula>
    </cfRule>
  </conditionalFormatting>
  <conditionalFormatting sqref="F20:H23">
    <cfRule type="expression" dxfId="68" priority="5">
      <formula>$H20=Goal1</formula>
    </cfRule>
  </conditionalFormatting>
  <conditionalFormatting sqref="J20:L24">
    <cfRule type="expression" dxfId="67" priority="4">
      <formula>$L20=Goal2</formula>
    </cfRule>
  </conditionalFormatting>
  <conditionalFormatting sqref="N20:P22">
    <cfRule type="expression" dxfId="66" priority="3">
      <formula>$P20=Goal3</formula>
    </cfRule>
  </conditionalFormatting>
  <conditionalFormatting sqref="R20:T26">
    <cfRule type="expression" dxfId="65" priority="2">
      <formula>$T20=Goal4</formula>
    </cfRule>
  </conditionalFormatting>
  <conditionalFormatting sqref="C8">
    <cfRule type="expression" dxfId="64" priority="1">
      <formula>OR($C$8&lt;18.5,$C$8&gt;25)</formula>
    </cfRule>
  </conditionalFormatting>
  <dataValidations count="3">
    <dataValidation type="list" allowBlank="1" showInputMessage="1" sqref="C4">
      <formula1>"男,女"</formula1>
    </dataValidation>
    <dataValidation type="list" allowBlank="1" showInputMessage="1" sqref="C7">
      <formula1>"英制,公制"</formula1>
    </dataValidation>
    <dataValidation type="custom" errorStyle="warning" allowBlank="1" showInputMessage="1" sqref="B12">
      <formula1>"Weight"</formula1>
    </dataValidation>
  </dataValidations>
  <printOptions horizontalCentered="1"/>
  <pageMargins left="0.25" right="0.25" top="0.75" bottom="0.75" header="0.3" footer="0.3"/>
  <pageSetup scale="67" fitToHeight="0" orientation="portrait" r:id="rId1"/>
  <headerFooter differentFirst="1">
    <oddFooter>Page &amp;P of &amp;N</oddFooter>
  </headerFooter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A1:I15"/>
  <sheetViews>
    <sheetView showGridLines="0" workbookViewId="0"/>
  </sheetViews>
  <sheetFormatPr defaultRowHeight="18" customHeight="1" x14ac:dyDescent="0.25"/>
  <cols>
    <col min="1" max="1" width="3.25" style="38" customWidth="1"/>
    <col min="2" max="2" width="16.25" style="38" customWidth="1"/>
    <col min="3" max="3" width="22.25" style="38" customWidth="1"/>
    <col min="4" max="4" width="15.25" style="38" customWidth="1"/>
    <col min="5" max="5" width="13.75" style="40" customWidth="1"/>
    <col min="6" max="6" width="13.75" style="38" customWidth="1"/>
    <col min="7" max="7" width="13" style="38" customWidth="1"/>
    <col min="8" max="8" width="30.75" style="39" customWidth="1"/>
    <col min="9" max="9" width="3.25" style="7" customWidth="1"/>
    <col min="10" max="16384" width="9" style="7"/>
  </cols>
  <sheetData>
    <row r="1" spans="1:9" ht="57.75" customHeight="1" x14ac:dyDescent="0.7">
      <c r="A1" s="7"/>
      <c r="B1" s="54" t="s">
        <v>17</v>
      </c>
      <c r="C1" s="54"/>
      <c r="D1" s="54"/>
      <c r="E1" s="34"/>
      <c r="F1" s="35"/>
      <c r="G1" s="7"/>
      <c r="H1" s="7"/>
      <c r="I1" s="7" t="s">
        <v>1</v>
      </c>
    </row>
    <row r="2" spans="1:9" ht="21" customHeight="1" x14ac:dyDescent="0.25">
      <c r="A2" s="7"/>
      <c r="B2" s="54"/>
      <c r="C2" s="54"/>
      <c r="D2" s="54"/>
      <c r="E2" s="7"/>
      <c r="F2" s="7"/>
      <c r="G2" s="7"/>
      <c r="H2" s="7"/>
    </row>
    <row r="3" spans="1:9" ht="30.75" customHeight="1" x14ac:dyDescent="0.25">
      <c r="A3" s="7"/>
      <c r="B3" s="42" t="s">
        <v>18</v>
      </c>
      <c r="C3" s="43" t="s">
        <v>19</v>
      </c>
      <c r="D3" s="44" t="s">
        <v>20</v>
      </c>
      <c r="E3" s="7"/>
      <c r="F3" s="7"/>
      <c r="G3" s="7"/>
      <c r="H3" s="7"/>
    </row>
    <row r="4" spans="1:9" ht="21.75" customHeight="1" x14ac:dyDescent="0.25">
      <c r="A4" s="7"/>
      <c r="B4" s="45" t="s">
        <v>21</v>
      </c>
      <c r="C4" s="33">
        <f>SUMIF(ActivityLog[运动],Category1,ActivityLog[距离])</f>
        <v>18.440000000000001</v>
      </c>
      <c r="D4" s="36" t="s">
        <v>64</v>
      </c>
      <c r="E4" s="7"/>
      <c r="F4" s="7"/>
      <c r="G4" s="7"/>
      <c r="H4" s="7"/>
    </row>
    <row r="5" spans="1:9" ht="21.75" customHeight="1" x14ac:dyDescent="0.25">
      <c r="A5" s="7"/>
      <c r="B5" s="45" t="s">
        <v>22</v>
      </c>
      <c r="C5" s="33">
        <f>SUMIF(ActivityLog[运动],Category2,ActivityLog[距离])</f>
        <v>0</v>
      </c>
      <c r="D5" s="36" t="s">
        <v>64</v>
      </c>
      <c r="E5" s="7"/>
      <c r="F5" s="7"/>
      <c r="G5" s="7"/>
      <c r="H5" s="7"/>
    </row>
    <row r="6" spans="1:9" ht="21.75" customHeight="1" x14ac:dyDescent="0.25">
      <c r="A6" s="7"/>
      <c r="B6" s="45" t="s">
        <v>23</v>
      </c>
      <c r="C6" s="33">
        <f>SUMIF(ActivityLog[运动],Category3,ActivityLog[距离])</f>
        <v>1227</v>
      </c>
      <c r="D6" s="36" t="s">
        <v>65</v>
      </c>
      <c r="E6" s="7"/>
      <c r="F6" s="7"/>
      <c r="G6" s="7"/>
      <c r="H6" s="7"/>
    </row>
    <row r="7" spans="1:9" ht="21.75" customHeight="1" x14ac:dyDescent="0.25">
      <c r="A7" s="7"/>
      <c r="B7" s="45" t="s">
        <v>24</v>
      </c>
      <c r="C7" s="33">
        <f>SUMIF(ActivityLog[运动],Category4,ActivityLog[距离])</f>
        <v>1700</v>
      </c>
      <c r="D7" s="36" t="s">
        <v>66</v>
      </c>
      <c r="E7" s="7"/>
      <c r="F7" s="7"/>
      <c r="G7" s="7"/>
      <c r="H7" s="7"/>
    </row>
    <row r="8" spans="1:9" ht="21.75" customHeight="1" x14ac:dyDescent="0.25">
      <c r="A8" s="7"/>
      <c r="B8" s="45" t="s">
        <v>25</v>
      </c>
      <c r="C8" s="33">
        <f>SUMIF(ActivityLog[运动],Category5,ActivityLog[距离])</f>
        <v>7.29</v>
      </c>
      <c r="D8" s="36" t="s">
        <v>64</v>
      </c>
      <c r="E8" s="7"/>
      <c r="F8" s="7"/>
      <c r="G8" s="7"/>
      <c r="H8" s="7"/>
    </row>
    <row r="9" spans="1:9" ht="18" customHeight="1" x14ac:dyDescent="0.25">
      <c r="A9" s="7"/>
      <c r="B9" s="7"/>
      <c r="C9" s="37"/>
      <c r="D9" s="7"/>
      <c r="E9" s="7"/>
      <c r="F9" s="7"/>
      <c r="G9" s="7"/>
      <c r="H9" s="7"/>
    </row>
    <row r="10" spans="1:9" ht="18" customHeight="1" x14ac:dyDescent="0.25">
      <c r="B10" t="s">
        <v>13</v>
      </c>
      <c r="C10" t="s">
        <v>18</v>
      </c>
      <c r="D10" t="s">
        <v>26</v>
      </c>
      <c r="E10" t="s">
        <v>27</v>
      </c>
      <c r="F10" s="45" t="s">
        <v>28</v>
      </c>
      <c r="G10" t="s">
        <v>29</v>
      </c>
      <c r="H10" t="s">
        <v>30</v>
      </c>
    </row>
    <row r="11" spans="1:9" ht="18" customHeight="1" x14ac:dyDescent="0.25">
      <c r="B11" s="6">
        <v>41870</v>
      </c>
      <c r="C11" s="1" t="s">
        <v>21</v>
      </c>
      <c r="D11" s="25">
        <v>0.54166666666666663</v>
      </c>
      <c r="E11" s="4">
        <v>1.5972222222222276E-2</v>
      </c>
      <c r="F11" s="2">
        <v>5.89</v>
      </c>
      <c r="G11" s="3">
        <v>173</v>
      </c>
      <c r="H11" s="50" t="s">
        <v>31</v>
      </c>
    </row>
    <row r="12" spans="1:9" ht="18" customHeight="1" x14ac:dyDescent="0.25">
      <c r="B12" s="6">
        <v>41871</v>
      </c>
      <c r="C12" s="1" t="s">
        <v>21</v>
      </c>
      <c r="D12" s="25">
        <v>0.6875</v>
      </c>
      <c r="E12" s="4">
        <v>6.25E-2</v>
      </c>
      <c r="F12" s="2">
        <v>12.55</v>
      </c>
      <c r="G12" s="3">
        <v>344</v>
      </c>
      <c r="H12" s="50"/>
    </row>
    <row r="13" spans="1:9" ht="18" customHeight="1" x14ac:dyDescent="0.25">
      <c r="B13" s="6">
        <v>41872</v>
      </c>
      <c r="C13" s="1" t="s">
        <v>24</v>
      </c>
      <c r="D13" s="25">
        <v>0.41666666666666669</v>
      </c>
      <c r="E13" s="4">
        <v>2.0833333333333332E-2</v>
      </c>
      <c r="F13" s="2">
        <v>1700</v>
      </c>
      <c r="G13" s="3">
        <v>237</v>
      </c>
      <c r="H13" s="50"/>
    </row>
    <row r="14" spans="1:9" ht="18" customHeight="1" x14ac:dyDescent="0.25">
      <c r="B14" s="6">
        <v>41876</v>
      </c>
      <c r="C14" s="1" t="s">
        <v>23</v>
      </c>
      <c r="D14" s="25">
        <v>0.5625</v>
      </c>
      <c r="E14" s="4">
        <v>2.4305555555555556E-2</v>
      </c>
      <c r="F14" s="2">
        <v>1227</v>
      </c>
      <c r="G14" s="3">
        <v>150</v>
      </c>
      <c r="H14" s="50"/>
    </row>
    <row r="15" spans="1:9" ht="18" customHeight="1" x14ac:dyDescent="0.25">
      <c r="B15" s="6">
        <v>41878</v>
      </c>
      <c r="C15" s="1" t="s">
        <v>25</v>
      </c>
      <c r="D15" s="25">
        <v>0.59652777777777777</v>
      </c>
      <c r="E15" s="4">
        <v>2.0833333333333332E-2</v>
      </c>
      <c r="F15" s="2">
        <v>7.29</v>
      </c>
      <c r="G15" s="3">
        <v>115</v>
      </c>
      <c r="H15" s="50"/>
    </row>
  </sheetData>
  <mergeCells count="1">
    <mergeCell ref="B1:D2"/>
  </mergeCells>
  <phoneticPr fontId="22" type="noConversion"/>
  <conditionalFormatting sqref="B11:G11 B12:H15">
    <cfRule type="expression" dxfId="38" priority="2">
      <formula>$B11="yes"</formula>
    </cfRule>
  </conditionalFormatting>
  <conditionalFormatting sqref="H11">
    <cfRule type="expression" dxfId="37" priority="1">
      <formula>$B11="yes"</formula>
    </cfRule>
  </conditionalFormatting>
  <dataValidations count="2">
    <dataValidation type="list" allowBlank="1" showInputMessage="1" showErrorMessage="1" sqref="C11:C15">
      <formula1>$B$4:$B$8</formula1>
    </dataValidation>
    <dataValidation type="list" allowBlank="1" showInputMessage="1" sqref="D4:D8">
      <formula1>"英里,公里,步,圈,码,米,次"</formula1>
    </dataValidation>
  </dataValidations>
  <printOptions horizontalCentered="1"/>
  <pageMargins left="0.25" right="0.25" top="0.75" bottom="0.75" header="0.3" footer="0.3"/>
  <pageSetup scale="87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/>
    <pageSetUpPr fitToPage="1"/>
  </sheetPr>
  <dimension ref="A1:L18"/>
  <sheetViews>
    <sheetView showGridLines="0" workbookViewId="0"/>
  </sheetViews>
  <sheetFormatPr defaultRowHeight="18" customHeight="1" x14ac:dyDescent="0.25"/>
  <cols>
    <col min="1" max="1" width="3.25" style="27" customWidth="1"/>
    <col min="2" max="2" width="14.625" style="27" customWidth="1"/>
    <col min="3" max="3" width="16.625" style="27" customWidth="1"/>
    <col min="4" max="4" width="29.75" style="27" customWidth="1"/>
    <col min="5" max="5" width="12.75" style="27" customWidth="1"/>
    <col min="6" max="6" width="10.625" style="27" customWidth="1"/>
    <col min="7" max="7" width="16.625" style="27" customWidth="1"/>
    <col min="8" max="8" width="11.875" style="27" customWidth="1"/>
    <col min="9" max="9" width="14.5" style="27" customWidth="1"/>
    <col min="10" max="10" width="12.25" style="27" customWidth="1"/>
    <col min="11" max="11" width="10.625" style="27" customWidth="1"/>
    <col min="12" max="12" width="13.625" style="27" customWidth="1"/>
    <col min="13" max="16384" width="9" style="27"/>
  </cols>
  <sheetData>
    <row r="1" spans="1:12" s="26" customFormat="1" ht="57.75" customHeight="1" x14ac:dyDescent="0.25">
      <c r="A1" s="26" t="s">
        <v>0</v>
      </c>
      <c r="B1" s="53" t="s">
        <v>32</v>
      </c>
      <c r="C1" s="53"/>
      <c r="D1" s="53"/>
      <c r="E1" s="41"/>
      <c r="F1" s="41"/>
    </row>
    <row r="2" spans="1:12" ht="21" customHeight="1" x14ac:dyDescent="0.25">
      <c r="B2" s="53"/>
      <c r="C2" s="53"/>
      <c r="D2" s="53"/>
    </row>
    <row r="3" spans="1:12" ht="18" customHeight="1" x14ac:dyDescent="0.25">
      <c r="E3" s="28" t="str">
        <f>(FoodLog[[#Headers],[卡路里]])</f>
        <v>卡路里</v>
      </c>
      <c r="F3" s="28" t="str">
        <f>(FoodLog[[#Headers],[脂肪]])</f>
        <v>脂肪</v>
      </c>
      <c r="G3" s="28" t="str">
        <f>(FoodLog[[#Headers],[胆固醇]])</f>
        <v>胆固醇</v>
      </c>
      <c r="H3" s="28" t="str">
        <f>(FoodLog[[#Headers],[钠]])</f>
        <v>钠</v>
      </c>
      <c r="I3" s="28" t="str">
        <f>(FoodLog[[#Headers],[碳水化合物]])</f>
        <v>碳水化合物</v>
      </c>
      <c r="J3" s="28" t="str">
        <f>(FoodLog[[#Headers],[蛋白质]])</f>
        <v>蛋白质</v>
      </c>
      <c r="K3" s="28" t="str">
        <f>(FoodLog[[#Headers],[糖]])</f>
        <v>糖</v>
      </c>
      <c r="L3" s="28" t="str">
        <f>(FoodLog[[#Headers],[纤维]])</f>
        <v>纤维</v>
      </c>
    </row>
    <row r="4" spans="1:12" ht="16.5" customHeight="1" x14ac:dyDescent="0.25">
      <c r="B4" s="55" t="s">
        <v>33</v>
      </c>
      <c r="C4" s="55"/>
      <c r="D4" s="51" t="s">
        <v>34</v>
      </c>
      <c r="E4" s="29">
        <v>1800</v>
      </c>
      <c r="F4" s="30">
        <v>40</v>
      </c>
      <c r="G4" s="30">
        <v>225</v>
      </c>
      <c r="H4" s="30">
        <v>2100</v>
      </c>
      <c r="I4" s="30">
        <v>130</v>
      </c>
      <c r="J4" s="30">
        <v>56</v>
      </c>
      <c r="K4" s="30">
        <v>25</v>
      </c>
      <c r="L4" s="30">
        <v>25</v>
      </c>
    </row>
    <row r="5" spans="1:12" ht="16.5" customHeight="1" x14ac:dyDescent="0.25">
      <c r="B5" s="55"/>
      <c r="C5" s="55"/>
      <c r="D5" s="52" t="str">
        <f>IF(E5=SUM(FoodLog[卡路里]),"总摄入量：","筛选摄入量：")</f>
        <v>总摄入量：</v>
      </c>
      <c r="E5" s="29">
        <f>SUBTOTAL(109,FoodLog[卡路里])</f>
        <v>3090</v>
      </c>
      <c r="F5" s="30">
        <f>SUBTOTAL(109,FoodLog[脂肪])</f>
        <v>74.27000000000001</v>
      </c>
      <c r="G5" s="30">
        <f>SUBTOTAL(109,FoodLog[胆固醇])</f>
        <v>139.6</v>
      </c>
      <c r="H5" s="30">
        <f>SUBTOTAL(109,FoodLog[钠])</f>
        <v>1400.7</v>
      </c>
      <c r="I5" s="30">
        <f>SUBTOTAL(109,FoodLog[碳水化合物])</f>
        <v>208.56</v>
      </c>
      <c r="J5" s="30">
        <f>SUBTOTAL(109,FoodLog[蛋白质])</f>
        <v>68.81</v>
      </c>
      <c r="K5" s="30">
        <f>SUBTOTAL(109,FoodLog[糖])</f>
        <v>84.1</v>
      </c>
      <c r="L5" s="30">
        <f>SUBTOTAL(109,FoodLog[纤维])</f>
        <v>24.5</v>
      </c>
    </row>
    <row r="7" spans="1:12" ht="18" customHeight="1" x14ac:dyDescent="0.25">
      <c r="B7" s="46" t="s">
        <v>13</v>
      </c>
      <c r="C7" s="47" t="s">
        <v>35</v>
      </c>
      <c r="D7" s="47" t="s">
        <v>36</v>
      </c>
      <c r="E7" s="48" t="s">
        <v>29</v>
      </c>
      <c r="F7" s="48" t="s">
        <v>37</v>
      </c>
      <c r="G7" s="48" t="s">
        <v>38</v>
      </c>
      <c r="H7" s="48" t="s">
        <v>39</v>
      </c>
      <c r="I7" s="48" t="s">
        <v>40</v>
      </c>
      <c r="J7" s="48" t="s">
        <v>41</v>
      </c>
      <c r="K7" s="48" t="s">
        <v>42</v>
      </c>
      <c r="L7" s="48" t="s">
        <v>43</v>
      </c>
    </row>
    <row r="8" spans="1:12" ht="18" customHeight="1" x14ac:dyDescent="0.25">
      <c r="B8" s="32">
        <v>41870</v>
      </c>
      <c r="C8" s="49" t="s">
        <v>44</v>
      </c>
      <c r="D8" s="49" t="s">
        <v>45</v>
      </c>
      <c r="E8" s="31">
        <v>130</v>
      </c>
      <c r="F8" s="31">
        <v>8</v>
      </c>
      <c r="G8" s="31">
        <v>10</v>
      </c>
      <c r="H8" s="31">
        <v>60</v>
      </c>
      <c r="I8" s="31">
        <v>16</v>
      </c>
      <c r="J8" s="31">
        <v>11</v>
      </c>
      <c r="K8" s="31">
        <v>5</v>
      </c>
      <c r="L8" s="31">
        <v>0</v>
      </c>
    </row>
    <row r="9" spans="1:12" ht="18" customHeight="1" x14ac:dyDescent="0.25">
      <c r="B9" s="32">
        <v>41870</v>
      </c>
      <c r="C9" s="49" t="s">
        <v>46</v>
      </c>
      <c r="D9" s="49" t="s">
        <v>47</v>
      </c>
      <c r="E9" s="31">
        <v>65</v>
      </c>
      <c r="F9" s="31">
        <v>0.2</v>
      </c>
      <c r="G9" s="31"/>
      <c r="H9" s="31"/>
      <c r="I9" s="31">
        <v>17.3</v>
      </c>
      <c r="J9" s="31">
        <v>0.3</v>
      </c>
      <c r="K9" s="31"/>
      <c r="L9" s="31"/>
    </row>
    <row r="10" spans="1:12" ht="18" customHeight="1" x14ac:dyDescent="0.25">
      <c r="B10" s="32">
        <v>41870</v>
      </c>
      <c r="C10" s="49" t="s">
        <v>48</v>
      </c>
      <c r="D10" s="49" t="s">
        <v>49</v>
      </c>
      <c r="E10" s="31">
        <v>220</v>
      </c>
      <c r="F10" s="31">
        <v>0.5</v>
      </c>
      <c r="G10" s="31"/>
      <c r="H10" s="31">
        <v>200</v>
      </c>
      <c r="I10" s="31">
        <v>30</v>
      </c>
      <c r="J10" s="31">
        <v>6</v>
      </c>
      <c r="K10" s="31">
        <v>4</v>
      </c>
      <c r="L10" s="31">
        <v>9</v>
      </c>
    </row>
    <row r="11" spans="1:12" ht="18" customHeight="1" x14ac:dyDescent="0.25">
      <c r="B11" s="32">
        <v>41870</v>
      </c>
      <c r="C11" s="49" t="s">
        <v>50</v>
      </c>
      <c r="D11" s="49" t="s">
        <v>51</v>
      </c>
      <c r="E11" s="31">
        <v>600</v>
      </c>
      <c r="F11" s="31">
        <v>0.5</v>
      </c>
      <c r="G11" s="31"/>
      <c r="H11" s="31">
        <v>300</v>
      </c>
      <c r="I11" s="31">
        <v>22</v>
      </c>
      <c r="J11" s="31">
        <v>9.8000000000000007</v>
      </c>
      <c r="K11" s="31"/>
      <c r="L11" s="31"/>
    </row>
    <row r="12" spans="1:12" ht="18" customHeight="1" x14ac:dyDescent="0.25">
      <c r="B12" s="32">
        <v>41870</v>
      </c>
      <c r="C12" s="49" t="s">
        <v>46</v>
      </c>
      <c r="D12" s="49" t="s">
        <v>52</v>
      </c>
      <c r="E12" s="31">
        <v>210</v>
      </c>
      <c r="F12" s="31">
        <v>20</v>
      </c>
      <c r="G12" s="31"/>
      <c r="H12" s="31"/>
      <c r="I12" s="31">
        <v>3</v>
      </c>
      <c r="J12" s="31">
        <v>5</v>
      </c>
      <c r="K12" s="31"/>
      <c r="L12" s="31">
        <v>3</v>
      </c>
    </row>
    <row r="13" spans="1:12" ht="18" customHeight="1" x14ac:dyDescent="0.25">
      <c r="B13" s="32">
        <v>41871</v>
      </c>
      <c r="C13" s="49" t="s">
        <v>44</v>
      </c>
      <c r="D13" s="49" t="s">
        <v>53</v>
      </c>
      <c r="E13" s="31">
        <v>220</v>
      </c>
      <c r="F13" s="31">
        <v>3</v>
      </c>
      <c r="G13" s="31"/>
      <c r="H13" s="31"/>
      <c r="I13" s="31">
        <v>29</v>
      </c>
      <c r="J13" s="31">
        <v>7</v>
      </c>
      <c r="K13" s="31"/>
      <c r="L13" s="31">
        <v>5</v>
      </c>
    </row>
    <row r="14" spans="1:12" ht="18" customHeight="1" x14ac:dyDescent="0.25">
      <c r="B14" s="32">
        <v>41871</v>
      </c>
      <c r="C14" s="49" t="s">
        <v>46</v>
      </c>
      <c r="D14" s="49" t="s">
        <v>54</v>
      </c>
      <c r="E14" s="31">
        <v>85</v>
      </c>
      <c r="F14" s="31">
        <v>0</v>
      </c>
      <c r="G14" s="31"/>
      <c r="H14" s="31">
        <v>0</v>
      </c>
      <c r="I14" s="31">
        <v>21</v>
      </c>
      <c r="J14" s="31">
        <v>1</v>
      </c>
      <c r="K14" s="31">
        <v>17</v>
      </c>
      <c r="L14" s="31">
        <v>4</v>
      </c>
    </row>
    <row r="15" spans="1:12" ht="18" customHeight="1" x14ac:dyDescent="0.25">
      <c r="B15" s="32">
        <v>41871</v>
      </c>
      <c r="C15" s="49" t="s">
        <v>48</v>
      </c>
      <c r="D15" s="49" t="s">
        <v>55</v>
      </c>
      <c r="E15" s="31">
        <v>340</v>
      </c>
      <c r="F15" s="31">
        <v>7</v>
      </c>
      <c r="G15" s="31">
        <v>3</v>
      </c>
      <c r="H15" s="31">
        <v>63</v>
      </c>
      <c r="I15" s="31">
        <v>1</v>
      </c>
      <c r="J15" s="31">
        <v>2</v>
      </c>
      <c r="K15" s="31"/>
      <c r="L15" s="31">
        <v>2</v>
      </c>
    </row>
    <row r="16" spans="1:12" ht="18" customHeight="1" x14ac:dyDescent="0.25">
      <c r="B16" s="32">
        <v>41871</v>
      </c>
      <c r="C16" s="49" t="s">
        <v>50</v>
      </c>
      <c r="D16" s="49" t="s">
        <v>56</v>
      </c>
      <c r="E16" s="31">
        <v>470</v>
      </c>
      <c r="F16" s="31">
        <v>4.07</v>
      </c>
      <c r="G16" s="31">
        <v>49</v>
      </c>
      <c r="H16" s="31">
        <v>460</v>
      </c>
      <c r="I16" s="31">
        <v>0.46</v>
      </c>
      <c r="J16" s="31">
        <v>23.71</v>
      </c>
      <c r="K16" s="31">
        <v>0.1</v>
      </c>
      <c r="L16" s="31"/>
    </row>
    <row r="17" spans="2:12" ht="18" customHeight="1" x14ac:dyDescent="0.25">
      <c r="B17" s="32">
        <v>41871</v>
      </c>
      <c r="C17" s="49" t="s">
        <v>50</v>
      </c>
      <c r="D17" s="49" t="s">
        <v>57</v>
      </c>
      <c r="E17" s="31">
        <v>220</v>
      </c>
      <c r="F17" s="31">
        <v>7</v>
      </c>
      <c r="G17" s="31"/>
      <c r="H17" s="31"/>
      <c r="I17" s="31">
        <v>5</v>
      </c>
      <c r="J17" s="31">
        <v>3</v>
      </c>
      <c r="K17" s="31"/>
      <c r="L17" s="31"/>
    </row>
    <row r="18" spans="2:12" ht="18" customHeight="1" x14ac:dyDescent="0.25">
      <c r="B18" s="32">
        <v>41871</v>
      </c>
      <c r="C18" s="49" t="s">
        <v>46</v>
      </c>
      <c r="D18" s="49" t="s">
        <v>58</v>
      </c>
      <c r="E18" s="31">
        <v>530</v>
      </c>
      <c r="F18" s="31">
        <v>24</v>
      </c>
      <c r="G18" s="31">
        <v>77.599999999999994</v>
      </c>
      <c r="H18" s="31">
        <v>317.7</v>
      </c>
      <c r="I18" s="31">
        <v>63.8</v>
      </c>
      <c r="J18" s="31">
        <v>0</v>
      </c>
      <c r="K18" s="31">
        <v>58</v>
      </c>
      <c r="L18" s="31">
        <v>1.5</v>
      </c>
    </row>
  </sheetData>
  <mergeCells count="2">
    <mergeCell ref="B4:C5"/>
    <mergeCell ref="B1:D2"/>
  </mergeCells>
  <phoneticPr fontId="22" type="noConversion"/>
  <conditionalFormatting sqref="E5:L5">
    <cfRule type="expression" dxfId="8" priority="10">
      <formula>AND($E$5&lt;&gt;SUM($E$8:$E$18),E$5&gt;E$4)</formula>
    </cfRule>
  </conditionalFormatting>
  <printOptions horizontalCentered="1"/>
  <pageMargins left="0.25" right="0.25" top="0.75" bottom="0.75" header="0.3" footer="0.3"/>
  <pageSetup scale="65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24</vt:i4>
      </vt:variant>
    </vt:vector>
  </HeadingPairs>
  <TitlesOfParts>
    <vt:vector size="27" baseType="lpstr">
      <vt:lpstr>健身计划</vt:lpstr>
      <vt:lpstr>运动日志</vt:lpstr>
      <vt:lpstr>饮食日志</vt:lpstr>
      <vt:lpstr>Age</vt:lpstr>
      <vt:lpstr>Category1</vt:lpstr>
      <vt:lpstr>Category2</vt:lpstr>
      <vt:lpstr>Category3</vt:lpstr>
      <vt:lpstr>Category4</vt:lpstr>
      <vt:lpstr>Category5</vt:lpstr>
      <vt:lpstr>CurrentWeight</vt:lpstr>
      <vt:lpstr>DateLookup</vt:lpstr>
      <vt:lpstr>Gender</vt:lpstr>
      <vt:lpstr>Goal1</vt:lpstr>
      <vt:lpstr>Goal1Label</vt:lpstr>
      <vt:lpstr>Goal2</vt:lpstr>
      <vt:lpstr>Goal2Label</vt:lpstr>
      <vt:lpstr>Goal3</vt:lpstr>
      <vt:lpstr>Goal3Label</vt:lpstr>
      <vt:lpstr>Goal4</vt:lpstr>
      <vt:lpstr>Goal4Label</vt:lpstr>
      <vt:lpstr>GoalWeight</vt:lpstr>
      <vt:lpstr>Height</vt:lpstr>
      <vt:lpstr>健身计划!Print_Titles</vt:lpstr>
      <vt:lpstr>饮食日志!Print_Titles</vt:lpstr>
      <vt:lpstr>运动日志!Print_Titles</vt:lpstr>
      <vt:lpstr>UnitOfMeasure</vt:lpstr>
      <vt:lpstr>WeightLabel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2014-03-31T08:14:37Z</dcterms:created>
  <dcterms:modified xsi:type="dcterms:W3CDTF">2014-05-06T08:39:42Z</dcterms:modified>
</cp:coreProperties>
</file>