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Effect assessment of Wuhan lock" sheetId="1" r:id="rId1"/>
    <sheet name="Preliminarily assess 29 Prov." sheetId="3" r:id="rId2"/>
    <sheet name="Preliminarily assess 44 cities" sheetId="2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<sst xmlns="http://schemas.openxmlformats.org/spreadsheetml/2006/main" count="475" uniqueCount="115">
  <si>
    <t>Non-Wuhan regions</t>
  </si>
  <si>
    <t>Emigrants on 2020/1/20</t>
  </si>
  <si>
    <t>x1</t>
  </si>
  <si>
    <t>x2</t>
  </si>
  <si>
    <t>y</t>
  </si>
  <si>
    <t>Fitting</t>
  </si>
  <si>
    <t>b0</t>
  </si>
  <si>
    <t>b1</t>
  </si>
  <si>
    <t>b2</t>
  </si>
  <si>
    <t>Hunan</t>
  </si>
  <si>
    <t>Zhejiang</t>
  </si>
  <si>
    <t>Beijing</t>
  </si>
  <si>
    <t>Guangdong</t>
  </si>
  <si>
    <t>Henan</t>
  </si>
  <si>
    <t>Jiangsu</t>
  </si>
  <si>
    <t>Shaanxi</t>
  </si>
  <si>
    <t>Fujian</t>
  </si>
  <si>
    <t>Guangxi</t>
  </si>
  <si>
    <t>Yunnan</t>
  </si>
  <si>
    <t>Hebei</t>
  </si>
  <si>
    <t>Shanghai</t>
  </si>
  <si>
    <t>Anhui</t>
  </si>
  <si>
    <t>Shandong</t>
  </si>
  <si>
    <t>Chongqing</t>
  </si>
  <si>
    <t>Jiangxi</t>
  </si>
  <si>
    <t>Guizhou</t>
  </si>
  <si>
    <t>Sichuan</t>
  </si>
  <si>
    <t>Liaoning</t>
  </si>
  <si>
    <t>Tianjin</t>
  </si>
  <si>
    <t>Heilongjiang</t>
  </si>
  <si>
    <t>Inner Mongolia</t>
  </si>
  <si>
    <t>Jilin</t>
  </si>
  <si>
    <t>Gansu</t>
  </si>
  <si>
    <t>Shanxi</t>
  </si>
  <si>
    <t>Hainan</t>
  </si>
  <si>
    <t>Xinjiang</t>
  </si>
  <si>
    <t>Qinghai</t>
  </si>
  <si>
    <t>Ningxia</t>
  </si>
  <si>
    <t>Xiaogan</t>
  </si>
  <si>
    <t>Huanggang</t>
  </si>
  <si>
    <t>Ezhou</t>
  </si>
  <si>
    <t>Enshi</t>
  </si>
  <si>
    <t>Huangshi</t>
  </si>
  <si>
    <t>Jingmen</t>
  </si>
  <si>
    <t>Jingzhou</t>
  </si>
  <si>
    <t>Qianjiang</t>
  </si>
  <si>
    <t>Shiyan</t>
  </si>
  <si>
    <t>Suizhou</t>
  </si>
  <si>
    <t>Tianmen</t>
  </si>
  <si>
    <t>Xiantao</t>
  </si>
  <si>
    <t>Xianning</t>
  </si>
  <si>
    <t>Xiangyang</t>
  </si>
  <si>
    <t>Yichang</t>
  </si>
  <si>
    <r>
      <rPr>
        <sz val="11"/>
        <rFont val="Times New Roman"/>
        <charset val="134"/>
      </rPr>
      <t>Standard deviation</t>
    </r>
    <r>
      <rPr>
        <sz val="11"/>
        <rFont val="宋体"/>
        <charset val="134"/>
      </rPr>
      <t>：</t>
    </r>
  </si>
  <si>
    <t>SRC of x1</t>
  </si>
  <si>
    <t>SRC of x2</t>
  </si>
  <si>
    <t>Wuhan</t>
  </si>
  <si>
    <t>January 20/Normal</t>
  </si>
  <si>
    <t>Emigrants on 2020/1/23</t>
  </si>
  <si>
    <t>Predicted_y</t>
  </si>
  <si>
    <t>True_y</t>
  </si>
  <si>
    <t>January 20/Strict</t>
  </si>
  <si>
    <r>
      <rPr>
        <sz val="11"/>
        <color rgb="FF333333"/>
        <rFont val="Times New Roman"/>
        <charset val="134"/>
      </rPr>
      <t>January 2</t>
    </r>
    <r>
      <rPr>
        <sz val="11"/>
        <color rgb="FF333333"/>
        <rFont val="宋体"/>
        <charset val="134"/>
      </rPr>
      <t>6</t>
    </r>
    <r>
      <rPr>
        <sz val="11"/>
        <color rgb="FF333333"/>
        <rFont val="Times New Roman"/>
        <charset val="134"/>
      </rPr>
      <t>/Normal</t>
    </r>
  </si>
  <si>
    <t>replaced by 1/22</t>
  </si>
  <si>
    <t>replaced by 1/23</t>
  </si>
  <si>
    <t>replaced by 1/24</t>
  </si>
  <si>
    <t>replaced by 1/25</t>
  </si>
  <si>
    <t>replaced by 1/26</t>
  </si>
  <si>
    <r>
      <rPr>
        <b/>
        <sz val="10.5"/>
        <color rgb="FF333333"/>
        <rFont val="Times New Roman"/>
        <charset val="134"/>
      </rPr>
      <t>Preliminarily assess</t>
    </r>
    <r>
      <rPr>
        <b/>
        <sz val="10.5"/>
        <color theme="1"/>
        <rFont val="Times New Roman"/>
        <charset val="134"/>
      </rPr>
      <t xml:space="preserve"> </t>
    </r>
    <r>
      <rPr>
        <b/>
        <sz val="10.5"/>
        <color rgb="FF333333"/>
        <rFont val="Times New Roman"/>
        <charset val="134"/>
      </rPr>
      <t>29 Provinces efforts against COVID-19</t>
    </r>
  </si>
  <si>
    <t>Provinces</t>
  </si>
  <si>
    <t>True _y</t>
  </si>
  <si>
    <t>Residuals</t>
  </si>
  <si>
    <t>Standard residuals</t>
  </si>
  <si>
    <t>Province</t>
  </si>
  <si>
    <r>
      <rPr>
        <sz val="9"/>
        <color theme="1"/>
        <rFont val="Times New Roman"/>
        <charset val="134"/>
      </rPr>
      <t>True</t>
    </r>
    <r>
      <rPr>
        <vertAlign val="superscript"/>
        <sz val="9"/>
        <color theme="1"/>
        <rFont val="Times New Roman"/>
        <charset val="134"/>
      </rPr>
      <t>*</t>
    </r>
  </si>
  <si>
    <t>Grade</t>
  </si>
  <si>
    <t>Excellent</t>
  </si>
  <si>
    <t>Normal</t>
  </si>
  <si>
    <t>Good</t>
  </si>
  <si>
    <t>Poor</t>
  </si>
  <si>
    <t>Very poor</t>
  </si>
  <si>
    <r>
      <rPr>
        <b/>
        <sz val="10.5"/>
        <color rgb="FF333333"/>
        <rFont val="Times New Roman"/>
        <charset val="134"/>
      </rPr>
      <t>Preliminarily assess</t>
    </r>
    <r>
      <rPr>
        <b/>
        <sz val="10.5"/>
        <color theme="1"/>
        <rFont val="Times New Roman"/>
        <charset val="134"/>
      </rPr>
      <t xml:space="preserve"> </t>
    </r>
    <r>
      <rPr>
        <b/>
        <sz val="10.5"/>
        <color rgb="FF333333"/>
        <rFont val="Times New Roman"/>
        <charset val="134"/>
      </rPr>
      <t xml:space="preserve">44 </t>
    </r>
    <r>
      <rPr>
        <b/>
        <sz val="10.5"/>
        <color rgb="FF231F20"/>
        <rFont val="Times New Roman"/>
        <charset val="134"/>
      </rPr>
      <t>prefecture-level cities</t>
    </r>
    <r>
      <rPr>
        <b/>
        <sz val="10.5"/>
        <color rgb="FF333333"/>
        <rFont val="Times New Roman"/>
        <charset val="134"/>
      </rPr>
      <t xml:space="preserve"> efforts against COVID-19</t>
    </r>
  </si>
  <si>
    <t>Cities</t>
  </si>
  <si>
    <t>District</t>
  </si>
  <si>
    <r>
      <rPr>
        <sz val="9"/>
        <rFont val="Times New Roman"/>
        <charset val="134"/>
      </rPr>
      <t>True</t>
    </r>
    <r>
      <rPr>
        <vertAlign val="superscript"/>
        <sz val="9"/>
        <rFont val="Times New Roman"/>
        <charset val="134"/>
      </rPr>
      <t>*</t>
    </r>
  </si>
  <si>
    <t>Predict</t>
  </si>
  <si>
    <t xml:space="preserve"> Excellent</t>
  </si>
  <si>
    <t>Zhuhai</t>
  </si>
  <si>
    <t>Nanyang</t>
  </si>
  <si>
    <t>Hefei</t>
  </si>
  <si>
    <t>Xinyang</t>
  </si>
  <si>
    <t>Bozhou</t>
  </si>
  <si>
    <t>Chengdu</t>
  </si>
  <si>
    <t>Ningbo</t>
  </si>
  <si>
    <t>Nanchang</t>
  </si>
  <si>
    <t>Jiujiang</t>
  </si>
  <si>
    <t>Dongguan</t>
  </si>
  <si>
    <t>Taizhou</t>
  </si>
  <si>
    <t>Wenzhou</t>
  </si>
  <si>
    <t>Zhumadian</t>
  </si>
  <si>
    <t>Hangzhou</t>
  </si>
  <si>
    <t>Shangrao</t>
  </si>
  <si>
    <t>Shangqiu</t>
  </si>
  <si>
    <t>Zhengzhou</t>
  </si>
  <si>
    <t>Shaoyang</t>
  </si>
  <si>
    <t>Xinyu</t>
  </si>
  <si>
    <t>Yueyang</t>
  </si>
  <si>
    <t>Bengbu</t>
  </si>
  <si>
    <t>Harbin</t>
  </si>
  <si>
    <t>Nanjing</t>
  </si>
  <si>
    <t>Fuyang</t>
  </si>
  <si>
    <t>Changsha</t>
  </si>
  <si>
    <t>Shenzhen</t>
  </si>
  <si>
    <t>Yichun</t>
  </si>
  <si>
    <t>Xi’an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</si>
</sst>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 "/>
    <numFmt numFmtId="179" formatCode="0.000_ "/>
  </numFmts>
  <fonts count="3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.5"/>
      <color rgb="FF333333"/>
      <name val="Times New Roman"/>
      <charset val="134"/>
    </font>
    <font>
      <sz val="9"/>
      <color rgb="FF000000"/>
      <name val="Times New Roman"/>
      <charset val="134"/>
    </font>
    <font>
      <sz val="9"/>
      <name val="Times New Roman"/>
      <charset val="134"/>
    </font>
    <font>
      <sz val="11"/>
      <name val="Times New Roman"/>
      <charset val="134"/>
    </font>
    <font>
      <sz val="11"/>
      <name val="等线"/>
      <charset val="134"/>
    </font>
    <font>
      <sz val="11"/>
      <name val="宋体"/>
      <charset val="134"/>
    </font>
    <font>
      <sz val="9"/>
      <color theme="1"/>
      <name val="Times New Roman"/>
      <charset val="134"/>
    </font>
    <font>
      <sz val="11"/>
      <color rgb="FF000000"/>
      <name val="Times New Roman"/>
      <charset val="134"/>
    </font>
    <font>
      <sz val="12"/>
      <name val="Times New Roman"/>
      <charset val="134"/>
    </font>
    <font>
      <sz val="11.25"/>
      <name val="Times New Roman"/>
      <charset val="134"/>
    </font>
    <font>
      <sz val="11.5"/>
      <name val="宋体"/>
      <charset val="134"/>
    </font>
    <font>
      <sz val="11"/>
      <color rgb="FF333333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.5"/>
      <color theme="1"/>
      <name val="Times New Roman"/>
      <charset val="134"/>
    </font>
    <font>
      <b/>
      <sz val="10.5"/>
      <color rgb="FF231F20"/>
      <name val="Times New Roman"/>
      <charset val="134"/>
    </font>
    <font>
      <vertAlign val="superscript"/>
      <sz val="9"/>
      <name val="Times New Roman"/>
      <charset val="134"/>
    </font>
    <font>
      <vertAlign val="superscript"/>
      <sz val="9"/>
      <color theme="1"/>
      <name val="Times New Roman"/>
      <charset val="134"/>
    </font>
    <font>
      <sz val="11"/>
      <color rgb="FF333333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7" fillId="21" borderId="6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5" fillId="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/>
    </xf>
    <xf numFmtId="177" fontId="4" fillId="0" borderId="0" xfId="0" applyNumberFormat="1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top" wrapText="1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77" fontId="0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left" vertical="center"/>
    </xf>
    <xf numFmtId="178" fontId="0" fillId="0" borderId="0" xfId="0" applyNumberFormat="1" applyBorder="1">
      <alignment vertical="center"/>
    </xf>
    <xf numFmtId="0" fontId="1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Fill="1" applyBorder="1" applyAlignment="1"/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77" fontId="0" fillId="0" borderId="0" xfId="0" applyNumberFormat="1" applyFont="1" applyFill="1" applyAlignment="1"/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177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1" fillId="0" borderId="3" xfId="0" applyFont="1" applyFill="1" applyBorder="1" applyAlignment="1"/>
    <xf numFmtId="177" fontId="0" fillId="0" borderId="3" xfId="0" applyNumberFormat="1" applyFont="1" applyFill="1" applyBorder="1" applyAlignment="1"/>
    <xf numFmtId="0" fontId="6" fillId="0" borderId="3" xfId="0" applyFont="1" applyFill="1" applyBorder="1" applyAlignment="1">
      <alignment horizontal="left" vertical="center"/>
    </xf>
    <xf numFmtId="178" fontId="0" fillId="0" borderId="3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Alignme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top" wrapText="1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wrapText="1"/>
    </xf>
    <xf numFmtId="179" fontId="3" fillId="0" borderId="0" xfId="0" applyNumberFormat="1" applyFont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3" borderId="0" xfId="0" applyFont="1" applyFill="1" applyAlignment="1"/>
    <xf numFmtId="0" fontId="8" fillId="0" borderId="0" xfId="0" applyFont="1" applyAlignment="1">
      <alignment horizontal="justify" vertical="center"/>
    </xf>
    <xf numFmtId="178" fontId="3" fillId="2" borderId="0" xfId="0" applyNumberFormat="1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58" fontId="5" fillId="0" borderId="4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justify" vertical="center"/>
    </xf>
    <xf numFmtId="0" fontId="5" fillId="0" borderId="5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49" applyFont="1" applyFill="1" applyBorder="1" applyAlignment="1" applyProtection="1">
      <alignment horizontal="center" vertical="center"/>
      <protection locked="0"/>
    </xf>
    <xf numFmtId="1" fontId="5" fillId="0" borderId="0" xfId="0" applyNumberFormat="1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2" fillId="0" borderId="5" xfId="49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justify" vertical="center"/>
    </xf>
    <xf numFmtId="14" fontId="5" fillId="0" borderId="0" xfId="0" applyNumberFormat="1" applyFont="1" applyFill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>
                <c:manualLayout>
                  <c:x val="-0.0900473933649289"/>
                  <c:y val="0.0146352118829183"/>
                </c:manualLayout>
              </c:layout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[1]封城评估!$T$2:$T$45</c:f>
              <c:numCache>
                <c:formatCode>General</c:formatCode>
                <c:ptCount val="44"/>
                <c:pt idx="0">
                  <c:v>1018</c:v>
                </c:pt>
                <c:pt idx="1">
                  <c:v>1206</c:v>
                </c:pt>
                <c:pt idx="2">
                  <c:v>414</c:v>
                </c:pt>
                <c:pt idx="3">
                  <c:v>1350</c:v>
                </c:pt>
                <c:pt idx="4">
                  <c:v>1272</c:v>
                </c:pt>
                <c:pt idx="5">
                  <c:v>631</c:v>
                </c:pt>
                <c:pt idx="6">
                  <c:v>245</c:v>
                </c:pt>
                <c:pt idx="7">
                  <c:v>296</c:v>
                </c:pt>
                <c:pt idx="8">
                  <c:v>252</c:v>
                </c:pt>
                <c:pt idx="9">
                  <c:v>174</c:v>
                </c:pt>
                <c:pt idx="10">
                  <c:v>318</c:v>
                </c:pt>
                <c:pt idx="11">
                  <c:v>337</c:v>
                </c:pt>
                <c:pt idx="12">
                  <c:v>990</c:v>
                </c:pt>
                <c:pt idx="13">
                  <c:v>758</c:v>
                </c:pt>
                <c:pt idx="14">
                  <c:v>576</c:v>
                </c:pt>
                <c:pt idx="15">
                  <c:v>935</c:v>
                </c:pt>
                <c:pt idx="16">
                  <c:v>146</c:v>
                </c:pt>
                <c:pt idx="17">
                  <c:v>538</c:v>
                </c:pt>
                <c:pt idx="18">
                  <c:v>122</c:v>
                </c:pt>
                <c:pt idx="19">
                  <c:v>136</c:v>
                </c:pt>
                <c:pt idx="20">
                  <c:v>480</c:v>
                </c:pt>
                <c:pt idx="21">
                  <c:v>75</c:v>
                </c:pt>
                <c:pt idx="22">
                  <c:v>93</c:v>
                </c:pt>
                <c:pt idx="23">
                  <c:v>91</c:v>
                </c:pt>
                <c:pt idx="24">
                  <c:v>133</c:v>
                </c:pt>
                <c:pt idx="25">
                  <c:v>168</c:v>
                </c:pt>
                <c:pt idx="26">
                  <c:v>76</c:v>
                </c:pt>
                <c:pt idx="27">
                  <c:v>18</c:v>
                </c:pt>
                <c:pt idx="28">
                  <c:v>74</c:v>
                </c:pt>
                <c:pt idx="29">
                  <c:v>3518</c:v>
                </c:pt>
                <c:pt idx="30">
                  <c:v>2905</c:v>
                </c:pt>
                <c:pt idx="31">
                  <c:v>1391</c:v>
                </c:pt>
                <c:pt idx="32">
                  <c:v>252</c:v>
                </c:pt>
                <c:pt idx="33">
                  <c:v>1014</c:v>
                </c:pt>
                <c:pt idx="34">
                  <c:v>927</c:v>
                </c:pt>
                <c:pt idx="35">
                  <c:v>1580</c:v>
                </c:pt>
                <c:pt idx="36">
                  <c:v>198</c:v>
                </c:pt>
                <c:pt idx="37">
                  <c:v>672</c:v>
                </c:pt>
                <c:pt idx="38">
                  <c:v>1307</c:v>
                </c:pt>
                <c:pt idx="39">
                  <c:v>496</c:v>
                </c:pt>
                <c:pt idx="40">
                  <c:v>575</c:v>
                </c:pt>
                <c:pt idx="41">
                  <c:v>836</c:v>
                </c:pt>
                <c:pt idx="42">
                  <c:v>1175</c:v>
                </c:pt>
                <c:pt idx="43">
                  <c:v>931</c:v>
                </c:pt>
              </c:numCache>
            </c:numRef>
          </c:xVal>
          <c:yVal>
            <c:numRef>
              <c:f>[1]封城评估!$Y$2:$Y$45</c:f>
              <c:numCache>
                <c:formatCode>General</c:formatCode>
                <c:ptCount val="44"/>
                <c:pt idx="0">
                  <c:v>1190.1051359461</c:v>
                </c:pt>
                <c:pt idx="1">
                  <c:v>1194.74898422399</c:v>
                </c:pt>
                <c:pt idx="2">
                  <c:v>394.101714709852</c:v>
                </c:pt>
                <c:pt idx="3">
                  <c:v>1061.61804665323</c:v>
                </c:pt>
                <c:pt idx="4">
                  <c:v>1553.72093362149</c:v>
                </c:pt>
                <c:pt idx="5">
                  <c:v>535.424757117126</c:v>
                </c:pt>
                <c:pt idx="6">
                  <c:v>294.805591492927</c:v>
                </c:pt>
                <c:pt idx="7">
                  <c:v>423.339363828376</c:v>
                </c:pt>
                <c:pt idx="8">
                  <c:v>341.151692378548</c:v>
                </c:pt>
                <c:pt idx="9">
                  <c:v>295.865992797535</c:v>
                </c:pt>
                <c:pt idx="10">
                  <c:v>328.350817350403</c:v>
                </c:pt>
                <c:pt idx="11">
                  <c:v>359.940375721463</c:v>
                </c:pt>
                <c:pt idx="12">
                  <c:v>846.658349684417</c:v>
                </c:pt>
                <c:pt idx="13">
                  <c:v>539.493029937326</c:v>
                </c:pt>
                <c:pt idx="14">
                  <c:v>622.832863761093</c:v>
                </c:pt>
                <c:pt idx="15">
                  <c:v>732.341801925049</c:v>
                </c:pt>
                <c:pt idx="16">
                  <c:v>454.954364932411</c:v>
                </c:pt>
                <c:pt idx="17">
                  <c:v>322.908943132068</c:v>
                </c:pt>
                <c:pt idx="18">
                  <c:v>133.657215020738</c:v>
                </c:pt>
                <c:pt idx="19">
                  <c:v>178.432890690485</c:v>
                </c:pt>
                <c:pt idx="20">
                  <c:v>165.631992541285</c:v>
                </c:pt>
                <c:pt idx="21">
                  <c:v>131.39316956028</c:v>
                </c:pt>
                <c:pt idx="22">
                  <c:v>125.133614781758</c:v>
                </c:pt>
                <c:pt idx="23">
                  <c:v>170.706854489037</c:v>
                </c:pt>
                <c:pt idx="24">
                  <c:v>225.499709606703</c:v>
                </c:pt>
                <c:pt idx="25">
                  <c:v>232.001712249369</c:v>
                </c:pt>
                <c:pt idx="26">
                  <c:v>119.237581512591</c:v>
                </c:pt>
                <c:pt idx="27">
                  <c:v>88.8884792037273</c:v>
                </c:pt>
                <c:pt idx="28">
                  <c:v>116.494082139444</c:v>
                </c:pt>
                <c:pt idx="29">
                  <c:v>3234.2882013505</c:v>
                </c:pt>
                <c:pt idx="30">
                  <c:v>3251.6044347612</c:v>
                </c:pt>
                <c:pt idx="31">
                  <c:v>870.086298504679</c:v>
                </c:pt>
                <c:pt idx="32">
                  <c:v>459.690380277453</c:v>
                </c:pt>
                <c:pt idx="33">
                  <c:v>879.73112575452</c:v>
                </c:pt>
                <c:pt idx="34">
                  <c:v>1083.16591148073</c:v>
                </c:pt>
                <c:pt idx="35">
                  <c:v>1476.97039226026</c:v>
                </c:pt>
                <c:pt idx="36">
                  <c:v>282.895359212726</c:v>
                </c:pt>
                <c:pt idx="37">
                  <c:v>684.275411982866</c:v>
                </c:pt>
                <c:pt idx="38">
                  <c:v>923.384497127664</c:v>
                </c:pt>
                <c:pt idx="39">
                  <c:v>499.660351164047</c:v>
                </c:pt>
                <c:pt idx="40">
                  <c:v>715.539203364519</c:v>
                </c:pt>
                <c:pt idx="41">
                  <c:v>1055.66778450981</c:v>
                </c:pt>
                <c:pt idx="42">
                  <c:v>1325.08510550487</c:v>
                </c:pt>
                <c:pt idx="43">
                  <c:v>777.515508049699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37176"/>
        <c:axId val="445337560"/>
      </c:scatterChart>
      <c:valAx>
        <c:axId val="44533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5337560"/>
        <c:crosses val="autoZero"/>
        <c:crossBetween val="midCat"/>
      </c:valAx>
      <c:valAx>
        <c:axId val="44533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53371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342900</xdr:colOff>
      <xdr:row>5</xdr:row>
      <xdr:rowOff>30480</xdr:rowOff>
    </xdr:from>
    <xdr:to>
      <xdr:col>20</xdr:col>
      <xdr:colOff>532765</xdr:colOff>
      <xdr:row>21</xdr:row>
      <xdr:rowOff>171450</xdr:rowOff>
    </xdr:to>
    <xdr:graphicFrame>
      <xdr:nvGraphicFramePr>
        <xdr:cNvPr id="4" name="图表 3"/>
        <xdr:cNvGraphicFramePr/>
      </xdr:nvGraphicFramePr>
      <xdr:xfrm>
        <a:off x="15546705" y="948690"/>
        <a:ext cx="3992245" cy="2945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16&#25968;&#25454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4个省直辖市+湖北市"/>
      <sheetName val="29个省直辖市确诊病例累计"/>
      <sheetName val="44个地级市确诊病例累计"/>
      <sheetName val="非武汉区域累计趋势"/>
      <sheetName val="封城评估"/>
      <sheetName val="44个省直辖市+湖北市-新"/>
      <sheetName val="44个地级市确诊病例累计-新"/>
      <sheetName val="Sheet1"/>
    </sheetNames>
    <sheetDataSet>
      <sheetData sheetId="0"/>
      <sheetData sheetId="1"/>
      <sheetData sheetId="2"/>
      <sheetData sheetId="3"/>
      <sheetData sheetId="4">
        <row r="2">
          <cell r="T2">
            <v>1018</v>
          </cell>
        </row>
        <row r="2">
          <cell r="Y2">
            <v>1190.1051359461</v>
          </cell>
        </row>
        <row r="3">
          <cell r="T3">
            <v>1206</v>
          </cell>
        </row>
        <row r="3">
          <cell r="Y3">
            <v>1194.74898422399</v>
          </cell>
        </row>
        <row r="4">
          <cell r="T4">
            <v>414</v>
          </cell>
        </row>
        <row r="4">
          <cell r="Y4">
            <v>394.101714709852</v>
          </cell>
        </row>
        <row r="5">
          <cell r="T5">
            <v>1350</v>
          </cell>
        </row>
        <row r="5">
          <cell r="Y5">
            <v>1061.61804665323</v>
          </cell>
        </row>
        <row r="6">
          <cell r="T6">
            <v>1272</v>
          </cell>
        </row>
        <row r="6">
          <cell r="Y6">
            <v>1553.72093362149</v>
          </cell>
        </row>
        <row r="7">
          <cell r="T7">
            <v>631</v>
          </cell>
        </row>
        <row r="7">
          <cell r="Y7">
            <v>535.424757117126</v>
          </cell>
        </row>
        <row r="8">
          <cell r="T8">
            <v>245</v>
          </cell>
        </row>
        <row r="8">
          <cell r="Y8">
            <v>294.805591492927</v>
          </cell>
        </row>
        <row r="9">
          <cell r="T9">
            <v>296</v>
          </cell>
        </row>
        <row r="9">
          <cell r="Y9">
            <v>423.339363828376</v>
          </cell>
        </row>
        <row r="10">
          <cell r="T10">
            <v>252</v>
          </cell>
        </row>
        <row r="10">
          <cell r="Y10">
            <v>341.151692378548</v>
          </cell>
        </row>
        <row r="11">
          <cell r="T11">
            <v>174</v>
          </cell>
        </row>
        <row r="11">
          <cell r="Y11">
            <v>295.865992797535</v>
          </cell>
        </row>
        <row r="12">
          <cell r="T12">
            <v>318</v>
          </cell>
        </row>
        <row r="12">
          <cell r="Y12">
            <v>328.350817350403</v>
          </cell>
        </row>
        <row r="13">
          <cell r="T13">
            <v>337</v>
          </cell>
        </row>
        <row r="13">
          <cell r="Y13">
            <v>359.940375721463</v>
          </cell>
        </row>
        <row r="14">
          <cell r="T14">
            <v>990</v>
          </cell>
        </row>
        <row r="14">
          <cell r="Y14">
            <v>846.658349684417</v>
          </cell>
        </row>
        <row r="15">
          <cell r="T15">
            <v>758</v>
          </cell>
        </row>
        <row r="15">
          <cell r="Y15">
            <v>539.493029937326</v>
          </cell>
        </row>
        <row r="16">
          <cell r="T16">
            <v>576</v>
          </cell>
        </row>
        <row r="16">
          <cell r="Y16">
            <v>622.832863761093</v>
          </cell>
        </row>
        <row r="17">
          <cell r="T17">
            <v>935</v>
          </cell>
        </row>
        <row r="17">
          <cell r="Y17">
            <v>732.341801925049</v>
          </cell>
        </row>
        <row r="18">
          <cell r="T18">
            <v>146</v>
          </cell>
        </row>
        <row r="18">
          <cell r="Y18">
            <v>454.954364932411</v>
          </cell>
        </row>
        <row r="19">
          <cell r="T19">
            <v>538</v>
          </cell>
        </row>
        <row r="19">
          <cell r="Y19">
            <v>322.908943132068</v>
          </cell>
        </row>
        <row r="20">
          <cell r="T20">
            <v>122</v>
          </cell>
        </row>
        <row r="20">
          <cell r="Y20">
            <v>133.657215020738</v>
          </cell>
        </row>
        <row r="21">
          <cell r="T21">
            <v>136</v>
          </cell>
        </row>
        <row r="21">
          <cell r="Y21">
            <v>178.432890690485</v>
          </cell>
        </row>
        <row r="22">
          <cell r="T22">
            <v>480</v>
          </cell>
        </row>
        <row r="22">
          <cell r="Y22">
            <v>165.631992541285</v>
          </cell>
        </row>
        <row r="23">
          <cell r="T23">
            <v>75</v>
          </cell>
        </row>
        <row r="23">
          <cell r="Y23">
            <v>131.39316956028</v>
          </cell>
        </row>
        <row r="24">
          <cell r="T24">
            <v>93</v>
          </cell>
        </row>
        <row r="24">
          <cell r="Y24">
            <v>125.133614781758</v>
          </cell>
        </row>
        <row r="25">
          <cell r="T25">
            <v>91</v>
          </cell>
        </row>
        <row r="25">
          <cell r="Y25">
            <v>170.706854489037</v>
          </cell>
        </row>
        <row r="26">
          <cell r="T26">
            <v>133</v>
          </cell>
        </row>
        <row r="26">
          <cell r="Y26">
            <v>225.499709606703</v>
          </cell>
        </row>
        <row r="27">
          <cell r="T27">
            <v>168</v>
          </cell>
        </row>
        <row r="27">
          <cell r="Y27">
            <v>232.001712249369</v>
          </cell>
        </row>
        <row r="28">
          <cell r="T28">
            <v>76</v>
          </cell>
        </row>
        <row r="28">
          <cell r="Y28">
            <v>119.237581512591</v>
          </cell>
        </row>
        <row r="29">
          <cell r="T29">
            <v>18</v>
          </cell>
        </row>
        <row r="29">
          <cell r="Y29">
            <v>88.8884792037273</v>
          </cell>
        </row>
        <row r="30">
          <cell r="T30">
            <v>74</v>
          </cell>
        </row>
        <row r="30">
          <cell r="Y30">
            <v>116.494082139444</v>
          </cell>
        </row>
        <row r="31">
          <cell r="T31">
            <v>3518</v>
          </cell>
        </row>
        <row r="31">
          <cell r="Y31">
            <v>3234.2882013505</v>
          </cell>
        </row>
        <row r="32">
          <cell r="T32">
            <v>2905</v>
          </cell>
        </row>
        <row r="32">
          <cell r="Y32">
            <v>3251.6044347612</v>
          </cell>
        </row>
        <row r="33">
          <cell r="T33">
            <v>1391</v>
          </cell>
        </row>
        <row r="33">
          <cell r="Y33">
            <v>870.086298504679</v>
          </cell>
        </row>
        <row r="34">
          <cell r="T34">
            <v>252</v>
          </cell>
        </row>
        <row r="34">
          <cell r="Y34">
            <v>459.690380277453</v>
          </cell>
        </row>
        <row r="35">
          <cell r="T35">
            <v>1014</v>
          </cell>
        </row>
        <row r="35">
          <cell r="Y35">
            <v>879.73112575452</v>
          </cell>
        </row>
        <row r="36">
          <cell r="T36">
            <v>927</v>
          </cell>
        </row>
        <row r="36">
          <cell r="Y36">
            <v>1083.16591148073</v>
          </cell>
        </row>
        <row r="37">
          <cell r="T37">
            <v>1580</v>
          </cell>
        </row>
        <row r="37">
          <cell r="Y37">
            <v>1476.97039226026</v>
          </cell>
        </row>
        <row r="38">
          <cell r="T38">
            <v>198</v>
          </cell>
        </row>
        <row r="38">
          <cell r="Y38">
            <v>282.895359212726</v>
          </cell>
        </row>
        <row r="39">
          <cell r="T39">
            <v>672</v>
          </cell>
        </row>
        <row r="39">
          <cell r="Y39">
            <v>684.275411982866</v>
          </cell>
        </row>
        <row r="40">
          <cell r="T40">
            <v>1307</v>
          </cell>
        </row>
        <row r="40">
          <cell r="Y40">
            <v>923.384497127664</v>
          </cell>
        </row>
        <row r="41">
          <cell r="T41">
            <v>496</v>
          </cell>
        </row>
        <row r="41">
          <cell r="Y41">
            <v>499.660351164047</v>
          </cell>
        </row>
        <row r="42">
          <cell r="T42">
            <v>575</v>
          </cell>
        </row>
        <row r="42">
          <cell r="Y42">
            <v>715.539203364519</v>
          </cell>
        </row>
        <row r="43">
          <cell r="T43">
            <v>836</v>
          </cell>
        </row>
        <row r="43">
          <cell r="Y43">
            <v>1055.66778450981</v>
          </cell>
        </row>
        <row r="44">
          <cell r="T44">
            <v>1175</v>
          </cell>
        </row>
        <row r="44">
          <cell r="Y44">
            <v>1325.08510550487</v>
          </cell>
        </row>
        <row r="45">
          <cell r="T45">
            <v>931</v>
          </cell>
        </row>
        <row r="45">
          <cell r="Y45">
            <v>777.515508049699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3"/>
  <sheetViews>
    <sheetView topLeftCell="A7" workbookViewId="0">
      <selection activeCell="C48" sqref="C48"/>
    </sheetView>
  </sheetViews>
  <sheetFormatPr defaultColWidth="9" defaultRowHeight="13.8"/>
  <cols>
    <col min="1" max="1" width="17.7777777777778" style="14" customWidth="1"/>
    <col min="2" max="2" width="21.8888888888889" style="14" customWidth="1"/>
    <col min="3" max="3" width="20.4444444444444" style="14" customWidth="1"/>
    <col min="4" max="4" width="9.77777777777778" style="14"/>
    <col min="5" max="5" width="15.8888888888889" style="14" customWidth="1"/>
    <col min="6" max="6" width="10.8796296296296" style="14" customWidth="1"/>
    <col min="7" max="7" width="9.77777777777778" style="14"/>
    <col min="8" max="8" width="10.3796296296296" style="14" customWidth="1"/>
    <col min="9" max="9" width="11.8796296296296" style="14" customWidth="1"/>
    <col min="10" max="10" width="18.1111111111111" style="14" customWidth="1"/>
    <col min="11" max="11" width="14.3333333333333" style="14" customWidth="1"/>
    <col min="12" max="14" width="12.8888888888889" style="14"/>
    <col min="15" max="15" width="9" style="14"/>
    <col min="16" max="16" width="12.8888888888889" style="14"/>
    <col min="17" max="17" width="19.4444444444444" style="14" customWidth="1"/>
    <col min="18" max="18" width="12.8888888888889" style="14"/>
    <col min="19" max="19" width="14.1111111111111" style="14"/>
    <col min="20" max="16384" width="9" style="14"/>
  </cols>
  <sheetData>
    <row r="1" ht="14.55"/>
    <row r="2" s="14" customFormat="1" ht="16.35" spans="1:20">
      <c r="A2" s="73" t="s">
        <v>0</v>
      </c>
      <c r="B2" s="74" t="s">
        <v>1</v>
      </c>
      <c r="C2" s="75">
        <v>43851</v>
      </c>
      <c r="D2" s="75">
        <v>43852</v>
      </c>
      <c r="E2" s="75">
        <v>43853</v>
      </c>
      <c r="F2" s="75">
        <v>43854</v>
      </c>
      <c r="G2" s="75">
        <v>43855</v>
      </c>
      <c r="H2" s="75">
        <v>43856</v>
      </c>
      <c r="I2" s="84" t="s">
        <v>2</v>
      </c>
      <c r="J2" s="85" t="s">
        <v>3</v>
      </c>
      <c r="L2" s="14" t="s">
        <v>4</v>
      </c>
      <c r="O2" s="14" t="b">
        <v>1</v>
      </c>
      <c r="P2" s="14" t="s">
        <v>5</v>
      </c>
      <c r="Q2" s="14" t="s">
        <v>6</v>
      </c>
      <c r="R2" s="14" t="s">
        <v>7</v>
      </c>
      <c r="S2" s="14" t="s">
        <v>8</v>
      </c>
      <c r="T2" s="4"/>
    </row>
    <row r="3" s="14" customFormat="1" spans="1:19">
      <c r="A3" s="76" t="s">
        <v>9</v>
      </c>
      <c r="B3" s="76">
        <v>15674.348592</v>
      </c>
      <c r="C3" s="76">
        <v>20498.98692</v>
      </c>
      <c r="D3" s="76">
        <v>21535.051392</v>
      </c>
      <c r="E3" s="76">
        <v>19198.741726</v>
      </c>
      <c r="F3" s="76">
        <v>6813.235416</v>
      </c>
      <c r="G3" s="76">
        <v>1722.28316</v>
      </c>
      <c r="H3" s="76">
        <v>881.799996</v>
      </c>
      <c r="I3" s="76">
        <v>86324.447202</v>
      </c>
      <c r="J3" s="14">
        <v>277</v>
      </c>
      <c r="K3" s="4"/>
      <c r="L3" s="14">
        <v>1018</v>
      </c>
      <c r="N3" s="86"/>
      <c r="O3" s="14">
        <v>1018</v>
      </c>
      <c r="P3" s="14">
        <f>Q$4+I3*R$4+S$4*J3</f>
        <v>1190.1051359461</v>
      </c>
      <c r="Q3" s="14">
        <v>70.3535</v>
      </c>
      <c r="R3" s="14">
        <v>0.0054</v>
      </c>
      <c r="S3" s="14">
        <v>2.3484</v>
      </c>
    </row>
    <row r="4" s="14" customFormat="1" spans="1:19">
      <c r="A4" s="76" t="s">
        <v>10</v>
      </c>
      <c r="B4" s="76">
        <v>4618.334853</v>
      </c>
      <c r="C4" s="76">
        <v>5365.911282</v>
      </c>
      <c r="D4" s="76">
        <v>4719.100768</v>
      </c>
      <c r="E4" s="76">
        <v>4127.416788</v>
      </c>
      <c r="F4" s="76">
        <v>1965.35637</v>
      </c>
      <c r="G4" s="76">
        <v>685.99414</v>
      </c>
      <c r="H4" s="76">
        <v>459.425208</v>
      </c>
      <c r="I4" s="76">
        <v>21941.539409</v>
      </c>
      <c r="J4" s="14">
        <v>428</v>
      </c>
      <c r="K4" s="4"/>
      <c r="L4" s="14">
        <v>1206</v>
      </c>
      <c r="N4" s="86"/>
      <c r="O4" s="14">
        <v>1206</v>
      </c>
      <c r="P4" s="14">
        <f>Q$4+I4*R$4+S$4*J4</f>
        <v>1194.74898422399</v>
      </c>
      <c r="Q4" s="14">
        <v>70.35346019572</v>
      </c>
      <c r="R4" s="14">
        <v>0.00543573965154</v>
      </c>
      <c r="S4" s="14">
        <v>2.34842763609098</v>
      </c>
    </row>
    <row r="5" s="14" customFormat="1" spans="1:16">
      <c r="A5" s="76" t="s">
        <v>11</v>
      </c>
      <c r="B5" s="76">
        <v>2612.391432</v>
      </c>
      <c r="C5" s="76">
        <v>2833.683486</v>
      </c>
      <c r="D5" s="76">
        <v>2592.182112</v>
      </c>
      <c r="E5" s="76">
        <v>2251.318248</v>
      </c>
      <c r="F5" s="76">
        <v>851.654427</v>
      </c>
      <c r="G5" s="76">
        <v>306.50802</v>
      </c>
      <c r="H5" s="76">
        <v>155.611764</v>
      </c>
      <c r="I5" s="76">
        <v>11603.349489</v>
      </c>
      <c r="J5" s="14">
        <v>111</v>
      </c>
      <c r="L5" s="14">
        <v>414</v>
      </c>
      <c r="N5" s="86"/>
      <c r="O5" s="14">
        <v>414</v>
      </c>
      <c r="P5" s="14">
        <f>Q$4+I5*R$4+S$4*J5</f>
        <v>394.101714709852</v>
      </c>
    </row>
    <row r="6" s="14" customFormat="1" spans="1:16">
      <c r="A6" s="76" t="s">
        <v>12</v>
      </c>
      <c r="B6" s="76">
        <v>7743.874602</v>
      </c>
      <c r="C6" s="76">
        <v>10189.202322</v>
      </c>
      <c r="D6" s="76">
        <v>10368.728448</v>
      </c>
      <c r="E6" s="76">
        <v>9693.17579</v>
      </c>
      <c r="F6" s="76">
        <v>6332.81497</v>
      </c>
      <c r="G6" s="76">
        <v>2276.91672</v>
      </c>
      <c r="H6" s="76">
        <v>1393.095792</v>
      </c>
      <c r="I6" s="76">
        <v>47997.808644</v>
      </c>
      <c r="J6" s="14">
        <v>311</v>
      </c>
      <c r="L6" s="14">
        <v>1350</v>
      </c>
      <c r="N6" s="86"/>
      <c r="O6" s="14">
        <v>1350</v>
      </c>
      <c r="P6" s="14">
        <f>Q$4+I6*R$4+S$4*J6</f>
        <v>1061.61804665323</v>
      </c>
    </row>
    <row r="7" s="14" customFormat="1" spans="1:16">
      <c r="A7" s="76" t="s">
        <v>13</v>
      </c>
      <c r="B7" s="76">
        <v>29016.204834</v>
      </c>
      <c r="C7" s="76">
        <v>37259.923284</v>
      </c>
      <c r="D7" s="76">
        <v>37686.339936</v>
      </c>
      <c r="E7" s="76">
        <v>33269.480776</v>
      </c>
      <c r="F7" s="76">
        <v>10874.971914</v>
      </c>
      <c r="G7" s="76">
        <v>3159.95173</v>
      </c>
      <c r="H7" s="76">
        <v>1519.06722</v>
      </c>
      <c r="I7" s="76">
        <v>152785.939694</v>
      </c>
      <c r="J7" s="14">
        <v>278</v>
      </c>
      <c r="K7" s="4"/>
      <c r="L7" s="14">
        <v>1272</v>
      </c>
      <c r="N7" s="86"/>
      <c r="O7" s="14">
        <v>1272</v>
      </c>
      <c r="P7" s="14">
        <f>Q$4+I7*R$4+S$4*J7</f>
        <v>1553.72093362149</v>
      </c>
    </row>
    <row r="8" s="14" customFormat="1" spans="1:16">
      <c r="A8" s="76" t="s">
        <v>14</v>
      </c>
      <c r="B8" s="76">
        <v>5877.880722</v>
      </c>
      <c r="C8" s="76">
        <v>6993.772008</v>
      </c>
      <c r="D8" s="76">
        <v>6846.019424</v>
      </c>
      <c r="E8" s="76">
        <v>5940.97871</v>
      </c>
      <c r="F8" s="76">
        <v>2751.498918</v>
      </c>
      <c r="G8" s="76">
        <v>956.01311</v>
      </c>
      <c r="H8" s="76">
        <v>459.425208</v>
      </c>
      <c r="I8" s="76">
        <v>29825.5881</v>
      </c>
      <c r="J8" s="14">
        <v>129</v>
      </c>
      <c r="K8" s="4"/>
      <c r="L8" s="14">
        <v>631</v>
      </c>
      <c r="N8" s="86"/>
      <c r="O8" s="14">
        <v>631</v>
      </c>
      <c r="P8" s="14">
        <f>Q$4+I8*R$4+S$4*J8</f>
        <v>535.424757117126</v>
      </c>
    </row>
    <row r="9" s="14" customFormat="1" spans="1:16">
      <c r="A9" s="76" t="s">
        <v>15</v>
      </c>
      <c r="B9" s="76">
        <v>3405.438831</v>
      </c>
      <c r="C9" s="76">
        <v>4280.670798</v>
      </c>
      <c r="D9" s="76">
        <v>3788.573856</v>
      </c>
      <c r="E9" s="76">
        <v>3376.977372</v>
      </c>
      <c r="F9" s="76">
        <v>1594.122389</v>
      </c>
      <c r="G9" s="76">
        <v>474.35765</v>
      </c>
      <c r="H9" s="76">
        <v>177.842016</v>
      </c>
      <c r="I9" s="76">
        <v>17097.982912</v>
      </c>
      <c r="J9" s="14">
        <v>56</v>
      </c>
      <c r="K9" s="4"/>
      <c r="L9" s="14">
        <v>245</v>
      </c>
      <c r="N9" s="86"/>
      <c r="O9" s="14">
        <v>245</v>
      </c>
      <c r="P9" s="14">
        <f>Q$4+I9*R$4+S$4*J9</f>
        <v>294.805591492927</v>
      </c>
    </row>
    <row r="10" s="14" customFormat="1" spans="1:16">
      <c r="A10" s="76" t="s">
        <v>16</v>
      </c>
      <c r="B10" s="76">
        <v>4198.48623</v>
      </c>
      <c r="C10" s="76">
        <v>5064.455592</v>
      </c>
      <c r="D10" s="76">
        <v>4918.499392</v>
      </c>
      <c r="E10" s="76">
        <v>4502.636496</v>
      </c>
      <c r="F10" s="76">
        <v>1899.844491</v>
      </c>
      <c r="G10" s="76">
        <v>496.25108</v>
      </c>
      <c r="H10" s="76">
        <v>222.30252</v>
      </c>
      <c r="I10" s="76">
        <v>21302.475801</v>
      </c>
      <c r="J10" s="14">
        <v>101</v>
      </c>
      <c r="L10" s="14">
        <v>296</v>
      </c>
      <c r="N10" s="86"/>
      <c r="O10" s="14">
        <v>296</v>
      </c>
      <c r="P10" s="14">
        <f>Q$4+I10*R$4+S$4*J10</f>
        <v>423.339363828376</v>
      </c>
    </row>
    <row r="11" s="14" customFormat="1" spans="1:16">
      <c r="A11" s="76" t="s">
        <v>17</v>
      </c>
      <c r="B11" s="76">
        <v>3358.788984</v>
      </c>
      <c r="C11" s="76">
        <v>3738.050556</v>
      </c>
      <c r="D11" s="76">
        <v>3655.64144</v>
      </c>
      <c r="E11" s="76">
        <v>3251.904136</v>
      </c>
      <c r="F11" s="76">
        <v>1441.261338</v>
      </c>
      <c r="G11" s="76">
        <v>518.14451</v>
      </c>
      <c r="H11" s="76">
        <v>155.611764</v>
      </c>
      <c r="I11" s="76">
        <v>16119.402728</v>
      </c>
      <c r="J11" s="14">
        <v>78</v>
      </c>
      <c r="K11" s="4"/>
      <c r="L11" s="14">
        <v>252</v>
      </c>
      <c r="N11" s="86"/>
      <c r="O11" s="14">
        <v>252</v>
      </c>
      <c r="P11" s="14">
        <f>Q$4+I11*R$4+S$4*J11</f>
        <v>341.151692378548</v>
      </c>
    </row>
    <row r="12" s="14" customFormat="1" spans="1:16">
      <c r="A12" s="76" t="s">
        <v>18</v>
      </c>
      <c r="B12" s="76">
        <v>2285.842503</v>
      </c>
      <c r="C12" s="76">
        <v>2773.392348</v>
      </c>
      <c r="D12" s="76">
        <v>2592.182112</v>
      </c>
      <c r="E12" s="76">
        <v>2063.708394</v>
      </c>
      <c r="F12" s="76">
        <v>939.003599</v>
      </c>
      <c r="G12" s="76">
        <v>394.08174</v>
      </c>
      <c r="H12" s="76">
        <v>196.367226</v>
      </c>
      <c r="I12" s="76">
        <v>11244.577922</v>
      </c>
      <c r="J12" s="14">
        <v>70</v>
      </c>
      <c r="K12" s="4"/>
      <c r="L12" s="14">
        <v>174</v>
      </c>
      <c r="N12" s="86"/>
      <c r="O12" s="14">
        <v>174</v>
      </c>
      <c r="P12" s="14">
        <f>Q$4+I12*R$4+S$4*J12</f>
        <v>295.865992797535</v>
      </c>
    </row>
    <row r="13" s="14" customFormat="1" spans="1:16">
      <c r="A13" s="76" t="s">
        <v>19</v>
      </c>
      <c r="B13" s="76">
        <v>4385.085618</v>
      </c>
      <c r="C13" s="76">
        <v>4943.873316</v>
      </c>
      <c r="D13" s="76">
        <v>4719.100768</v>
      </c>
      <c r="E13" s="76">
        <v>3502.050608</v>
      </c>
      <c r="F13" s="76">
        <v>1288.400287</v>
      </c>
      <c r="G13" s="76">
        <v>386.78393</v>
      </c>
      <c r="H13" s="76">
        <v>155.611764</v>
      </c>
      <c r="I13" s="76">
        <v>19380.906291</v>
      </c>
      <c r="J13" s="14">
        <v>65</v>
      </c>
      <c r="K13" s="4"/>
      <c r="L13" s="14">
        <v>318</v>
      </c>
      <c r="N13" s="86"/>
      <c r="O13" s="14">
        <v>318</v>
      </c>
      <c r="P13" s="14">
        <f>Q$4+I13*R$4+S$4*J13</f>
        <v>328.350817350403</v>
      </c>
    </row>
    <row r="14" s="14" customFormat="1" spans="1:16">
      <c r="A14" s="76" t="s">
        <v>20</v>
      </c>
      <c r="B14" s="76">
        <v>2145.892962</v>
      </c>
      <c r="C14" s="76">
        <v>1989.607554</v>
      </c>
      <c r="D14" s="76">
        <v>1861.053824</v>
      </c>
      <c r="E14" s="76">
        <v>1938.635158</v>
      </c>
      <c r="F14" s="76">
        <v>1157.376529</v>
      </c>
      <c r="G14" s="76">
        <v>357.59269</v>
      </c>
      <c r="H14" s="76">
        <v>188.957142</v>
      </c>
      <c r="I14" s="76">
        <v>9639.115859</v>
      </c>
      <c r="J14" s="14">
        <v>101</v>
      </c>
      <c r="K14" s="4"/>
      <c r="L14" s="14">
        <v>337</v>
      </c>
      <c r="N14" s="86"/>
      <c r="O14" s="14">
        <v>337</v>
      </c>
      <c r="P14" s="14">
        <f>Q$4+I14*R$4+S$4*J14</f>
        <v>359.940375721463</v>
      </c>
    </row>
    <row r="15" s="14" customFormat="1" spans="1:16">
      <c r="A15" s="76" t="s">
        <v>21</v>
      </c>
      <c r="B15" s="76">
        <v>10589.515269</v>
      </c>
      <c r="C15" s="76">
        <v>13686.088326</v>
      </c>
      <c r="D15" s="76">
        <v>13957.90368</v>
      </c>
      <c r="E15" s="76">
        <v>12007.030656</v>
      </c>
      <c r="F15" s="76">
        <v>4301.946721</v>
      </c>
      <c r="G15" s="76">
        <v>1320.90361</v>
      </c>
      <c r="H15" s="76">
        <v>544.641174</v>
      </c>
      <c r="I15" s="76">
        <v>56408.029436</v>
      </c>
      <c r="J15" s="14">
        <v>200</v>
      </c>
      <c r="K15" s="4"/>
      <c r="L15" s="14">
        <v>990</v>
      </c>
      <c r="N15" s="86"/>
      <c r="O15" s="14">
        <v>990</v>
      </c>
      <c r="P15" s="14">
        <f>Q$4+I15*R$4+S$4*J15</f>
        <v>846.658349684417</v>
      </c>
    </row>
    <row r="16" s="14" customFormat="1" spans="1:16">
      <c r="A16" s="76" t="s">
        <v>22</v>
      </c>
      <c r="B16" s="76">
        <v>4804.934241</v>
      </c>
      <c r="C16" s="76">
        <v>6029.1138</v>
      </c>
      <c r="D16" s="76">
        <v>5649.62768</v>
      </c>
      <c r="E16" s="76">
        <v>4315.026642</v>
      </c>
      <c r="F16" s="76">
        <v>2009.030956</v>
      </c>
      <c r="G16" s="76">
        <v>620.31385</v>
      </c>
      <c r="H16" s="76">
        <v>233.417646</v>
      </c>
      <c r="I16" s="76">
        <v>23661.464815</v>
      </c>
      <c r="J16" s="14">
        <v>145</v>
      </c>
      <c r="K16" s="4"/>
      <c r="L16" s="14">
        <v>758</v>
      </c>
      <c r="N16" s="86"/>
      <c r="O16" s="14">
        <v>758</v>
      </c>
      <c r="P16" s="14">
        <f>Q$4+I16*R$4+S$4*J16</f>
        <v>539.493029937326</v>
      </c>
    </row>
    <row r="17" s="14" customFormat="1" spans="1:16">
      <c r="A17" s="76" t="s">
        <v>23</v>
      </c>
      <c r="B17" s="76">
        <v>5924.530569</v>
      </c>
      <c r="C17" s="76">
        <v>7536.39225</v>
      </c>
      <c r="D17" s="76">
        <v>6912.485632</v>
      </c>
      <c r="E17" s="76">
        <v>6253.6618</v>
      </c>
      <c r="F17" s="76">
        <v>2817.010797</v>
      </c>
      <c r="G17" s="76">
        <v>671.39852</v>
      </c>
      <c r="H17" s="76">
        <v>237.122688</v>
      </c>
      <c r="I17" s="76">
        <v>30352.602256</v>
      </c>
      <c r="J17" s="14">
        <v>165</v>
      </c>
      <c r="K17" s="4"/>
      <c r="L17" s="14">
        <v>576</v>
      </c>
      <c r="N17" s="86"/>
      <c r="O17" s="14">
        <v>576</v>
      </c>
      <c r="P17" s="14">
        <f>Q$4+I17*R$4+S$4*J17</f>
        <v>622.832863761093</v>
      </c>
    </row>
    <row r="18" s="14" customFormat="1" spans="1:16">
      <c r="A18" s="76" t="s">
        <v>24</v>
      </c>
      <c r="B18" s="76">
        <v>9749.818023</v>
      </c>
      <c r="C18" s="76">
        <v>12299.392152</v>
      </c>
      <c r="D18" s="76">
        <v>12960.91056</v>
      </c>
      <c r="E18" s="76">
        <v>11506.737712</v>
      </c>
      <c r="F18" s="76">
        <v>3777.851689</v>
      </c>
      <c r="G18" s="76">
        <v>992.50216</v>
      </c>
      <c r="H18" s="76">
        <v>507.590754</v>
      </c>
      <c r="I18" s="76">
        <v>51794.80305</v>
      </c>
      <c r="J18" s="14">
        <v>162</v>
      </c>
      <c r="K18" s="4"/>
      <c r="L18" s="14">
        <v>935</v>
      </c>
      <c r="N18" s="86"/>
      <c r="O18" s="14">
        <v>935</v>
      </c>
      <c r="P18" s="14">
        <f>Q$4+I18*R$4+S$4*J18</f>
        <v>732.341801925049</v>
      </c>
    </row>
    <row r="19" s="14" customFormat="1" spans="1:16">
      <c r="A19" s="76" t="s">
        <v>25</v>
      </c>
      <c r="B19" s="76">
        <v>2099.243115</v>
      </c>
      <c r="C19" s="76">
        <v>2291.063244</v>
      </c>
      <c r="D19" s="76">
        <v>1993.98624</v>
      </c>
      <c r="E19" s="76">
        <v>1813.561922</v>
      </c>
      <c r="F19" s="76">
        <v>807.979841</v>
      </c>
      <c r="G19" s="76">
        <v>291.9124</v>
      </c>
      <c r="H19" s="76">
        <v>107.446218</v>
      </c>
      <c r="I19" s="76">
        <v>9405.19298</v>
      </c>
      <c r="J19" s="14">
        <v>142</v>
      </c>
      <c r="L19" s="14">
        <v>146</v>
      </c>
      <c r="N19" s="86"/>
      <c r="O19" s="14">
        <v>146</v>
      </c>
      <c r="P19" s="14">
        <f>Q$4+I19*R$4+S$4*J19</f>
        <v>454.954364932411</v>
      </c>
    </row>
    <row r="20" s="14" customFormat="1" spans="1:16">
      <c r="A20" s="76" t="s">
        <v>26</v>
      </c>
      <c r="B20" s="76">
        <v>5644.631487</v>
      </c>
      <c r="C20" s="76">
        <v>6812.898594</v>
      </c>
      <c r="D20" s="76">
        <v>6447.222176</v>
      </c>
      <c r="E20" s="76">
        <v>5190.539294</v>
      </c>
      <c r="F20" s="76">
        <v>2620.47516</v>
      </c>
      <c r="G20" s="76">
        <v>853.84377</v>
      </c>
      <c r="H20" s="76">
        <v>314.92857</v>
      </c>
      <c r="I20" s="76">
        <v>27884.539051</v>
      </c>
      <c r="J20" s="14">
        <v>43</v>
      </c>
      <c r="K20" s="4"/>
      <c r="L20" s="14">
        <v>538</v>
      </c>
      <c r="N20" s="86"/>
      <c r="O20" s="14">
        <v>538</v>
      </c>
      <c r="P20" s="14">
        <f>Q$4+I20*R$4+S$4*J20</f>
        <v>322.908943132068</v>
      </c>
    </row>
    <row r="21" s="14" customFormat="1" spans="1:16">
      <c r="A21" s="76" t="s">
        <v>27</v>
      </c>
      <c r="B21" s="76">
        <v>1586.094798</v>
      </c>
      <c r="C21" s="76">
        <v>1748.443002</v>
      </c>
      <c r="D21" s="76">
        <v>1395.790368</v>
      </c>
      <c r="E21" s="76">
        <v>1063.122506</v>
      </c>
      <c r="F21" s="76">
        <v>414.908567</v>
      </c>
      <c r="G21" s="76">
        <v>167.84963</v>
      </c>
      <c r="H21" s="76">
        <v>85.215966</v>
      </c>
      <c r="I21" s="76">
        <v>6461.424837</v>
      </c>
      <c r="J21" s="14">
        <v>12</v>
      </c>
      <c r="K21" s="4"/>
      <c r="L21" s="14">
        <v>122</v>
      </c>
      <c r="N21" s="86"/>
      <c r="O21" s="14">
        <v>122</v>
      </c>
      <c r="P21" s="14">
        <f>Q$4+I21*R$4+S$4*J21</f>
        <v>133.657215020738</v>
      </c>
    </row>
    <row r="22" s="14" customFormat="1" spans="1:16">
      <c r="A22" s="76" t="s">
        <v>28</v>
      </c>
      <c r="B22" s="76">
        <v>513.148317</v>
      </c>
      <c r="C22" s="76">
        <v>542.620242</v>
      </c>
      <c r="D22" s="76">
        <v>465.263456</v>
      </c>
      <c r="E22" s="76">
        <v>375.219708</v>
      </c>
      <c r="F22" s="76">
        <v>196.535637</v>
      </c>
      <c r="G22" s="76">
        <v>58.38248</v>
      </c>
      <c r="H22" s="76">
        <v>18.52521</v>
      </c>
      <c r="I22" s="76">
        <v>2169.69505</v>
      </c>
      <c r="J22" s="14">
        <v>41</v>
      </c>
      <c r="K22" s="4"/>
      <c r="L22" s="14">
        <v>136</v>
      </c>
      <c r="N22" s="86"/>
      <c r="O22" s="14">
        <v>136</v>
      </c>
      <c r="P22" s="14">
        <f>Q$4+I22*R$4+S$4*J22</f>
        <v>178.432890690485</v>
      </c>
    </row>
    <row r="23" s="14" customFormat="1" spans="1:16">
      <c r="A23" s="76" t="s">
        <v>29</v>
      </c>
      <c r="B23" s="76">
        <v>1259.545869</v>
      </c>
      <c r="C23" s="76">
        <v>1386.696174</v>
      </c>
      <c r="D23" s="76">
        <v>1329.32416</v>
      </c>
      <c r="E23" s="76">
        <v>1125.659124</v>
      </c>
      <c r="F23" s="76">
        <v>524.095032</v>
      </c>
      <c r="G23" s="76">
        <v>189.74306</v>
      </c>
      <c r="H23" s="76">
        <v>48.165546</v>
      </c>
      <c r="I23" s="76">
        <v>5863.228965</v>
      </c>
      <c r="J23" s="14">
        <v>27</v>
      </c>
      <c r="K23" s="4"/>
      <c r="L23" s="14">
        <v>480</v>
      </c>
      <c r="N23" s="86"/>
      <c r="O23" s="14">
        <v>480</v>
      </c>
      <c r="P23" s="14">
        <f>Q$4+I23*R$4+S$4*J23</f>
        <v>165.631992541285</v>
      </c>
    </row>
    <row r="24" s="14" customFormat="1" spans="1:16">
      <c r="A24" s="76" t="s">
        <v>30</v>
      </c>
      <c r="B24" s="76">
        <v>653.097858</v>
      </c>
      <c r="C24" s="76">
        <v>723.493656</v>
      </c>
      <c r="D24" s="76">
        <v>598.195872</v>
      </c>
      <c r="E24" s="76">
        <v>938.04927</v>
      </c>
      <c r="F24" s="76">
        <v>371.233981</v>
      </c>
      <c r="G24" s="76">
        <v>116.76496</v>
      </c>
      <c r="H24" s="76">
        <v>51.870588</v>
      </c>
      <c r="I24" s="76">
        <v>3452.706185</v>
      </c>
      <c r="J24" s="14">
        <v>18</v>
      </c>
      <c r="K24" s="4"/>
      <c r="L24" s="14">
        <v>75</v>
      </c>
      <c r="N24" s="86"/>
      <c r="O24" s="14">
        <v>75</v>
      </c>
      <c r="P24" s="14">
        <f>Q$4+I24*R$4+S$4*J24</f>
        <v>131.39316956028</v>
      </c>
    </row>
    <row r="25" s="14" customFormat="1" spans="1:16">
      <c r="A25" s="76" t="s">
        <v>31</v>
      </c>
      <c r="B25" s="76">
        <v>886.347093</v>
      </c>
      <c r="C25" s="76">
        <v>964.658208</v>
      </c>
      <c r="D25" s="76">
        <v>996.99312</v>
      </c>
      <c r="E25" s="76">
        <v>750.439416</v>
      </c>
      <c r="F25" s="76">
        <v>240.210223</v>
      </c>
      <c r="G25" s="76">
        <v>131.36058</v>
      </c>
      <c r="H25" s="76">
        <v>59.280672</v>
      </c>
      <c r="I25" s="76">
        <v>4029.289312</v>
      </c>
      <c r="J25" s="14">
        <v>14</v>
      </c>
      <c r="K25" s="4"/>
      <c r="L25" s="14">
        <v>93</v>
      </c>
      <c r="N25" s="86"/>
      <c r="O25" s="14">
        <v>93</v>
      </c>
      <c r="P25" s="14">
        <f>Q$4+I25*R$4+S$4*J25</f>
        <v>125.133614781758</v>
      </c>
    </row>
    <row r="26" s="14" customFormat="1" spans="1:16">
      <c r="A26" s="76" t="s">
        <v>32</v>
      </c>
      <c r="B26" s="76">
        <v>1352.845563</v>
      </c>
      <c r="C26" s="76">
        <v>1688.151864</v>
      </c>
      <c r="D26" s="76">
        <v>1794.587616</v>
      </c>
      <c r="E26" s="76">
        <v>1375.805596</v>
      </c>
      <c r="F26" s="76">
        <v>720.630669</v>
      </c>
      <c r="G26" s="76">
        <v>211.63649</v>
      </c>
      <c r="H26" s="76">
        <v>85.215966</v>
      </c>
      <c r="I26" s="76">
        <v>7228.873764</v>
      </c>
      <c r="J26" s="14">
        <v>26</v>
      </c>
      <c r="K26" s="4"/>
      <c r="L26" s="14">
        <v>91</v>
      </c>
      <c r="N26" s="86"/>
      <c r="O26" s="14">
        <v>91</v>
      </c>
      <c r="P26" s="14">
        <f>Q$4+I26*R$4+S$4*J26</f>
        <v>170.706854489037</v>
      </c>
    </row>
    <row r="27" s="14" customFormat="1" spans="1:16">
      <c r="A27" s="76" t="s">
        <v>33</v>
      </c>
      <c r="B27" s="76">
        <v>2565.741585</v>
      </c>
      <c r="C27" s="76">
        <v>3135.139176</v>
      </c>
      <c r="D27" s="76">
        <v>3190.377984</v>
      </c>
      <c r="E27" s="76">
        <v>2939.221046</v>
      </c>
      <c r="F27" s="76">
        <v>1157.376529</v>
      </c>
      <c r="G27" s="76">
        <v>284.61459</v>
      </c>
      <c r="H27" s="76">
        <v>148.20168</v>
      </c>
      <c r="I27" s="76">
        <v>13420.67259</v>
      </c>
      <c r="J27" s="14">
        <v>35</v>
      </c>
      <c r="K27" s="4"/>
      <c r="L27" s="14">
        <v>133</v>
      </c>
      <c r="N27" s="86"/>
      <c r="O27" s="14">
        <v>133</v>
      </c>
      <c r="P27" s="14">
        <f>Q$4+I27*R$4+S$4*J27</f>
        <v>225.499709606703</v>
      </c>
    </row>
    <row r="28" s="14" customFormat="1" spans="1:16">
      <c r="A28" s="76" t="s">
        <v>34</v>
      </c>
      <c r="B28" s="76">
        <v>1726.044339</v>
      </c>
      <c r="C28" s="76">
        <v>2170.480968</v>
      </c>
      <c r="D28" s="76">
        <v>2193.384864</v>
      </c>
      <c r="E28" s="76">
        <v>2001.171776</v>
      </c>
      <c r="F28" s="76">
        <v>1091.86465</v>
      </c>
      <c r="G28" s="76">
        <v>496.25108</v>
      </c>
      <c r="H28" s="76">
        <v>185.2521</v>
      </c>
      <c r="I28" s="76">
        <v>9864.449777</v>
      </c>
      <c r="J28" s="14">
        <v>46</v>
      </c>
      <c r="K28" s="4"/>
      <c r="L28" s="14">
        <v>168</v>
      </c>
      <c r="N28" s="86"/>
      <c r="O28" s="14">
        <v>168</v>
      </c>
      <c r="P28" s="14">
        <f>Q$4+I28*R$4+S$4*J28</f>
        <v>232.001712249369</v>
      </c>
    </row>
    <row r="29" s="14" customFormat="1" spans="1:16">
      <c r="A29" s="76" t="s">
        <v>35</v>
      </c>
      <c r="B29" s="76">
        <v>606.448011</v>
      </c>
      <c r="C29" s="76">
        <v>663.202518</v>
      </c>
      <c r="D29" s="76">
        <v>598.195872</v>
      </c>
      <c r="E29" s="76">
        <v>562.829562</v>
      </c>
      <c r="F29" s="76">
        <v>414.908567</v>
      </c>
      <c r="G29" s="76">
        <v>65.68029</v>
      </c>
      <c r="H29" s="76">
        <v>33.345378</v>
      </c>
      <c r="I29" s="76">
        <v>2944.610198</v>
      </c>
      <c r="J29" s="14">
        <v>14</v>
      </c>
      <c r="K29" s="4"/>
      <c r="L29" s="14">
        <v>76</v>
      </c>
      <c r="N29" s="86"/>
      <c r="O29" s="14">
        <v>76</v>
      </c>
      <c r="P29" s="14">
        <f>Q$4+I29*R$4+S$4*J29</f>
        <v>119.237581512591</v>
      </c>
    </row>
    <row r="30" s="14" customFormat="1" spans="1:16">
      <c r="A30" s="76" t="s">
        <v>36</v>
      </c>
      <c r="B30" s="76">
        <v>93.299694</v>
      </c>
      <c r="C30" s="76">
        <v>180.873414</v>
      </c>
      <c r="D30" s="76">
        <v>132.932416</v>
      </c>
      <c r="E30" s="76">
        <v>250.146472</v>
      </c>
      <c r="F30" s="76">
        <v>109.186465</v>
      </c>
      <c r="G30" s="76">
        <v>43.78686</v>
      </c>
      <c r="H30" s="76">
        <v>7.410084</v>
      </c>
      <c r="I30" s="76">
        <v>817.635405</v>
      </c>
      <c r="J30" s="14">
        <v>6</v>
      </c>
      <c r="K30" s="4"/>
      <c r="L30" s="14">
        <v>18</v>
      </c>
      <c r="N30" s="86"/>
      <c r="O30" s="14">
        <v>18</v>
      </c>
      <c r="P30" s="14">
        <f>Q$4+I30*R$4+S$4*J30</f>
        <v>88.8884792037273</v>
      </c>
    </row>
    <row r="31" s="14" customFormat="1" spans="1:16">
      <c r="A31" s="76" t="s">
        <v>37</v>
      </c>
      <c r="B31" s="76">
        <v>279.899082</v>
      </c>
      <c r="C31" s="76">
        <v>301.45569</v>
      </c>
      <c r="D31" s="76">
        <v>265.864832</v>
      </c>
      <c r="E31" s="76">
        <v>125.073236</v>
      </c>
      <c r="F31" s="76">
        <v>109.186465</v>
      </c>
      <c r="G31" s="76">
        <v>43.78686</v>
      </c>
      <c r="H31" s="76">
        <v>18.52521</v>
      </c>
      <c r="I31" s="76">
        <v>1143.791375</v>
      </c>
      <c r="J31" s="14">
        <v>17</v>
      </c>
      <c r="K31" s="4"/>
      <c r="L31" s="14">
        <v>74</v>
      </c>
      <c r="N31" s="86"/>
      <c r="O31" s="14">
        <v>74</v>
      </c>
      <c r="P31" s="14">
        <f>Q$4+I31*R$4+S$4*J31</f>
        <v>116.494082139444</v>
      </c>
    </row>
    <row r="32" s="14" customFormat="1" spans="1:16">
      <c r="A32" s="14" t="s">
        <v>38</v>
      </c>
      <c r="B32" s="76">
        <v>66429.382128</v>
      </c>
      <c r="C32" s="76">
        <v>83623.808406</v>
      </c>
      <c r="D32" s="76">
        <v>96774.798848</v>
      </c>
      <c r="E32" s="76">
        <v>105749.421038</v>
      </c>
      <c r="F32" s="76">
        <v>38586.496731</v>
      </c>
      <c r="G32" s="76">
        <v>12413.57481</v>
      </c>
      <c r="H32" s="76">
        <v>6102.204174</v>
      </c>
      <c r="I32" s="76">
        <v>409679.686135</v>
      </c>
      <c r="J32" s="14">
        <v>399</v>
      </c>
      <c r="K32" s="4"/>
      <c r="L32" s="14">
        <v>3518</v>
      </c>
      <c r="N32" s="86"/>
      <c r="O32" s="14">
        <v>3518</v>
      </c>
      <c r="P32" s="14">
        <f>Q$4+I32*R$4+S$4*J32</f>
        <v>3234.2882013505</v>
      </c>
    </row>
    <row r="33" s="14" customFormat="1" spans="1:16">
      <c r="A33" s="14" t="s">
        <v>39</v>
      </c>
      <c r="B33" s="76">
        <v>58079.059515</v>
      </c>
      <c r="C33" s="76">
        <v>81393.0363</v>
      </c>
      <c r="D33" s="76">
        <v>93584.420864</v>
      </c>
      <c r="E33" s="76">
        <v>88301.704616</v>
      </c>
      <c r="F33" s="76">
        <v>31838.773194</v>
      </c>
      <c r="G33" s="76">
        <v>11625.41133</v>
      </c>
      <c r="H33" s="76">
        <v>6135.549552</v>
      </c>
      <c r="I33" s="76">
        <v>370957.955371</v>
      </c>
      <c r="J33" s="14">
        <v>496</v>
      </c>
      <c r="K33" s="4"/>
      <c r="L33" s="14">
        <v>2905</v>
      </c>
      <c r="N33" s="86"/>
      <c r="O33" s="14">
        <v>2905</v>
      </c>
      <c r="P33" s="14">
        <f>Q$4+I33*R$4+S$4*J33</f>
        <v>3251.6044347612</v>
      </c>
    </row>
    <row r="34" s="14" customFormat="1" spans="1:16">
      <c r="A34" s="14" t="s">
        <v>40</v>
      </c>
      <c r="B34" s="76">
        <v>16467.395991</v>
      </c>
      <c r="C34" s="76">
        <v>19775.493264</v>
      </c>
      <c r="D34" s="76">
        <v>21800.916224</v>
      </c>
      <c r="E34" s="76">
        <v>22450.645862</v>
      </c>
      <c r="F34" s="76">
        <v>8713.079907</v>
      </c>
      <c r="G34" s="76">
        <v>3043.18677</v>
      </c>
      <c r="H34" s="76">
        <v>1733.959656</v>
      </c>
      <c r="I34" s="76">
        <v>93984.677674</v>
      </c>
      <c r="J34" s="14">
        <v>123</v>
      </c>
      <c r="L34" s="14">
        <v>1391</v>
      </c>
      <c r="N34" s="86"/>
      <c r="O34" s="14">
        <v>1391</v>
      </c>
      <c r="P34" s="14">
        <f>Q$4+I34*R$4+S$4*J34</f>
        <v>870.086298504679</v>
      </c>
    </row>
    <row r="35" s="14" customFormat="1" spans="1:16">
      <c r="A35" s="14" t="s">
        <v>41</v>
      </c>
      <c r="B35" s="76">
        <v>8723.521389</v>
      </c>
      <c r="C35" s="76">
        <v>11033.278254</v>
      </c>
      <c r="D35" s="76">
        <v>11698.052608</v>
      </c>
      <c r="E35" s="76">
        <v>9630.639172</v>
      </c>
      <c r="F35" s="76">
        <v>3493.96688</v>
      </c>
      <c r="G35" s="76">
        <v>1744.17659</v>
      </c>
      <c r="H35" s="76">
        <v>1107.807558</v>
      </c>
      <c r="I35" s="76">
        <v>47431.442451</v>
      </c>
      <c r="J35" s="14">
        <v>56</v>
      </c>
      <c r="L35" s="14">
        <v>252</v>
      </c>
      <c r="N35" s="86"/>
      <c r="O35" s="14">
        <v>252</v>
      </c>
      <c r="P35" s="14">
        <f>Q$4+I35*R$4+S$4*J35</f>
        <v>459.690380277453</v>
      </c>
    </row>
    <row r="36" s="14" customFormat="1" spans="1:16">
      <c r="A36" s="14" t="s">
        <v>42</v>
      </c>
      <c r="B36" s="76">
        <v>17260.44339</v>
      </c>
      <c r="C36" s="76">
        <v>22548.885612</v>
      </c>
      <c r="D36" s="76">
        <v>25655.956288</v>
      </c>
      <c r="E36" s="76">
        <v>23513.768368</v>
      </c>
      <c r="F36" s="76">
        <v>7337.330448</v>
      </c>
      <c r="G36" s="76">
        <v>2495.85102</v>
      </c>
      <c r="H36" s="76">
        <v>1267.124364</v>
      </c>
      <c r="I36" s="76">
        <v>100079.35949</v>
      </c>
      <c r="J36" s="14">
        <v>113</v>
      </c>
      <c r="K36" s="4"/>
      <c r="L36" s="14">
        <v>1014</v>
      </c>
      <c r="N36" s="86"/>
      <c r="O36" s="14">
        <v>1014</v>
      </c>
      <c r="P36" s="14">
        <f>Q$4+I36*R$4+S$4*J36</f>
        <v>879.73112575452</v>
      </c>
    </row>
    <row r="37" s="14" customFormat="1" spans="1:16">
      <c r="A37" s="14" t="s">
        <v>43</v>
      </c>
      <c r="B37" s="76">
        <v>16747.295073</v>
      </c>
      <c r="C37" s="76">
        <v>22669.467888</v>
      </c>
      <c r="D37" s="76">
        <v>27849.341152</v>
      </c>
      <c r="E37" s="76">
        <v>25452.403526</v>
      </c>
      <c r="F37" s="76">
        <v>7490.191499</v>
      </c>
      <c r="G37" s="76">
        <v>2422.87292</v>
      </c>
      <c r="H37" s="76">
        <v>1174.498314</v>
      </c>
      <c r="I37" s="76">
        <v>103806.070372</v>
      </c>
      <c r="J37" s="14">
        <v>191</v>
      </c>
      <c r="K37" s="4"/>
      <c r="L37" s="14">
        <v>927</v>
      </c>
      <c r="N37" s="86"/>
      <c r="O37" s="14">
        <v>927</v>
      </c>
      <c r="P37" s="14">
        <f>Q$4+I37*R$4+S$4*J37</f>
        <v>1083.16591148073</v>
      </c>
    </row>
    <row r="38" s="14" customFormat="1" spans="1:16">
      <c r="A38" s="14" t="s">
        <v>44</v>
      </c>
      <c r="B38" s="76">
        <v>34007.738463</v>
      </c>
      <c r="C38" s="76">
        <v>43228.745946</v>
      </c>
      <c r="D38" s="76">
        <v>50846.64912</v>
      </c>
      <c r="E38" s="76">
        <v>45714.267758</v>
      </c>
      <c r="F38" s="76">
        <v>13189.724972</v>
      </c>
      <c r="G38" s="76">
        <v>4283.81447</v>
      </c>
      <c r="H38" s="76">
        <v>2263.780662</v>
      </c>
      <c r="I38" s="76">
        <v>193534.721391</v>
      </c>
      <c r="J38" s="14">
        <v>151</v>
      </c>
      <c r="K38" s="4"/>
      <c r="L38" s="14">
        <v>1580</v>
      </c>
      <c r="N38" s="86"/>
      <c r="O38" s="14">
        <v>1580</v>
      </c>
      <c r="P38" s="14">
        <f>Q$4+I38*R$4+S$4*J38</f>
        <v>1476.97039226026</v>
      </c>
    </row>
    <row r="39" s="14" customFormat="1" spans="1:16">
      <c r="A39" s="14" t="s">
        <v>45</v>
      </c>
      <c r="B39" s="76">
        <v>9190.019859</v>
      </c>
      <c r="C39" s="76">
        <v>10128.911184</v>
      </c>
      <c r="D39" s="76">
        <v>8972.93808</v>
      </c>
      <c r="E39" s="76">
        <v>7817.07725</v>
      </c>
      <c r="F39" s="76">
        <v>2009.030956</v>
      </c>
      <c r="G39" s="76">
        <v>656.8029</v>
      </c>
      <c r="H39" s="76">
        <v>326.043696</v>
      </c>
      <c r="I39" s="76">
        <v>39100.823925</v>
      </c>
      <c r="J39" s="14">
        <v>0</v>
      </c>
      <c r="L39" s="14">
        <v>198</v>
      </c>
      <c r="N39" s="86"/>
      <c r="O39" s="14">
        <v>198</v>
      </c>
      <c r="P39" s="14">
        <f>Q$4+I39*R$4+S$4*J39</f>
        <v>282.895359212726</v>
      </c>
    </row>
    <row r="40" s="14" customFormat="1" spans="1:16">
      <c r="A40" s="14" t="s">
        <v>46</v>
      </c>
      <c r="B40" s="76">
        <v>15767.648286</v>
      </c>
      <c r="C40" s="76">
        <v>12058.2276</v>
      </c>
      <c r="D40" s="76">
        <v>13692.038848</v>
      </c>
      <c r="E40" s="76">
        <v>13382.836252</v>
      </c>
      <c r="F40" s="76">
        <v>4280.109428</v>
      </c>
      <c r="G40" s="76">
        <v>1459.562</v>
      </c>
      <c r="H40" s="76">
        <v>889.21008</v>
      </c>
      <c r="I40" s="76">
        <v>61529.632494</v>
      </c>
      <c r="J40" s="14">
        <v>119</v>
      </c>
      <c r="L40" s="14">
        <v>672</v>
      </c>
      <c r="N40" s="86"/>
      <c r="O40" s="14">
        <v>672</v>
      </c>
      <c r="P40" s="14">
        <f>Q$4+I40*R$4+S$4*J40</f>
        <v>684.275411982866</v>
      </c>
    </row>
    <row r="41" s="14" customFormat="1" spans="1:16">
      <c r="A41" s="14" t="s">
        <v>47</v>
      </c>
      <c r="B41" s="76">
        <v>11335.912821</v>
      </c>
      <c r="C41" s="76">
        <v>21343.062852</v>
      </c>
      <c r="D41" s="76">
        <v>25190.692832</v>
      </c>
      <c r="E41" s="76">
        <v>25952.69647</v>
      </c>
      <c r="F41" s="76">
        <v>8123.472996</v>
      </c>
      <c r="G41" s="76">
        <v>2269.61891</v>
      </c>
      <c r="H41" s="76">
        <v>933.670584</v>
      </c>
      <c r="I41" s="76">
        <v>95149.127465</v>
      </c>
      <c r="J41" s="14">
        <v>143</v>
      </c>
      <c r="K41" s="4"/>
      <c r="L41" s="14">
        <v>1307</v>
      </c>
      <c r="N41" s="86"/>
      <c r="O41" s="14">
        <v>1307</v>
      </c>
      <c r="P41" s="14">
        <f>Q$4+I41*R$4+S$4*J41</f>
        <v>923.384497127664</v>
      </c>
    </row>
    <row r="42" s="14" customFormat="1" spans="1:16">
      <c r="A42" s="14" t="s">
        <v>48</v>
      </c>
      <c r="B42" s="76">
        <v>14508.102417</v>
      </c>
      <c r="C42" s="76">
        <v>13746.379464</v>
      </c>
      <c r="D42" s="76">
        <v>15553.092672</v>
      </c>
      <c r="E42" s="76">
        <v>14070.73905</v>
      </c>
      <c r="F42" s="76">
        <v>4236.434842</v>
      </c>
      <c r="G42" s="76">
        <v>1459.562</v>
      </c>
      <c r="H42" s="76">
        <v>715.073106</v>
      </c>
      <c r="I42" s="76">
        <v>64289.383551</v>
      </c>
      <c r="J42" s="14">
        <v>34</v>
      </c>
      <c r="L42" s="14">
        <v>496</v>
      </c>
      <c r="N42" s="86"/>
      <c r="O42" s="14">
        <v>496</v>
      </c>
      <c r="P42" s="14">
        <f>Q$4+I42*R$4+S$4*J42</f>
        <v>499.660351164047</v>
      </c>
    </row>
    <row r="43" s="14" customFormat="1" spans="1:16">
      <c r="A43" s="14" t="s">
        <v>49</v>
      </c>
      <c r="B43" s="76">
        <v>22158.677325</v>
      </c>
      <c r="C43" s="76">
        <v>19474.037574</v>
      </c>
      <c r="D43" s="76">
        <v>21933.84864</v>
      </c>
      <c r="E43" s="76">
        <v>20887.230412</v>
      </c>
      <c r="F43" s="76">
        <v>6966.096467</v>
      </c>
      <c r="G43" s="76">
        <v>2466.65978</v>
      </c>
      <c r="H43" s="76">
        <v>1044.821844</v>
      </c>
      <c r="I43" s="76">
        <v>94931.372042</v>
      </c>
      <c r="J43" s="14">
        <v>55</v>
      </c>
      <c r="L43" s="14">
        <v>575</v>
      </c>
      <c r="N43" s="86"/>
      <c r="O43" s="14">
        <v>575</v>
      </c>
      <c r="P43" s="14">
        <f>Q$4+I43*R$4+S$4*J43</f>
        <v>715.539203364519</v>
      </c>
    </row>
    <row r="44" s="14" customFormat="1" spans="1:16">
      <c r="A44" s="14" t="s">
        <v>50</v>
      </c>
      <c r="B44" s="76">
        <v>19033.137576</v>
      </c>
      <c r="C44" s="76">
        <v>28758.872826</v>
      </c>
      <c r="D44" s="76">
        <v>31504.982592</v>
      </c>
      <c r="E44" s="76">
        <v>30642.94282</v>
      </c>
      <c r="F44" s="76">
        <v>9783.107264</v>
      </c>
      <c r="G44" s="76">
        <v>3459.16194</v>
      </c>
      <c r="H44" s="76">
        <v>1919.211756</v>
      </c>
      <c r="I44" s="76">
        <v>125101.416774</v>
      </c>
      <c r="J44" s="14">
        <v>130</v>
      </c>
      <c r="L44" s="14">
        <v>836</v>
      </c>
      <c r="N44" s="86"/>
      <c r="O44" s="14">
        <v>836</v>
      </c>
      <c r="P44" s="14">
        <f>Q$4+I44*R$4+S$4*J44</f>
        <v>1055.66778450981</v>
      </c>
    </row>
    <row r="45" s="14" customFormat="1" spans="1:16">
      <c r="A45" s="14" t="s">
        <v>51</v>
      </c>
      <c r="B45" s="76">
        <v>66429.382128</v>
      </c>
      <c r="C45" s="76">
        <v>26769.265272</v>
      </c>
      <c r="D45" s="76">
        <v>29909.7936</v>
      </c>
      <c r="E45" s="76">
        <v>26515.526032</v>
      </c>
      <c r="F45" s="76">
        <v>6987.93376</v>
      </c>
      <c r="G45" s="76">
        <v>2488.55321</v>
      </c>
      <c r="H45" s="76">
        <v>1307.879826</v>
      </c>
      <c r="I45" s="76">
        <v>160408.333828</v>
      </c>
      <c r="J45" s="14">
        <v>163</v>
      </c>
      <c r="K45" s="4"/>
      <c r="L45" s="14">
        <v>1175</v>
      </c>
      <c r="N45" s="86"/>
      <c r="O45" s="14">
        <v>1175</v>
      </c>
      <c r="P45" s="14">
        <f>Q$4+I45*R$4+S$4*J45</f>
        <v>1325.08510550487</v>
      </c>
    </row>
    <row r="46" s="14" customFormat="1" ht="14.55" spans="1:16">
      <c r="A46" s="77" t="s">
        <v>52</v>
      </c>
      <c r="B46" s="78">
        <v>13761.704865</v>
      </c>
      <c r="C46" s="78">
        <v>18388.79709</v>
      </c>
      <c r="D46" s="78">
        <v>21136.254144</v>
      </c>
      <c r="E46" s="78">
        <v>18010.545984</v>
      </c>
      <c r="F46" s="78">
        <v>4935.228218</v>
      </c>
      <c r="G46" s="78">
        <v>2036.08899</v>
      </c>
      <c r="H46" s="78">
        <v>1278.23949</v>
      </c>
      <c r="I46" s="78">
        <v>79546.858781</v>
      </c>
      <c r="J46" s="77">
        <v>117</v>
      </c>
      <c r="L46" s="14">
        <v>931</v>
      </c>
      <c r="N46" s="86"/>
      <c r="O46" s="14">
        <v>931</v>
      </c>
      <c r="P46" s="14">
        <f>Q$4+I46*R$4+S$4*J46</f>
        <v>777.515508049699</v>
      </c>
    </row>
    <row r="47" s="14" customFormat="1" ht="15.15" spans="2:14">
      <c r="B47" s="76"/>
      <c r="C47" s="76"/>
      <c r="D47" s="76"/>
      <c r="E47" s="76"/>
      <c r="F47" s="76"/>
      <c r="G47" s="76" t="s">
        <v>53</v>
      </c>
      <c r="I47" s="86">
        <f>STDEV(I3:I46)</f>
        <v>86807.4132207724</v>
      </c>
      <c r="J47" s="86">
        <f>STDEV(J3:J46)</f>
        <v>115.38969729146</v>
      </c>
      <c r="K47" s="86"/>
      <c r="L47" s="86">
        <f>STDEV(L3:L46)</f>
        <v>713.213350106093</v>
      </c>
      <c r="M47" s="14">
        <v>0.0054</v>
      </c>
      <c r="N47" s="14">
        <v>2.3484</v>
      </c>
    </row>
    <row r="48" s="14" customFormat="1" spans="9:16">
      <c r="I48" s="86"/>
      <c r="L48" s="14">
        <f>SUM(L3:L46)</f>
        <v>30699</v>
      </c>
      <c r="M48" s="14" t="s">
        <v>54</v>
      </c>
      <c r="N48" s="14" t="s">
        <v>55</v>
      </c>
      <c r="O48" s="14">
        <f>SUM(O3:O46)</f>
        <v>30699</v>
      </c>
      <c r="P48" s="14">
        <f>SUM(P3:P46)</f>
        <v>30699.0000263144</v>
      </c>
    </row>
    <row r="49" s="14" customFormat="1" spans="8:14">
      <c r="H49" s="79" t="s">
        <v>56</v>
      </c>
      <c r="I49" s="14">
        <v>9480000</v>
      </c>
      <c r="J49" s="14">
        <v>2261</v>
      </c>
      <c r="K49" s="87">
        <f>Q3+R3*I49+S3*J49</f>
        <v>56572.0859</v>
      </c>
      <c r="M49" s="14">
        <f>M47*(I47/L47)</f>
        <v>0.657250781021473</v>
      </c>
      <c r="N49" s="14">
        <f>N47*(J47/L47)</f>
        <v>0.379944044904594</v>
      </c>
    </row>
    <row r="50" s="14" customFormat="1" ht="14.55" spans="1:9">
      <c r="A50" s="80" t="s">
        <v>57</v>
      </c>
      <c r="B50" s="76"/>
      <c r="C50" s="76"/>
      <c r="D50" s="76"/>
      <c r="E50" s="76"/>
      <c r="F50" s="76"/>
      <c r="G50" s="76"/>
      <c r="H50" s="76"/>
      <c r="I50" s="76"/>
    </row>
    <row r="51" s="14" customFormat="1" ht="16.35" spans="1:12">
      <c r="A51" s="81" t="s">
        <v>0</v>
      </c>
      <c r="B51" s="82" t="s">
        <v>58</v>
      </c>
      <c r="C51" s="83">
        <v>43854</v>
      </c>
      <c r="D51" s="83">
        <v>43855</v>
      </c>
      <c r="E51" s="83">
        <v>43856</v>
      </c>
      <c r="F51" s="83">
        <v>43857</v>
      </c>
      <c r="G51" s="83">
        <v>43858</v>
      </c>
      <c r="H51" s="83">
        <v>43859</v>
      </c>
      <c r="I51" s="88" t="s">
        <v>2</v>
      </c>
      <c r="J51" s="89" t="s">
        <v>3</v>
      </c>
      <c r="K51" s="90" t="s">
        <v>59</v>
      </c>
      <c r="L51" s="14" t="s">
        <v>60</v>
      </c>
    </row>
    <row r="52" s="14" customFormat="1" spans="1:14">
      <c r="A52" s="76" t="s">
        <v>9</v>
      </c>
      <c r="B52" s="76">
        <v>19198.741726</v>
      </c>
      <c r="C52" s="76">
        <v>6813.235416</v>
      </c>
      <c r="D52" s="76">
        <v>1722.28316</v>
      </c>
      <c r="E52" s="76">
        <v>881.799996</v>
      </c>
      <c r="F52" s="76">
        <v>475.536527</v>
      </c>
      <c r="G52" s="76">
        <v>303.588896</v>
      </c>
      <c r="H52" s="76">
        <v>182.44525</v>
      </c>
      <c r="I52" s="76">
        <f>SUM(B52:H52)</f>
        <v>29577.630971</v>
      </c>
      <c r="J52" s="14">
        <v>277</v>
      </c>
      <c r="K52" s="86">
        <f>Q$3+R$3*I52+S$3*J52</f>
        <v>880.5795072434</v>
      </c>
      <c r="L52" s="14">
        <v>1018</v>
      </c>
      <c r="M52" s="86"/>
      <c r="N52" s="91"/>
    </row>
    <row r="53" s="14" customFormat="1" spans="1:14">
      <c r="A53" s="76" t="s">
        <v>10</v>
      </c>
      <c r="B53" s="76">
        <v>4127.416788</v>
      </c>
      <c r="C53" s="76">
        <v>1965.35637</v>
      </c>
      <c r="D53" s="76">
        <v>685.99414</v>
      </c>
      <c r="E53" s="76">
        <v>459.425208</v>
      </c>
      <c r="F53" s="76">
        <v>137.591787</v>
      </c>
      <c r="G53" s="76">
        <v>80.83728</v>
      </c>
      <c r="H53" s="76">
        <v>43.78686</v>
      </c>
      <c r="I53" s="76">
        <f t="shared" ref="I52:I95" si="0">SUM(B53:H53)</f>
        <v>7500.408433</v>
      </c>
      <c r="J53" s="14">
        <v>428</v>
      </c>
      <c r="K53" s="86">
        <f>Q$3+R$3*I53+S$3*J53</f>
        <v>1115.9709055382</v>
      </c>
      <c r="L53" s="14">
        <v>1206</v>
      </c>
      <c r="M53" s="86"/>
      <c r="N53" s="91"/>
    </row>
    <row r="54" s="14" customFormat="1" spans="1:14">
      <c r="A54" s="76" t="s">
        <v>11</v>
      </c>
      <c r="B54" s="76">
        <v>2251.318248</v>
      </c>
      <c r="C54" s="76">
        <v>851.654427</v>
      </c>
      <c r="D54" s="76">
        <v>306.50802</v>
      </c>
      <c r="E54" s="76">
        <v>155.611764</v>
      </c>
      <c r="F54" s="76">
        <v>65.175057</v>
      </c>
      <c r="G54" s="76">
        <v>37.724064</v>
      </c>
      <c r="H54" s="76">
        <v>18.974306</v>
      </c>
      <c r="I54" s="76">
        <f t="shared" si="0"/>
        <v>3686.965886</v>
      </c>
      <c r="J54" s="14">
        <v>111</v>
      </c>
      <c r="K54" s="86">
        <f>Q$3+R$3*I54+S$3*J54</f>
        <v>350.9355157844</v>
      </c>
      <c r="L54" s="14">
        <v>414</v>
      </c>
      <c r="M54" s="86"/>
      <c r="N54" s="91"/>
    </row>
    <row r="55" s="14" customFormat="1" spans="1:14">
      <c r="A55" s="76" t="s">
        <v>12</v>
      </c>
      <c r="B55" s="76">
        <v>9693.17579</v>
      </c>
      <c r="C55" s="76">
        <v>6332.81497</v>
      </c>
      <c r="D55" s="76">
        <v>2276.91672</v>
      </c>
      <c r="E55" s="76">
        <v>1393.095792</v>
      </c>
      <c r="F55" s="76">
        <v>646.922788</v>
      </c>
      <c r="G55" s="76">
        <v>294.606976</v>
      </c>
      <c r="H55" s="76">
        <v>185.364374</v>
      </c>
      <c r="I55" s="76">
        <f t="shared" si="0"/>
        <v>20822.89741</v>
      </c>
      <c r="J55" s="14">
        <v>311</v>
      </c>
      <c r="K55" s="86">
        <f>Q$3+R$3*I55+S$3*J55</f>
        <v>913.149546014</v>
      </c>
      <c r="L55" s="14">
        <v>1350</v>
      </c>
      <c r="M55" s="86"/>
      <c r="N55" s="91"/>
    </row>
    <row r="56" s="14" customFormat="1" spans="1:14">
      <c r="A56" s="76" t="s">
        <v>13</v>
      </c>
      <c r="B56" s="76">
        <v>33269.480776</v>
      </c>
      <c r="C56" s="76">
        <v>10874.971914</v>
      </c>
      <c r="D56" s="76">
        <v>3159.95173</v>
      </c>
      <c r="E56" s="76">
        <v>1519.06722</v>
      </c>
      <c r="F56" s="76">
        <v>666.233916</v>
      </c>
      <c r="G56" s="76">
        <v>393.408096</v>
      </c>
      <c r="H56" s="76">
        <v>251.044664</v>
      </c>
      <c r="I56" s="76">
        <f t="shared" si="0"/>
        <v>50134.158316</v>
      </c>
      <c r="J56" s="14">
        <v>278</v>
      </c>
      <c r="K56" s="86">
        <f>Q$3+R$3*I56+S$3*J56</f>
        <v>993.9331549064</v>
      </c>
      <c r="L56" s="14">
        <v>1272</v>
      </c>
      <c r="M56" s="86"/>
      <c r="N56" s="91"/>
    </row>
    <row r="57" s="14" customFormat="1" spans="1:14">
      <c r="A57" s="76" t="s">
        <v>14</v>
      </c>
      <c r="B57" s="76">
        <v>5940.97871</v>
      </c>
      <c r="C57" s="76">
        <v>2751.498918</v>
      </c>
      <c r="D57" s="76">
        <v>956.01311</v>
      </c>
      <c r="E57" s="76">
        <v>459.425208</v>
      </c>
      <c r="F57" s="76">
        <v>241.3891</v>
      </c>
      <c r="G57" s="76">
        <v>102.393888</v>
      </c>
      <c r="H57" s="76">
        <v>102.16934</v>
      </c>
      <c r="I57" s="76">
        <f t="shared" si="0"/>
        <v>10553.868274</v>
      </c>
      <c r="J57" s="14">
        <v>129</v>
      </c>
      <c r="K57" s="86">
        <f>Q$3+R$3*I57+S$3*J57</f>
        <v>430.2879886796</v>
      </c>
      <c r="L57" s="14">
        <v>631</v>
      </c>
      <c r="M57" s="86"/>
      <c r="N57" s="91"/>
    </row>
    <row r="58" s="14" customFormat="1" spans="1:14">
      <c r="A58" s="76" t="s">
        <v>15</v>
      </c>
      <c r="B58" s="76">
        <v>3376.977372</v>
      </c>
      <c r="C58" s="76">
        <v>1594.122389</v>
      </c>
      <c r="D58" s="76">
        <v>474.35765</v>
      </c>
      <c r="E58" s="76">
        <v>177.842016</v>
      </c>
      <c r="F58" s="76">
        <v>82.072294</v>
      </c>
      <c r="G58" s="76">
        <v>55.687904</v>
      </c>
      <c r="H58" s="76">
        <v>18.974306</v>
      </c>
      <c r="I58" s="76">
        <f t="shared" si="0"/>
        <v>5780.033931</v>
      </c>
      <c r="J58" s="14">
        <v>56</v>
      </c>
      <c r="K58" s="86">
        <f>Q$3+R$3*I58+S$3*J58</f>
        <v>233.0760832274</v>
      </c>
      <c r="L58" s="14">
        <v>245</v>
      </c>
      <c r="M58" s="86"/>
      <c r="N58" s="91"/>
    </row>
    <row r="59" s="14" customFormat="1" spans="1:14">
      <c r="A59" s="76" t="s">
        <v>16</v>
      </c>
      <c r="B59" s="76">
        <v>4502.636496</v>
      </c>
      <c r="C59" s="76">
        <v>1899.844491</v>
      </c>
      <c r="D59" s="76">
        <v>496.25108</v>
      </c>
      <c r="E59" s="76">
        <v>222.30252</v>
      </c>
      <c r="F59" s="76">
        <v>108.625095</v>
      </c>
      <c r="G59" s="76">
        <v>41.316832</v>
      </c>
      <c r="H59" s="76">
        <v>17.514744</v>
      </c>
      <c r="I59" s="76">
        <f t="shared" si="0"/>
        <v>7288.491258</v>
      </c>
      <c r="J59" s="14">
        <v>101</v>
      </c>
      <c r="K59" s="86">
        <f>Q$3+R$3*I59+S$3*J59</f>
        <v>346.8997527932</v>
      </c>
      <c r="L59" s="14">
        <v>296</v>
      </c>
      <c r="M59" s="86"/>
      <c r="N59" s="91"/>
    </row>
    <row r="60" s="14" customFormat="1" spans="1:14">
      <c r="A60" s="76" t="s">
        <v>17</v>
      </c>
      <c r="B60" s="76">
        <v>3251.904136</v>
      </c>
      <c r="C60" s="76">
        <v>1441.261338</v>
      </c>
      <c r="D60" s="76">
        <v>518.14451</v>
      </c>
      <c r="E60" s="76">
        <v>155.611764</v>
      </c>
      <c r="F60" s="76">
        <v>91.727858</v>
      </c>
      <c r="G60" s="76">
        <v>26.94576</v>
      </c>
      <c r="H60" s="76">
        <v>5.838248</v>
      </c>
      <c r="I60" s="76">
        <f t="shared" si="0"/>
        <v>5491.433614</v>
      </c>
      <c r="J60" s="14">
        <v>78</v>
      </c>
      <c r="K60" s="86">
        <f>Q$3+R$3*I60+S$3*J60</f>
        <v>283.1824415156</v>
      </c>
      <c r="L60" s="14">
        <v>252</v>
      </c>
      <c r="M60" s="86"/>
      <c r="N60" s="91"/>
    </row>
    <row r="61" s="14" customFormat="1" spans="1:14">
      <c r="A61" s="76" t="s">
        <v>18</v>
      </c>
      <c r="B61" s="76">
        <v>2063.708394</v>
      </c>
      <c r="C61" s="76">
        <v>939.003599</v>
      </c>
      <c r="D61" s="76">
        <v>394.08174</v>
      </c>
      <c r="E61" s="76">
        <v>196.367226</v>
      </c>
      <c r="F61" s="76">
        <v>72.41673</v>
      </c>
      <c r="G61" s="76">
        <v>35.92768</v>
      </c>
      <c r="H61" s="76">
        <v>23.352992</v>
      </c>
      <c r="I61" s="76">
        <f t="shared" si="0"/>
        <v>3724.858361</v>
      </c>
      <c r="J61" s="14">
        <v>70</v>
      </c>
      <c r="K61" s="86">
        <f>Q$3+R$3*I61+S$3*J61</f>
        <v>254.8557351494</v>
      </c>
      <c r="L61" s="14">
        <v>174</v>
      </c>
      <c r="M61" s="86"/>
      <c r="N61" s="91"/>
    </row>
    <row r="62" s="14" customFormat="1" spans="1:14">
      <c r="A62" s="76" t="s">
        <v>19</v>
      </c>
      <c r="B62" s="76">
        <v>3502.050608</v>
      </c>
      <c r="C62" s="76">
        <v>1288.400287</v>
      </c>
      <c r="D62" s="76">
        <v>386.78393</v>
      </c>
      <c r="E62" s="76">
        <v>155.611764</v>
      </c>
      <c r="F62" s="76">
        <v>72.41673</v>
      </c>
      <c r="G62" s="76">
        <v>43.113216</v>
      </c>
      <c r="H62" s="76">
        <v>20.433868</v>
      </c>
      <c r="I62" s="76">
        <f t="shared" si="0"/>
        <v>5468.810403</v>
      </c>
      <c r="J62" s="14">
        <v>65</v>
      </c>
      <c r="K62" s="86">
        <f>Q$3+R$3*I62+S$3*J62</f>
        <v>252.5310761762</v>
      </c>
      <c r="L62" s="14">
        <v>318</v>
      </c>
      <c r="M62" s="86"/>
      <c r="N62" s="91"/>
    </row>
    <row r="63" s="14" customFormat="1" spans="1:14">
      <c r="A63" s="76" t="s">
        <v>20</v>
      </c>
      <c r="B63" s="76">
        <v>1938.635158</v>
      </c>
      <c r="C63" s="76">
        <v>1157.376529</v>
      </c>
      <c r="D63" s="76">
        <v>357.59269</v>
      </c>
      <c r="E63" s="76">
        <v>188.957142</v>
      </c>
      <c r="F63" s="76">
        <v>130.350114</v>
      </c>
      <c r="G63" s="76">
        <v>88.022816</v>
      </c>
      <c r="H63" s="76">
        <v>27.731678</v>
      </c>
      <c r="I63" s="76">
        <f t="shared" si="0"/>
        <v>3888.666127</v>
      </c>
      <c r="J63" s="14">
        <v>101</v>
      </c>
      <c r="K63" s="86">
        <f>Q$3+R$3*I63+S$3*J63</f>
        <v>328.5406970858</v>
      </c>
      <c r="L63" s="14">
        <v>337</v>
      </c>
      <c r="M63" s="86"/>
      <c r="N63" s="91"/>
    </row>
    <row r="64" s="14" customFormat="1" spans="1:14">
      <c r="A64" s="76" t="s">
        <v>21</v>
      </c>
      <c r="B64" s="76">
        <v>12007.030656</v>
      </c>
      <c r="C64" s="76">
        <v>4301.946721</v>
      </c>
      <c r="D64" s="76">
        <v>1320.90361</v>
      </c>
      <c r="E64" s="76">
        <v>544.641174</v>
      </c>
      <c r="F64" s="76">
        <v>352.428086</v>
      </c>
      <c r="G64" s="76">
        <v>154.489024</v>
      </c>
      <c r="H64" s="76">
        <v>89.033282</v>
      </c>
      <c r="I64" s="76">
        <f t="shared" si="0"/>
        <v>18770.472553</v>
      </c>
      <c r="J64" s="14">
        <v>200</v>
      </c>
      <c r="K64" s="86">
        <f>Q$3+R$3*I64+S$3*J64</f>
        <v>641.3940517862</v>
      </c>
      <c r="L64" s="14">
        <v>990</v>
      </c>
      <c r="M64" s="86"/>
      <c r="N64" s="91"/>
    </row>
    <row r="65" s="14" customFormat="1" spans="1:14">
      <c r="A65" s="76" t="s">
        <v>22</v>
      </c>
      <c r="B65" s="76">
        <v>4315.026642</v>
      </c>
      <c r="C65" s="76">
        <v>2009.030956</v>
      </c>
      <c r="D65" s="76">
        <v>620.31385</v>
      </c>
      <c r="E65" s="76">
        <v>233.417646</v>
      </c>
      <c r="F65" s="76">
        <v>113.452877</v>
      </c>
      <c r="G65" s="76">
        <v>59.280672</v>
      </c>
      <c r="H65" s="76">
        <v>39.408174</v>
      </c>
      <c r="I65" s="76">
        <f t="shared" si="0"/>
        <v>7389.930817</v>
      </c>
      <c r="J65" s="14">
        <v>145</v>
      </c>
      <c r="K65" s="86">
        <f>Q$3+R$3*I65+S$3*J65</f>
        <v>450.7771264118</v>
      </c>
      <c r="L65" s="14">
        <v>758</v>
      </c>
      <c r="M65" s="86"/>
      <c r="N65" s="91"/>
    </row>
    <row r="66" s="14" customFormat="1" spans="1:14">
      <c r="A66" s="76" t="s">
        <v>23</v>
      </c>
      <c r="B66" s="76">
        <v>6253.6618</v>
      </c>
      <c r="C66" s="76">
        <v>2817.010797</v>
      </c>
      <c r="D66" s="76">
        <v>671.39852</v>
      </c>
      <c r="E66" s="76">
        <v>237.122688</v>
      </c>
      <c r="F66" s="76">
        <v>130.350114</v>
      </c>
      <c r="G66" s="76">
        <v>70.058976</v>
      </c>
      <c r="H66" s="76">
        <v>46.705984</v>
      </c>
      <c r="I66" s="76">
        <f t="shared" si="0"/>
        <v>10226.308879</v>
      </c>
      <c r="J66" s="14">
        <v>165</v>
      </c>
      <c r="K66" s="86">
        <f>Q$3+R$3*I66+S$3*J66</f>
        <v>513.0615679466</v>
      </c>
      <c r="L66" s="14">
        <v>576</v>
      </c>
      <c r="M66" s="86"/>
      <c r="N66" s="91"/>
    </row>
    <row r="67" s="14" customFormat="1" spans="1:14">
      <c r="A67" s="76" t="s">
        <v>24</v>
      </c>
      <c r="B67" s="76">
        <v>11506.737712</v>
      </c>
      <c r="C67" s="76">
        <v>3777.851689</v>
      </c>
      <c r="D67" s="76">
        <v>992.50216</v>
      </c>
      <c r="E67" s="76">
        <v>507.590754</v>
      </c>
      <c r="F67" s="76">
        <v>255.872446</v>
      </c>
      <c r="G67" s="76">
        <v>152.69264</v>
      </c>
      <c r="H67" s="76">
        <v>99.250216</v>
      </c>
      <c r="I67" s="76">
        <f t="shared" si="0"/>
        <v>17292.497617</v>
      </c>
      <c r="J67" s="14">
        <v>162</v>
      </c>
      <c r="K67" s="86">
        <f>Q$3+R$3*I67+S$3*J67</f>
        <v>544.1737871318</v>
      </c>
      <c r="L67" s="14">
        <v>935</v>
      </c>
      <c r="M67" s="86"/>
      <c r="N67" s="91"/>
    </row>
    <row r="68" s="14" customFormat="1" spans="1:14">
      <c r="A68" s="76" t="s">
        <v>25</v>
      </c>
      <c r="B68" s="76">
        <v>1813.561922</v>
      </c>
      <c r="C68" s="76">
        <v>807.979841</v>
      </c>
      <c r="D68" s="76">
        <v>291.9124</v>
      </c>
      <c r="E68" s="76">
        <v>107.446218</v>
      </c>
      <c r="F68" s="76">
        <v>57.933384</v>
      </c>
      <c r="G68" s="76">
        <v>17.96384</v>
      </c>
      <c r="H68" s="76">
        <v>8.757372</v>
      </c>
      <c r="I68" s="76">
        <f t="shared" si="0"/>
        <v>3105.554977</v>
      </c>
      <c r="J68" s="14">
        <v>142</v>
      </c>
      <c r="K68" s="86">
        <f>Q$3+R$3*I68+S$3*J68</f>
        <v>420.5962968758</v>
      </c>
      <c r="L68" s="14">
        <v>146</v>
      </c>
      <c r="M68" s="86"/>
      <c r="N68" s="91"/>
    </row>
    <row r="69" s="14" customFormat="1" spans="1:14">
      <c r="A69" s="76" t="s">
        <v>26</v>
      </c>
      <c r="B69" s="76">
        <v>5190.539294</v>
      </c>
      <c r="C69" s="76">
        <v>2620.47516</v>
      </c>
      <c r="D69" s="76">
        <v>853.84377</v>
      </c>
      <c r="E69" s="76">
        <v>314.92857</v>
      </c>
      <c r="F69" s="76">
        <v>137.591787</v>
      </c>
      <c r="G69" s="76">
        <v>73.651744</v>
      </c>
      <c r="H69" s="76">
        <v>27.731678</v>
      </c>
      <c r="I69" s="76">
        <f t="shared" si="0"/>
        <v>9218.762003</v>
      </c>
      <c r="J69" s="14">
        <v>43</v>
      </c>
      <c r="K69" s="86">
        <f>Q$3+R$3*I69+S$3*J69</f>
        <v>221.1160148162</v>
      </c>
      <c r="L69" s="14">
        <v>538</v>
      </c>
      <c r="M69" s="86"/>
      <c r="N69" s="91"/>
    </row>
    <row r="70" s="14" customFormat="1" spans="1:14">
      <c r="A70" s="76" t="s">
        <v>27</v>
      </c>
      <c r="B70" s="76">
        <v>1063.122506</v>
      </c>
      <c r="C70" s="76">
        <v>414.908567</v>
      </c>
      <c r="D70" s="76">
        <v>167.84963</v>
      </c>
      <c r="E70" s="76">
        <v>85.215966</v>
      </c>
      <c r="F70" s="76">
        <v>41.036147</v>
      </c>
      <c r="G70" s="76">
        <v>26.94576</v>
      </c>
      <c r="H70" s="76">
        <v>11.676496</v>
      </c>
      <c r="I70" s="76">
        <f t="shared" si="0"/>
        <v>1810.755072</v>
      </c>
      <c r="J70" s="14">
        <v>12</v>
      </c>
      <c r="K70" s="86">
        <f>Q$3+R$3*I70+S$3*J70</f>
        <v>108.3123773888</v>
      </c>
      <c r="L70" s="14">
        <v>122</v>
      </c>
      <c r="M70" s="86"/>
      <c r="N70" s="91"/>
    </row>
    <row r="71" s="14" customFormat="1" spans="1:14">
      <c r="A71" s="76" t="s">
        <v>28</v>
      </c>
      <c r="B71" s="76">
        <v>375.219708</v>
      </c>
      <c r="C71" s="76">
        <v>196.535637</v>
      </c>
      <c r="D71" s="76">
        <v>58.38248</v>
      </c>
      <c r="E71" s="76">
        <v>18.52521</v>
      </c>
      <c r="F71" s="76">
        <v>14.483346</v>
      </c>
      <c r="G71" s="76">
        <v>12.574688</v>
      </c>
      <c r="H71" s="76">
        <v>1.459562</v>
      </c>
      <c r="I71" s="76">
        <f t="shared" si="0"/>
        <v>677.180631</v>
      </c>
      <c r="J71" s="14">
        <v>41</v>
      </c>
      <c r="K71" s="86">
        <f>Q$3+R$3*I71+S$3*J71</f>
        <v>170.2946754074</v>
      </c>
      <c r="L71" s="14">
        <v>136</v>
      </c>
      <c r="M71" s="86"/>
      <c r="N71" s="91"/>
    </row>
    <row r="72" s="14" customFormat="1" spans="1:14">
      <c r="A72" s="76" t="s">
        <v>29</v>
      </c>
      <c r="B72" s="76">
        <v>1125.659124</v>
      </c>
      <c r="C72" s="76">
        <v>524.095032</v>
      </c>
      <c r="D72" s="76">
        <v>189.74306</v>
      </c>
      <c r="E72" s="76">
        <v>48.165546</v>
      </c>
      <c r="F72" s="76">
        <v>31.380583</v>
      </c>
      <c r="G72" s="76">
        <v>21.556608</v>
      </c>
      <c r="H72" s="76">
        <v>4.378686</v>
      </c>
      <c r="I72" s="76">
        <f t="shared" si="0"/>
        <v>1944.978639</v>
      </c>
      <c r="J72" s="14">
        <v>27</v>
      </c>
      <c r="K72" s="86">
        <f>Q$3+R$3*I72+S$3*J72</f>
        <v>144.2631846506</v>
      </c>
      <c r="L72" s="14">
        <v>480</v>
      </c>
      <c r="M72" s="86"/>
      <c r="N72" s="91"/>
    </row>
    <row r="73" s="14" customFormat="1" spans="1:14">
      <c r="A73" s="76" t="s">
        <v>30</v>
      </c>
      <c r="B73" s="76">
        <v>938.04927</v>
      </c>
      <c r="C73" s="76">
        <v>371.233981</v>
      </c>
      <c r="D73" s="76">
        <v>116.76496</v>
      </c>
      <c r="E73" s="76">
        <v>51.870588</v>
      </c>
      <c r="F73" s="76">
        <v>26.552801</v>
      </c>
      <c r="G73" s="76">
        <v>5.389152</v>
      </c>
      <c r="H73" s="76">
        <v>14.59562</v>
      </c>
      <c r="I73" s="76">
        <f t="shared" si="0"/>
        <v>1524.456372</v>
      </c>
      <c r="J73" s="14">
        <v>18</v>
      </c>
      <c r="K73" s="86">
        <f>Q$3+R$3*I73+S$3*J73</f>
        <v>120.8567644088</v>
      </c>
      <c r="L73" s="14">
        <v>75</v>
      </c>
      <c r="M73" s="86"/>
      <c r="N73" s="91"/>
    </row>
    <row r="74" s="14" customFormat="1" spans="1:14">
      <c r="A74" s="76" t="s">
        <v>31</v>
      </c>
      <c r="B74" s="76">
        <v>750.439416</v>
      </c>
      <c r="C74" s="76">
        <v>240.210223</v>
      </c>
      <c r="D74" s="76">
        <v>131.36058</v>
      </c>
      <c r="E74" s="76">
        <v>59.280672</v>
      </c>
      <c r="F74" s="76">
        <v>38.622256</v>
      </c>
      <c r="G74" s="76">
        <v>16.167456</v>
      </c>
      <c r="H74" s="76">
        <v>10.216934</v>
      </c>
      <c r="I74" s="76">
        <f t="shared" si="0"/>
        <v>1246.297537</v>
      </c>
      <c r="J74" s="14">
        <v>14</v>
      </c>
      <c r="K74" s="86">
        <f>Q$3+R$3*I74+S$3*J74</f>
        <v>109.9611066998</v>
      </c>
      <c r="L74" s="14">
        <v>93</v>
      </c>
      <c r="M74" s="86"/>
      <c r="N74" s="91"/>
    </row>
    <row r="75" s="14" customFormat="1" spans="1:14">
      <c r="A75" s="76" t="s">
        <v>32</v>
      </c>
      <c r="B75" s="76">
        <v>1375.805596</v>
      </c>
      <c r="C75" s="76">
        <v>720.630669</v>
      </c>
      <c r="D75" s="76">
        <v>211.63649</v>
      </c>
      <c r="E75" s="76">
        <v>85.215966</v>
      </c>
      <c r="F75" s="76">
        <v>43.450038</v>
      </c>
      <c r="G75" s="76">
        <v>25.149376</v>
      </c>
      <c r="H75" s="76">
        <v>4.378686</v>
      </c>
      <c r="I75" s="76">
        <f t="shared" si="0"/>
        <v>2466.266821</v>
      </c>
      <c r="J75" s="14">
        <v>26</v>
      </c>
      <c r="K75" s="86">
        <f>Q$3+R$3*I75+S$3*J75</f>
        <v>144.7297408334</v>
      </c>
      <c r="L75" s="14">
        <v>91</v>
      </c>
      <c r="M75" s="86"/>
      <c r="N75" s="91"/>
    </row>
    <row r="76" s="14" customFormat="1" spans="1:14">
      <c r="A76" s="76" t="s">
        <v>33</v>
      </c>
      <c r="B76" s="76">
        <v>2939.221046</v>
      </c>
      <c r="C76" s="76">
        <v>1157.376529</v>
      </c>
      <c r="D76" s="76">
        <v>284.61459</v>
      </c>
      <c r="E76" s="76">
        <v>148.20168</v>
      </c>
      <c r="F76" s="76">
        <v>55.519493</v>
      </c>
      <c r="G76" s="76">
        <v>17.96384</v>
      </c>
      <c r="H76" s="76">
        <v>20.433868</v>
      </c>
      <c r="I76" s="76">
        <f t="shared" si="0"/>
        <v>4623.331046</v>
      </c>
      <c r="J76" s="14">
        <v>35</v>
      </c>
      <c r="K76" s="86">
        <f>Q$3+R$3*I76+S$3*J76</f>
        <v>177.5134876484</v>
      </c>
      <c r="L76" s="14">
        <v>133</v>
      </c>
      <c r="M76" s="86"/>
      <c r="N76" s="91"/>
    </row>
    <row r="77" s="14" customFormat="1" spans="1:14">
      <c r="A77" s="76" t="s">
        <v>34</v>
      </c>
      <c r="B77" s="76">
        <v>2001.171776</v>
      </c>
      <c r="C77" s="76">
        <v>1091.86465</v>
      </c>
      <c r="D77" s="76">
        <v>496.25108</v>
      </c>
      <c r="E77" s="76">
        <v>185.2521</v>
      </c>
      <c r="F77" s="76">
        <v>72.41673</v>
      </c>
      <c r="G77" s="76">
        <v>39.520448</v>
      </c>
      <c r="H77" s="76">
        <v>8.757372</v>
      </c>
      <c r="I77" s="76">
        <f t="shared" si="0"/>
        <v>3895.234156</v>
      </c>
      <c r="J77" s="14">
        <v>46</v>
      </c>
      <c r="K77" s="86">
        <f>Q$3+R$3*I77+S$3*J77</f>
        <v>199.4141644424</v>
      </c>
      <c r="L77" s="14">
        <v>168</v>
      </c>
      <c r="M77" s="86"/>
      <c r="N77" s="91"/>
    </row>
    <row r="78" s="14" customFormat="1" spans="1:14">
      <c r="A78" s="76" t="s">
        <v>35</v>
      </c>
      <c r="B78" s="76">
        <v>562.829562</v>
      </c>
      <c r="C78" s="76">
        <v>414.908567</v>
      </c>
      <c r="D78" s="76">
        <v>65.68029</v>
      </c>
      <c r="E78" s="76">
        <v>33.345378</v>
      </c>
      <c r="F78" s="76">
        <v>12.069455</v>
      </c>
      <c r="G78" s="76">
        <v>7.185536</v>
      </c>
      <c r="H78" s="76">
        <v>1.459562</v>
      </c>
      <c r="I78" s="76">
        <f t="shared" si="0"/>
        <v>1097.47835</v>
      </c>
      <c r="J78" s="14">
        <v>14</v>
      </c>
      <c r="K78" s="86">
        <f>Q$3+R$3*I78+S$3*J78</f>
        <v>109.15748309</v>
      </c>
      <c r="L78" s="14">
        <v>76</v>
      </c>
      <c r="M78" s="86"/>
      <c r="N78" s="91"/>
    </row>
    <row r="79" s="14" customFormat="1" spans="1:14">
      <c r="A79" s="76" t="s">
        <v>36</v>
      </c>
      <c r="B79" s="76">
        <v>250.146472</v>
      </c>
      <c r="C79" s="76">
        <v>109.186465</v>
      </c>
      <c r="D79" s="76">
        <v>43.78686</v>
      </c>
      <c r="E79" s="76">
        <v>7.410084</v>
      </c>
      <c r="F79" s="76">
        <v>2.413891</v>
      </c>
      <c r="G79" s="76">
        <v>1.796384</v>
      </c>
      <c r="H79" s="76">
        <v>1.459562</v>
      </c>
      <c r="I79" s="76">
        <f t="shared" si="0"/>
        <v>416.199718</v>
      </c>
      <c r="J79" s="14">
        <v>6</v>
      </c>
      <c r="K79" s="86">
        <f>Q$3+R$3*I79+S$3*J79</f>
        <v>86.6913784772</v>
      </c>
      <c r="L79" s="14">
        <v>18</v>
      </c>
      <c r="M79" s="86"/>
      <c r="N79" s="91"/>
    </row>
    <row r="80" s="14" customFormat="1" spans="1:14">
      <c r="A80" s="76" t="s">
        <v>37</v>
      </c>
      <c r="B80" s="76">
        <v>125.073236</v>
      </c>
      <c r="C80" s="76">
        <v>109.186465</v>
      </c>
      <c r="D80" s="76">
        <v>43.78686</v>
      </c>
      <c r="E80" s="76">
        <v>18.52521</v>
      </c>
      <c r="F80" s="76">
        <v>9.655564</v>
      </c>
      <c r="G80" s="76">
        <v>3.592768</v>
      </c>
      <c r="H80" s="76">
        <v>1.459562</v>
      </c>
      <c r="I80" s="76">
        <f t="shared" si="0"/>
        <v>311.279665</v>
      </c>
      <c r="J80" s="14">
        <v>17</v>
      </c>
      <c r="K80" s="86">
        <f>Q$3+R$3*I80+S$3*J80</f>
        <v>111.957210191</v>
      </c>
      <c r="L80" s="14">
        <v>74</v>
      </c>
      <c r="M80" s="86"/>
      <c r="N80" s="91"/>
    </row>
    <row r="81" s="14" customFormat="1" spans="1:14">
      <c r="A81" s="14" t="s">
        <v>38</v>
      </c>
      <c r="B81" s="76">
        <v>105749.421038</v>
      </c>
      <c r="C81" s="76">
        <v>38586.496731</v>
      </c>
      <c r="D81" s="76">
        <v>12413.57481</v>
      </c>
      <c r="E81" s="76">
        <v>6102.204174</v>
      </c>
      <c r="F81" s="76">
        <v>4048.095207</v>
      </c>
      <c r="G81" s="76">
        <v>2935.291456</v>
      </c>
      <c r="H81" s="76">
        <v>2481.2554</v>
      </c>
      <c r="I81" s="76">
        <f t="shared" si="0"/>
        <v>172316.338816</v>
      </c>
      <c r="J81" s="14">
        <v>399</v>
      </c>
      <c r="K81" s="86">
        <f>Q$3+R$3*I81+S$3*J81</f>
        <v>1937.8733296064</v>
      </c>
      <c r="L81" s="14">
        <v>3518</v>
      </c>
      <c r="M81" s="86"/>
      <c r="N81" s="91"/>
    </row>
    <row r="82" s="14" customFormat="1" spans="1:14">
      <c r="A82" s="14" t="s">
        <v>39</v>
      </c>
      <c r="B82" s="76">
        <v>88301.704616</v>
      </c>
      <c r="C82" s="76">
        <v>31838.773194</v>
      </c>
      <c r="D82" s="76">
        <v>11625.41133</v>
      </c>
      <c r="E82" s="76">
        <v>6135.549552</v>
      </c>
      <c r="F82" s="76">
        <v>4361.901037</v>
      </c>
      <c r="G82" s="76">
        <v>3705.940192</v>
      </c>
      <c r="H82" s="76">
        <v>3159.95173</v>
      </c>
      <c r="I82" s="76">
        <f t="shared" si="0"/>
        <v>149129.231651</v>
      </c>
      <c r="J82" s="14">
        <v>496</v>
      </c>
      <c r="K82" s="86">
        <f>Q$3+R$3*I82+S$3*J82</f>
        <v>2040.4577509154</v>
      </c>
      <c r="L82" s="14">
        <v>2905</v>
      </c>
      <c r="M82" s="86"/>
      <c r="N82" s="91"/>
    </row>
    <row r="83" s="14" customFormat="1" spans="1:14">
      <c r="A83" s="14" t="s">
        <v>40</v>
      </c>
      <c r="B83" s="76">
        <v>22450.645862</v>
      </c>
      <c r="C83" s="76">
        <v>8713.079907</v>
      </c>
      <c r="D83" s="76">
        <v>3043.18677</v>
      </c>
      <c r="E83" s="76">
        <v>1733.959656</v>
      </c>
      <c r="F83" s="76">
        <v>1110.38986</v>
      </c>
      <c r="G83" s="76">
        <v>903.581152</v>
      </c>
      <c r="H83" s="76">
        <v>769.189174</v>
      </c>
      <c r="I83" s="76">
        <f t="shared" si="0"/>
        <v>38724.032381</v>
      </c>
      <c r="J83" s="14">
        <v>123</v>
      </c>
      <c r="K83" s="86">
        <f>Q$3+R$3*I83+S$3*J83</f>
        <v>568.3164748574</v>
      </c>
      <c r="L83" s="14">
        <v>1391</v>
      </c>
      <c r="M83" s="86"/>
      <c r="N83" s="91"/>
    </row>
    <row r="84" s="14" customFormat="1" spans="1:14">
      <c r="A84" s="14" t="s">
        <v>41</v>
      </c>
      <c r="B84" s="76">
        <v>9630.639172</v>
      </c>
      <c r="C84" s="76">
        <v>3493.96688</v>
      </c>
      <c r="D84" s="76">
        <v>1744.17659</v>
      </c>
      <c r="E84" s="76">
        <v>1107.807558</v>
      </c>
      <c r="F84" s="76">
        <v>1069.353713</v>
      </c>
      <c r="G84" s="76">
        <v>984.418432</v>
      </c>
      <c r="H84" s="76">
        <v>937.038804</v>
      </c>
      <c r="I84" s="76">
        <f t="shared" si="0"/>
        <v>18967.401149</v>
      </c>
      <c r="J84" s="14">
        <v>56</v>
      </c>
      <c r="K84" s="86">
        <f>Q$3+R$3*I84+S$3*J84</f>
        <v>304.2878662046</v>
      </c>
      <c r="L84" s="14">
        <v>252</v>
      </c>
      <c r="M84" s="86"/>
      <c r="N84" s="91"/>
    </row>
    <row r="85" s="14" customFormat="1" spans="1:14">
      <c r="A85" s="14" t="s">
        <v>42</v>
      </c>
      <c r="B85" s="76">
        <v>23513.768368</v>
      </c>
      <c r="C85" s="76">
        <v>7337.330448</v>
      </c>
      <c r="D85" s="76">
        <v>2495.85102</v>
      </c>
      <c r="E85" s="76">
        <v>1267.124364</v>
      </c>
      <c r="F85" s="76">
        <v>704.856172</v>
      </c>
      <c r="G85" s="76">
        <v>549.693504</v>
      </c>
      <c r="H85" s="76">
        <v>467.05984</v>
      </c>
      <c r="I85" s="76">
        <f t="shared" si="0"/>
        <v>36335.683716</v>
      </c>
      <c r="J85" s="14">
        <v>113</v>
      </c>
      <c r="K85" s="86">
        <f>Q$3+R$3*I85+S$3*J85</f>
        <v>531.9353920664</v>
      </c>
      <c r="L85" s="14">
        <v>1014</v>
      </c>
      <c r="M85" s="86"/>
      <c r="N85" s="91"/>
    </row>
    <row r="86" s="14" customFormat="1" spans="1:14">
      <c r="A86" s="14" t="s">
        <v>43</v>
      </c>
      <c r="B86" s="76">
        <v>25452.403526</v>
      </c>
      <c r="C86" s="76">
        <v>7490.191499</v>
      </c>
      <c r="D86" s="76">
        <v>2422.87292</v>
      </c>
      <c r="E86" s="76">
        <v>1174.498314</v>
      </c>
      <c r="F86" s="76">
        <v>719.339518</v>
      </c>
      <c r="G86" s="76">
        <v>519.154976</v>
      </c>
      <c r="H86" s="76">
        <v>399.919988</v>
      </c>
      <c r="I86" s="76">
        <f t="shared" si="0"/>
        <v>38178.380741</v>
      </c>
      <c r="J86" s="14">
        <v>191</v>
      </c>
      <c r="K86" s="86">
        <f>Q$3+R$3*I86+S$3*J86</f>
        <v>725.0611560014</v>
      </c>
      <c r="L86" s="14">
        <v>927</v>
      </c>
      <c r="M86" s="86"/>
      <c r="N86" s="91"/>
    </row>
    <row r="87" s="14" customFormat="1" spans="1:14">
      <c r="A87" s="14" t="s">
        <v>44</v>
      </c>
      <c r="B87" s="76">
        <v>45714.267758</v>
      </c>
      <c r="C87" s="76">
        <v>13189.724972</v>
      </c>
      <c r="D87" s="76">
        <v>4283.81447</v>
      </c>
      <c r="E87" s="76">
        <v>2263.780662</v>
      </c>
      <c r="F87" s="76">
        <v>1569.02915</v>
      </c>
      <c r="G87" s="76">
        <v>1320.34224</v>
      </c>
      <c r="H87" s="76">
        <v>1037.748582</v>
      </c>
      <c r="I87" s="76">
        <f t="shared" si="0"/>
        <v>69378.707834</v>
      </c>
      <c r="J87" s="14">
        <v>151</v>
      </c>
      <c r="K87" s="86">
        <f>Q$3+R$3*I87+S$3*J87</f>
        <v>799.6069223036</v>
      </c>
      <c r="L87" s="14">
        <v>1580</v>
      </c>
      <c r="M87" s="86"/>
      <c r="N87" s="91"/>
    </row>
    <row r="88" s="14" customFormat="1" spans="1:14">
      <c r="A88" s="14" t="s">
        <v>45</v>
      </c>
      <c r="B88" s="76">
        <v>7817.07725</v>
      </c>
      <c r="C88" s="76">
        <v>2009.030956</v>
      </c>
      <c r="D88" s="76">
        <v>656.8029</v>
      </c>
      <c r="E88" s="76">
        <v>326.043696</v>
      </c>
      <c r="F88" s="76">
        <v>229.319645</v>
      </c>
      <c r="G88" s="76">
        <v>159.878176</v>
      </c>
      <c r="H88" s="76">
        <v>125.522332</v>
      </c>
      <c r="I88" s="76">
        <f t="shared" si="0"/>
        <v>11323.674955</v>
      </c>
      <c r="J88" s="14">
        <v>0</v>
      </c>
      <c r="K88" s="86">
        <f>Q$3+R$3*I88+S$3*J88</f>
        <v>131.501344757</v>
      </c>
      <c r="L88" s="14">
        <v>198</v>
      </c>
      <c r="M88" s="86"/>
      <c r="N88" s="91"/>
    </row>
    <row r="89" s="14" customFormat="1" spans="1:14">
      <c r="A89" s="14" t="s">
        <v>46</v>
      </c>
      <c r="B89" s="76">
        <v>13382.836252</v>
      </c>
      <c r="C89" s="76">
        <v>4280.109428</v>
      </c>
      <c r="D89" s="76">
        <v>1459.562</v>
      </c>
      <c r="E89" s="76">
        <v>889.21008</v>
      </c>
      <c r="F89" s="76">
        <v>765.203447</v>
      </c>
      <c r="G89" s="76">
        <v>614.363328</v>
      </c>
      <c r="H89" s="76">
        <v>519.604072</v>
      </c>
      <c r="I89" s="76">
        <f t="shared" si="0"/>
        <v>21910.888607</v>
      </c>
      <c r="J89" s="14">
        <v>119</v>
      </c>
      <c r="K89" s="86">
        <f>Q$3+R$3*I89+S$3*J89</f>
        <v>468.1318984778</v>
      </c>
      <c r="L89" s="14">
        <v>672</v>
      </c>
      <c r="M89" s="86"/>
      <c r="N89" s="91"/>
    </row>
    <row r="90" s="14" customFormat="1" spans="1:14">
      <c r="A90" s="14" t="s">
        <v>47</v>
      </c>
      <c r="B90" s="76">
        <v>25952.69647</v>
      </c>
      <c r="C90" s="76">
        <v>8123.472996</v>
      </c>
      <c r="D90" s="76">
        <v>2269.61891</v>
      </c>
      <c r="E90" s="76">
        <v>933.670584</v>
      </c>
      <c r="F90" s="76">
        <v>574.506058</v>
      </c>
      <c r="G90" s="76">
        <v>359.2768</v>
      </c>
      <c r="H90" s="76">
        <v>229.151234</v>
      </c>
      <c r="I90" s="76">
        <f t="shared" si="0"/>
        <v>38442.393052</v>
      </c>
      <c r="J90" s="14">
        <v>143</v>
      </c>
      <c r="K90" s="86">
        <f>Q$3+R$3*I90+S$3*J90</f>
        <v>613.7636224808</v>
      </c>
      <c r="L90" s="14">
        <v>1307</v>
      </c>
      <c r="M90" s="86"/>
      <c r="N90" s="91"/>
    </row>
    <row r="91" s="14" customFormat="1" spans="1:14">
      <c r="A91" s="14" t="s">
        <v>48</v>
      </c>
      <c r="B91" s="76">
        <v>14070.73905</v>
      </c>
      <c r="C91" s="76">
        <v>4236.434842</v>
      </c>
      <c r="D91" s="76">
        <v>1459.562</v>
      </c>
      <c r="E91" s="76">
        <v>715.073106</v>
      </c>
      <c r="F91" s="76">
        <v>502.089328</v>
      </c>
      <c r="G91" s="76">
        <v>326.941888</v>
      </c>
      <c r="H91" s="76">
        <v>316.724954</v>
      </c>
      <c r="I91" s="76">
        <f t="shared" si="0"/>
        <v>21627.565168</v>
      </c>
      <c r="J91" s="14">
        <v>34</v>
      </c>
      <c r="K91" s="86">
        <f>Q$3+R$3*I91+S$3*J91</f>
        <v>266.9879519072</v>
      </c>
      <c r="L91" s="14">
        <v>496</v>
      </c>
      <c r="M91" s="86"/>
      <c r="N91" s="91"/>
    </row>
    <row r="92" s="14" customFormat="1" spans="1:14">
      <c r="A92" s="14" t="s">
        <v>49</v>
      </c>
      <c r="B92" s="76">
        <v>20887.230412</v>
      </c>
      <c r="C92" s="76">
        <v>6966.096467</v>
      </c>
      <c r="D92" s="76">
        <v>2466.65978</v>
      </c>
      <c r="E92" s="76">
        <v>1044.821844</v>
      </c>
      <c r="F92" s="76">
        <v>719.339518</v>
      </c>
      <c r="G92" s="76">
        <v>497.598368</v>
      </c>
      <c r="H92" s="76">
        <v>385.324368</v>
      </c>
      <c r="I92" s="76">
        <f t="shared" si="0"/>
        <v>32967.070757</v>
      </c>
      <c r="J92" s="14">
        <v>55</v>
      </c>
      <c r="K92" s="86">
        <f>Q$3+R$3*I92+S$3*J92</f>
        <v>377.5376820878</v>
      </c>
      <c r="L92" s="14">
        <v>575</v>
      </c>
      <c r="M92" s="86"/>
      <c r="N92" s="91"/>
    </row>
    <row r="93" s="14" customFormat="1" spans="1:14">
      <c r="A93" s="14" t="s">
        <v>50</v>
      </c>
      <c r="B93" s="76">
        <v>30642.94282</v>
      </c>
      <c r="C93" s="76">
        <v>9783.107264</v>
      </c>
      <c r="D93" s="76">
        <v>3459.16194</v>
      </c>
      <c r="E93" s="76">
        <v>1919.211756</v>
      </c>
      <c r="F93" s="76">
        <v>1573.856932</v>
      </c>
      <c r="G93" s="76">
        <v>1207.170048</v>
      </c>
      <c r="H93" s="76">
        <v>1112.186244</v>
      </c>
      <c r="I93" s="76">
        <f t="shared" si="0"/>
        <v>49697.637004</v>
      </c>
      <c r="J93" s="14">
        <v>130</v>
      </c>
      <c r="K93" s="86">
        <f>Q$3+R$3*I93+S$3*J93</f>
        <v>644.0127398216</v>
      </c>
      <c r="L93" s="14">
        <v>836</v>
      </c>
      <c r="M93" s="86"/>
      <c r="N93" s="91"/>
    </row>
    <row r="94" s="14" customFormat="1" spans="1:14">
      <c r="A94" s="14" t="s">
        <v>51</v>
      </c>
      <c r="B94" s="76">
        <v>26515.526032</v>
      </c>
      <c r="C94" s="76">
        <v>6987.93376</v>
      </c>
      <c r="D94" s="76">
        <v>2488.55321</v>
      </c>
      <c r="E94" s="76">
        <v>1307.879826</v>
      </c>
      <c r="F94" s="76">
        <v>832.792395</v>
      </c>
      <c r="G94" s="76">
        <v>666.458464</v>
      </c>
      <c r="H94" s="76">
        <v>486.034146</v>
      </c>
      <c r="I94" s="76">
        <f t="shared" si="0"/>
        <v>39285.177833</v>
      </c>
      <c r="J94" s="14">
        <v>163</v>
      </c>
      <c r="K94" s="86">
        <f>Q$3+R$3*I94+S$3*J94</f>
        <v>665.2826602982</v>
      </c>
      <c r="L94" s="14">
        <v>1175</v>
      </c>
      <c r="M94" s="86"/>
      <c r="N94" s="91"/>
    </row>
    <row r="95" s="14" customFormat="1" ht="14.55" spans="1:14">
      <c r="A95" s="77" t="s">
        <v>52</v>
      </c>
      <c r="B95" s="78">
        <v>18010.545984</v>
      </c>
      <c r="C95" s="78">
        <v>4935.228218</v>
      </c>
      <c r="D95" s="78">
        <v>2036.08899</v>
      </c>
      <c r="E95" s="78">
        <v>1278.23949</v>
      </c>
      <c r="F95" s="78">
        <v>1083.837059</v>
      </c>
      <c r="G95" s="78">
        <v>932.323296</v>
      </c>
      <c r="H95" s="78">
        <v>836.329026</v>
      </c>
      <c r="I95" s="78">
        <f t="shared" si="0"/>
        <v>29112.592063</v>
      </c>
      <c r="J95" s="77">
        <v>117</v>
      </c>
      <c r="K95" s="92">
        <f>Q$3+R$3*I95+S$3*J95</f>
        <v>502.3242971402</v>
      </c>
      <c r="L95" s="77">
        <v>931</v>
      </c>
      <c r="M95" s="86"/>
      <c r="N95" s="91"/>
    </row>
    <row r="96" s="14" customFormat="1" ht="14.55" spans="9:13">
      <c r="I96" s="86"/>
      <c r="K96" s="86">
        <f>SUM(K52:K95)</f>
        <v>21235.2939112456</v>
      </c>
      <c r="L96" s="86">
        <f>SUM(L52:L95)</f>
        <v>30699</v>
      </c>
      <c r="M96" s="14">
        <f>(L96-K96)/L96</f>
        <v>0.308274083480061</v>
      </c>
    </row>
    <row r="97" s="14" customFormat="1" ht="14.55" spans="1:1">
      <c r="A97" s="80" t="s">
        <v>61</v>
      </c>
    </row>
    <row r="98" s="14" customFormat="1" ht="16.35" spans="1:12">
      <c r="A98" s="81" t="s">
        <v>0</v>
      </c>
      <c r="B98" s="82" t="s">
        <v>58</v>
      </c>
      <c r="C98" s="83">
        <v>43854</v>
      </c>
      <c r="D98" s="83">
        <v>43855</v>
      </c>
      <c r="E98" s="83">
        <v>43856</v>
      </c>
      <c r="F98" s="83">
        <v>43857</v>
      </c>
      <c r="G98" s="83">
        <v>43858</v>
      </c>
      <c r="H98" s="83">
        <v>43859</v>
      </c>
      <c r="I98" s="88" t="s">
        <v>2</v>
      </c>
      <c r="J98" s="89" t="s">
        <v>3</v>
      </c>
      <c r="K98" s="90" t="s">
        <v>59</v>
      </c>
      <c r="L98" s="81" t="s">
        <v>60</v>
      </c>
    </row>
    <row r="99" s="14" customFormat="1" spans="1:14">
      <c r="A99" s="76" t="s">
        <v>9</v>
      </c>
      <c r="B99" s="76"/>
      <c r="C99" s="76"/>
      <c r="D99" s="76"/>
      <c r="E99" s="76"/>
      <c r="F99" s="76"/>
      <c r="G99" s="76"/>
      <c r="H99" s="76"/>
      <c r="I99" s="76">
        <f t="shared" ref="I99:I142" si="1">SUM(B99:H99)</f>
        <v>0</v>
      </c>
      <c r="J99" s="14">
        <v>277</v>
      </c>
      <c r="K99" s="86">
        <f>Q$3+R$3*I99+S$3*J99</f>
        <v>720.8603</v>
      </c>
      <c r="L99" s="14">
        <v>1018</v>
      </c>
      <c r="M99" s="86"/>
      <c r="N99" s="91"/>
    </row>
    <row r="100" s="14" customFormat="1" spans="1:14">
      <c r="A100" s="76" t="s">
        <v>10</v>
      </c>
      <c r="B100" s="76"/>
      <c r="C100" s="76"/>
      <c r="D100" s="76"/>
      <c r="E100" s="76"/>
      <c r="F100" s="76"/>
      <c r="G100" s="76"/>
      <c r="H100" s="76"/>
      <c r="I100" s="76">
        <f t="shared" si="1"/>
        <v>0</v>
      </c>
      <c r="J100" s="14">
        <v>428</v>
      </c>
      <c r="K100" s="86">
        <f>Q$3+R$3*I100+S$3*J100</f>
        <v>1075.4687</v>
      </c>
      <c r="L100" s="14">
        <v>1206</v>
      </c>
      <c r="M100" s="86"/>
      <c r="N100" s="91"/>
    </row>
    <row r="101" s="14" customFormat="1" spans="1:14">
      <c r="A101" s="76" t="s">
        <v>11</v>
      </c>
      <c r="B101" s="76"/>
      <c r="C101" s="76"/>
      <c r="D101" s="76"/>
      <c r="E101" s="76"/>
      <c r="F101" s="76"/>
      <c r="G101" s="76"/>
      <c r="H101" s="76"/>
      <c r="I101" s="76">
        <f t="shared" si="1"/>
        <v>0</v>
      </c>
      <c r="J101" s="14">
        <v>111</v>
      </c>
      <c r="K101" s="86">
        <f>Q$3+R$3*I101+S$3*J101</f>
        <v>331.0259</v>
      </c>
      <c r="L101" s="14">
        <v>414</v>
      </c>
      <c r="M101" s="86"/>
      <c r="N101" s="91"/>
    </row>
    <row r="102" s="14" customFormat="1" spans="1:14">
      <c r="A102" s="76" t="s">
        <v>12</v>
      </c>
      <c r="B102" s="76"/>
      <c r="C102" s="76"/>
      <c r="D102" s="76"/>
      <c r="E102" s="76"/>
      <c r="F102" s="76"/>
      <c r="G102" s="76"/>
      <c r="H102" s="76"/>
      <c r="I102" s="76">
        <f t="shared" si="1"/>
        <v>0</v>
      </c>
      <c r="J102" s="14">
        <v>311</v>
      </c>
      <c r="K102" s="86">
        <f>Q$3+R$3*I102+S$3*J102</f>
        <v>800.7059</v>
      </c>
      <c r="L102" s="14">
        <v>1350</v>
      </c>
      <c r="M102" s="86"/>
      <c r="N102" s="91"/>
    </row>
    <row r="103" s="14" customFormat="1" spans="1:14">
      <c r="A103" s="76" t="s">
        <v>13</v>
      </c>
      <c r="B103" s="76"/>
      <c r="C103" s="76"/>
      <c r="D103" s="76"/>
      <c r="E103" s="76"/>
      <c r="F103" s="76"/>
      <c r="G103" s="76"/>
      <c r="H103" s="76"/>
      <c r="I103" s="76">
        <f t="shared" si="1"/>
        <v>0</v>
      </c>
      <c r="J103" s="14">
        <v>278</v>
      </c>
      <c r="K103" s="86">
        <f>Q$3+R$3*I103+S$3*J103</f>
        <v>723.2087</v>
      </c>
      <c r="L103" s="14">
        <v>1272</v>
      </c>
      <c r="M103" s="86"/>
      <c r="N103" s="91"/>
    </row>
    <row r="104" s="14" customFormat="1" spans="1:14">
      <c r="A104" s="76" t="s">
        <v>14</v>
      </c>
      <c r="B104" s="76"/>
      <c r="C104" s="76"/>
      <c r="D104" s="76"/>
      <c r="E104" s="76"/>
      <c r="F104" s="76"/>
      <c r="G104" s="76"/>
      <c r="H104" s="76"/>
      <c r="I104" s="76">
        <f t="shared" si="1"/>
        <v>0</v>
      </c>
      <c r="J104" s="14">
        <v>129</v>
      </c>
      <c r="K104" s="86">
        <f>Q$3+R$3*I104+S$3*J104</f>
        <v>373.2971</v>
      </c>
      <c r="L104" s="14">
        <v>631</v>
      </c>
      <c r="M104" s="86"/>
      <c r="N104" s="91"/>
    </row>
    <row r="105" s="14" customFormat="1" spans="1:14">
      <c r="A105" s="76" t="s">
        <v>15</v>
      </c>
      <c r="B105" s="76"/>
      <c r="C105" s="76"/>
      <c r="D105" s="76"/>
      <c r="E105" s="76"/>
      <c r="F105" s="76"/>
      <c r="G105" s="76"/>
      <c r="H105" s="76"/>
      <c r="I105" s="76">
        <f t="shared" si="1"/>
        <v>0</v>
      </c>
      <c r="J105" s="14">
        <v>56</v>
      </c>
      <c r="K105" s="86">
        <f>Q$3+R$3*I105+S$3*J105</f>
        <v>201.8639</v>
      </c>
      <c r="L105" s="14">
        <v>245</v>
      </c>
      <c r="M105" s="86"/>
      <c r="N105" s="91"/>
    </row>
    <row r="106" s="14" customFormat="1" spans="1:14">
      <c r="A106" s="76" t="s">
        <v>16</v>
      </c>
      <c r="B106" s="76"/>
      <c r="C106" s="76"/>
      <c r="D106" s="76"/>
      <c r="E106" s="76"/>
      <c r="F106" s="76"/>
      <c r="G106" s="76"/>
      <c r="H106" s="76"/>
      <c r="I106" s="76">
        <f t="shared" si="1"/>
        <v>0</v>
      </c>
      <c r="J106" s="14">
        <v>101</v>
      </c>
      <c r="K106" s="86">
        <f>Q$3+R$3*I106+S$3*J106</f>
        <v>307.5419</v>
      </c>
      <c r="L106" s="14">
        <v>296</v>
      </c>
      <c r="M106" s="86"/>
      <c r="N106" s="91"/>
    </row>
    <row r="107" s="14" customFormat="1" spans="1:14">
      <c r="A107" s="76" t="s">
        <v>17</v>
      </c>
      <c r="B107" s="76"/>
      <c r="C107" s="76"/>
      <c r="D107" s="76"/>
      <c r="E107" s="76"/>
      <c r="F107" s="76"/>
      <c r="G107" s="76"/>
      <c r="H107" s="76"/>
      <c r="I107" s="76">
        <f t="shared" si="1"/>
        <v>0</v>
      </c>
      <c r="J107" s="14">
        <v>78</v>
      </c>
      <c r="K107" s="86">
        <f>Q$3+R$3*I107+S$3*J107</f>
        <v>253.5287</v>
      </c>
      <c r="L107" s="14">
        <v>252</v>
      </c>
      <c r="M107" s="86"/>
      <c r="N107" s="91"/>
    </row>
    <row r="108" s="14" customFormat="1" spans="1:14">
      <c r="A108" s="76" t="s">
        <v>18</v>
      </c>
      <c r="B108" s="76"/>
      <c r="C108" s="76"/>
      <c r="D108" s="76"/>
      <c r="E108" s="76"/>
      <c r="F108" s="76"/>
      <c r="G108" s="76"/>
      <c r="H108" s="76"/>
      <c r="I108" s="76">
        <f t="shared" si="1"/>
        <v>0</v>
      </c>
      <c r="J108" s="14">
        <v>70</v>
      </c>
      <c r="K108" s="86">
        <f>Q$3+R$3*I108+S$3*J108</f>
        <v>234.7415</v>
      </c>
      <c r="L108" s="14">
        <v>174</v>
      </c>
      <c r="M108" s="86"/>
      <c r="N108" s="91"/>
    </row>
    <row r="109" s="14" customFormat="1" spans="1:14">
      <c r="A109" s="76" t="s">
        <v>19</v>
      </c>
      <c r="B109" s="76"/>
      <c r="C109" s="76"/>
      <c r="D109" s="76"/>
      <c r="E109" s="76"/>
      <c r="F109" s="76"/>
      <c r="G109" s="76"/>
      <c r="H109" s="76"/>
      <c r="I109" s="76">
        <f t="shared" si="1"/>
        <v>0</v>
      </c>
      <c r="J109" s="14">
        <v>65</v>
      </c>
      <c r="K109" s="86">
        <f>Q$3+R$3*I109+S$3*J109</f>
        <v>222.9995</v>
      </c>
      <c r="L109" s="14">
        <v>318</v>
      </c>
      <c r="M109" s="86"/>
      <c r="N109" s="91"/>
    </row>
    <row r="110" s="14" customFormat="1" spans="1:14">
      <c r="A110" s="76" t="s">
        <v>20</v>
      </c>
      <c r="B110" s="76"/>
      <c r="C110" s="76"/>
      <c r="D110" s="76"/>
      <c r="E110" s="76"/>
      <c r="F110" s="76"/>
      <c r="G110" s="76"/>
      <c r="H110" s="76"/>
      <c r="I110" s="76">
        <f t="shared" si="1"/>
        <v>0</v>
      </c>
      <c r="J110" s="14">
        <v>101</v>
      </c>
      <c r="K110" s="86">
        <f>Q$3+R$3*I110+S$3*J110</f>
        <v>307.5419</v>
      </c>
      <c r="L110" s="14">
        <v>337</v>
      </c>
      <c r="M110" s="86"/>
      <c r="N110" s="91"/>
    </row>
    <row r="111" s="14" customFormat="1" spans="1:14">
      <c r="A111" s="76" t="s">
        <v>21</v>
      </c>
      <c r="B111" s="76"/>
      <c r="C111" s="76"/>
      <c r="D111" s="76"/>
      <c r="E111" s="76"/>
      <c r="F111" s="76"/>
      <c r="G111" s="76"/>
      <c r="H111" s="76"/>
      <c r="I111" s="76">
        <f t="shared" si="1"/>
        <v>0</v>
      </c>
      <c r="J111" s="14">
        <v>200</v>
      </c>
      <c r="K111" s="86">
        <f>Q$3+R$3*I111+S$3*J111</f>
        <v>540.0335</v>
      </c>
      <c r="L111" s="14">
        <v>990</v>
      </c>
      <c r="M111" s="86"/>
      <c r="N111" s="91"/>
    </row>
    <row r="112" s="14" customFormat="1" spans="1:14">
      <c r="A112" s="76" t="s">
        <v>22</v>
      </c>
      <c r="B112" s="76"/>
      <c r="C112" s="76"/>
      <c r="D112" s="76"/>
      <c r="E112" s="76"/>
      <c r="F112" s="76"/>
      <c r="G112" s="76"/>
      <c r="H112" s="76"/>
      <c r="I112" s="76">
        <f t="shared" si="1"/>
        <v>0</v>
      </c>
      <c r="J112" s="14">
        <v>145</v>
      </c>
      <c r="K112" s="86">
        <f>Q$3+R$3*I112+S$3*J112</f>
        <v>410.8715</v>
      </c>
      <c r="L112" s="14">
        <v>758</v>
      </c>
      <c r="M112" s="86"/>
      <c r="N112" s="91"/>
    </row>
    <row r="113" s="14" customFormat="1" spans="1:14">
      <c r="A113" s="76" t="s">
        <v>23</v>
      </c>
      <c r="B113" s="76"/>
      <c r="C113" s="76"/>
      <c r="D113" s="76"/>
      <c r="E113" s="76"/>
      <c r="F113" s="76"/>
      <c r="G113" s="76"/>
      <c r="H113" s="76"/>
      <c r="I113" s="76">
        <f t="shared" si="1"/>
        <v>0</v>
      </c>
      <c r="J113" s="14">
        <v>165</v>
      </c>
      <c r="K113" s="86">
        <f>Q$3+R$3*I113+S$3*J113</f>
        <v>457.8395</v>
      </c>
      <c r="L113" s="14">
        <v>576</v>
      </c>
      <c r="M113" s="86"/>
      <c r="N113" s="91"/>
    </row>
    <row r="114" s="14" customFormat="1" spans="1:14">
      <c r="A114" s="76" t="s">
        <v>24</v>
      </c>
      <c r="B114" s="76"/>
      <c r="C114" s="76"/>
      <c r="D114" s="76"/>
      <c r="E114" s="76"/>
      <c r="F114" s="76"/>
      <c r="G114" s="76"/>
      <c r="H114" s="76"/>
      <c r="I114" s="76">
        <f t="shared" si="1"/>
        <v>0</v>
      </c>
      <c r="J114" s="14">
        <v>162</v>
      </c>
      <c r="K114" s="86">
        <f>Q$3+R$3*I114+S$3*J114</f>
        <v>450.7943</v>
      </c>
      <c r="L114" s="14">
        <v>935</v>
      </c>
      <c r="M114" s="86"/>
      <c r="N114" s="91"/>
    </row>
    <row r="115" s="14" customFormat="1" spans="1:14">
      <c r="A115" s="76" t="s">
        <v>25</v>
      </c>
      <c r="B115" s="76"/>
      <c r="C115" s="76"/>
      <c r="D115" s="76"/>
      <c r="E115" s="76"/>
      <c r="F115" s="76"/>
      <c r="G115" s="76"/>
      <c r="H115" s="76"/>
      <c r="I115" s="76">
        <f t="shared" si="1"/>
        <v>0</v>
      </c>
      <c r="J115" s="14">
        <v>142</v>
      </c>
      <c r="K115" s="86">
        <f>Q$3+R$3*I115+S$3*J115</f>
        <v>403.8263</v>
      </c>
      <c r="L115" s="14">
        <v>146</v>
      </c>
      <c r="M115" s="86"/>
      <c r="N115" s="91"/>
    </row>
    <row r="116" s="14" customFormat="1" spans="1:14">
      <c r="A116" s="76" t="s">
        <v>26</v>
      </c>
      <c r="B116" s="76"/>
      <c r="C116" s="76"/>
      <c r="D116" s="76"/>
      <c r="E116" s="76"/>
      <c r="F116" s="76"/>
      <c r="G116" s="76"/>
      <c r="H116" s="76"/>
      <c r="I116" s="76">
        <f t="shared" si="1"/>
        <v>0</v>
      </c>
      <c r="J116" s="14">
        <v>43</v>
      </c>
      <c r="K116" s="86">
        <f>Q$3+R$3*I116+S$3*J116</f>
        <v>171.3347</v>
      </c>
      <c r="L116" s="14">
        <v>538</v>
      </c>
      <c r="M116" s="86"/>
      <c r="N116" s="91"/>
    </row>
    <row r="117" s="14" customFormat="1" spans="1:14">
      <c r="A117" s="76" t="s">
        <v>27</v>
      </c>
      <c r="B117" s="76"/>
      <c r="C117" s="76"/>
      <c r="D117" s="76"/>
      <c r="E117" s="76"/>
      <c r="F117" s="76"/>
      <c r="G117" s="76"/>
      <c r="H117" s="76"/>
      <c r="I117" s="76">
        <f t="shared" si="1"/>
        <v>0</v>
      </c>
      <c r="J117" s="14">
        <v>12</v>
      </c>
      <c r="K117" s="86">
        <f>Q$3+R$3*I117+S$3*J117</f>
        <v>98.5343</v>
      </c>
      <c r="L117" s="14">
        <v>122</v>
      </c>
      <c r="M117" s="86"/>
      <c r="N117" s="91"/>
    </row>
    <row r="118" s="14" customFormat="1" spans="1:14">
      <c r="A118" s="76" t="s">
        <v>28</v>
      </c>
      <c r="B118" s="76"/>
      <c r="C118" s="76"/>
      <c r="D118" s="76"/>
      <c r="E118" s="76"/>
      <c r="F118" s="76"/>
      <c r="G118" s="76"/>
      <c r="H118" s="76"/>
      <c r="I118" s="76">
        <f t="shared" si="1"/>
        <v>0</v>
      </c>
      <c r="J118" s="14">
        <v>41</v>
      </c>
      <c r="K118" s="86">
        <f>Q$3+R$3*I118+S$3*J118</f>
        <v>166.6379</v>
      </c>
      <c r="L118" s="14">
        <v>136</v>
      </c>
      <c r="M118" s="86"/>
      <c r="N118" s="91"/>
    </row>
    <row r="119" s="14" customFormat="1" spans="1:14">
      <c r="A119" s="76" t="s">
        <v>29</v>
      </c>
      <c r="B119" s="76"/>
      <c r="C119" s="76"/>
      <c r="D119" s="76"/>
      <c r="E119" s="76"/>
      <c r="F119" s="76"/>
      <c r="G119" s="76"/>
      <c r="H119" s="76"/>
      <c r="I119" s="76">
        <f t="shared" si="1"/>
        <v>0</v>
      </c>
      <c r="J119" s="14">
        <v>27</v>
      </c>
      <c r="K119" s="86">
        <f>Q$3+R$3*I119+S$3*J119</f>
        <v>133.7603</v>
      </c>
      <c r="L119" s="14">
        <v>480</v>
      </c>
      <c r="M119" s="86"/>
      <c r="N119" s="91"/>
    </row>
    <row r="120" s="14" customFormat="1" spans="1:14">
      <c r="A120" s="76" t="s">
        <v>30</v>
      </c>
      <c r="B120" s="76"/>
      <c r="C120" s="76"/>
      <c r="D120" s="76"/>
      <c r="E120" s="76"/>
      <c r="F120" s="76"/>
      <c r="G120" s="76"/>
      <c r="H120" s="76"/>
      <c r="I120" s="76">
        <f t="shared" si="1"/>
        <v>0</v>
      </c>
      <c r="J120" s="14">
        <v>18</v>
      </c>
      <c r="K120" s="86">
        <f>Q$3+R$3*I120+S$3*J120</f>
        <v>112.6247</v>
      </c>
      <c r="L120" s="14">
        <v>75</v>
      </c>
      <c r="M120" s="86"/>
      <c r="N120" s="91"/>
    </row>
    <row r="121" s="14" customFormat="1" spans="1:14">
      <c r="A121" s="76" t="s">
        <v>31</v>
      </c>
      <c r="B121" s="76"/>
      <c r="C121" s="76"/>
      <c r="D121" s="76"/>
      <c r="E121" s="76"/>
      <c r="F121" s="76"/>
      <c r="G121" s="76"/>
      <c r="H121" s="76"/>
      <c r="I121" s="76">
        <f t="shared" si="1"/>
        <v>0</v>
      </c>
      <c r="J121" s="14">
        <v>14</v>
      </c>
      <c r="K121" s="86">
        <f>Q$3+R$3*I121+S$3*J121</f>
        <v>103.2311</v>
      </c>
      <c r="L121" s="14">
        <v>93</v>
      </c>
      <c r="M121" s="86"/>
      <c r="N121" s="91"/>
    </row>
    <row r="122" s="14" customFormat="1" spans="1:14">
      <c r="A122" s="76" t="s">
        <v>32</v>
      </c>
      <c r="B122" s="76"/>
      <c r="C122" s="76"/>
      <c r="D122" s="76"/>
      <c r="E122" s="76"/>
      <c r="F122" s="76"/>
      <c r="G122" s="76"/>
      <c r="H122" s="76"/>
      <c r="I122" s="76">
        <f t="shared" si="1"/>
        <v>0</v>
      </c>
      <c r="J122" s="14">
        <v>26</v>
      </c>
      <c r="K122" s="86">
        <f>Q$3+R$3*I122+S$3*J122</f>
        <v>131.4119</v>
      </c>
      <c r="L122" s="14">
        <v>91</v>
      </c>
      <c r="M122" s="86"/>
      <c r="N122" s="91"/>
    </row>
    <row r="123" s="14" customFormat="1" spans="1:14">
      <c r="A123" s="76" t="s">
        <v>33</v>
      </c>
      <c r="B123" s="76"/>
      <c r="C123" s="76"/>
      <c r="D123" s="76"/>
      <c r="E123" s="76"/>
      <c r="F123" s="76"/>
      <c r="G123" s="76"/>
      <c r="H123" s="76"/>
      <c r="I123" s="76">
        <f t="shared" si="1"/>
        <v>0</v>
      </c>
      <c r="J123" s="14">
        <v>35</v>
      </c>
      <c r="K123" s="86">
        <f>Q$3+R$3*I123+S$3*J123</f>
        <v>152.5475</v>
      </c>
      <c r="L123" s="14">
        <v>133</v>
      </c>
      <c r="M123" s="86"/>
      <c r="N123" s="91"/>
    </row>
    <row r="124" s="14" customFormat="1" spans="1:14">
      <c r="A124" s="76" t="s">
        <v>34</v>
      </c>
      <c r="B124" s="76"/>
      <c r="C124" s="76"/>
      <c r="D124" s="76"/>
      <c r="E124" s="76"/>
      <c r="F124" s="76"/>
      <c r="G124" s="76"/>
      <c r="H124" s="76"/>
      <c r="I124" s="76">
        <f t="shared" si="1"/>
        <v>0</v>
      </c>
      <c r="J124" s="14">
        <v>46</v>
      </c>
      <c r="K124" s="86">
        <f>Q$3+R$3*I124+S$3*J124</f>
        <v>178.3799</v>
      </c>
      <c r="L124" s="14">
        <v>168</v>
      </c>
      <c r="M124" s="86"/>
      <c r="N124" s="91"/>
    </row>
    <row r="125" s="14" customFormat="1" spans="1:14">
      <c r="A125" s="76" t="s">
        <v>35</v>
      </c>
      <c r="B125" s="76"/>
      <c r="C125" s="76"/>
      <c r="D125" s="76"/>
      <c r="E125" s="76"/>
      <c r="F125" s="76"/>
      <c r="G125" s="76"/>
      <c r="H125" s="76"/>
      <c r="I125" s="76">
        <f t="shared" si="1"/>
        <v>0</v>
      </c>
      <c r="J125" s="14">
        <v>14</v>
      </c>
      <c r="K125" s="86">
        <f>Q$3+R$3*I125+S$3*J125</f>
        <v>103.2311</v>
      </c>
      <c r="L125" s="14">
        <v>76</v>
      </c>
      <c r="M125" s="86"/>
      <c r="N125" s="91"/>
    </row>
    <row r="126" s="14" customFormat="1" spans="1:14">
      <c r="A126" s="76" t="s">
        <v>36</v>
      </c>
      <c r="B126" s="76"/>
      <c r="C126" s="76"/>
      <c r="D126" s="76"/>
      <c r="E126" s="76"/>
      <c r="F126" s="76"/>
      <c r="G126" s="76"/>
      <c r="H126" s="76"/>
      <c r="I126" s="76">
        <f t="shared" si="1"/>
        <v>0</v>
      </c>
      <c r="J126" s="14">
        <v>6</v>
      </c>
      <c r="K126" s="86">
        <f>Q$3+R$3*I126+S$3*J126</f>
        <v>84.4439</v>
      </c>
      <c r="L126" s="14">
        <v>18</v>
      </c>
      <c r="M126" s="86"/>
      <c r="N126" s="91"/>
    </row>
    <row r="127" s="14" customFormat="1" spans="1:14">
      <c r="A127" s="76" t="s">
        <v>37</v>
      </c>
      <c r="B127" s="76"/>
      <c r="C127" s="76"/>
      <c r="D127" s="76"/>
      <c r="E127" s="76"/>
      <c r="F127" s="76"/>
      <c r="G127" s="76"/>
      <c r="H127" s="76"/>
      <c r="I127" s="76">
        <f t="shared" si="1"/>
        <v>0</v>
      </c>
      <c r="J127" s="14">
        <v>17</v>
      </c>
      <c r="K127" s="86">
        <f>Q$3+R$3*I127+S$3*J127</f>
        <v>110.2763</v>
      </c>
      <c r="L127" s="14">
        <v>74</v>
      </c>
      <c r="M127" s="86"/>
      <c r="N127" s="91"/>
    </row>
    <row r="128" s="14" customFormat="1" spans="1:14">
      <c r="A128" s="14" t="s">
        <v>38</v>
      </c>
      <c r="B128" s="76"/>
      <c r="C128" s="76"/>
      <c r="D128" s="76"/>
      <c r="E128" s="76"/>
      <c r="F128" s="76"/>
      <c r="G128" s="76"/>
      <c r="H128" s="76"/>
      <c r="I128" s="76">
        <f t="shared" si="1"/>
        <v>0</v>
      </c>
      <c r="J128" s="14">
        <v>399</v>
      </c>
      <c r="K128" s="86">
        <f>Q$3+R$3*I128+S$3*J128</f>
        <v>1007.3651</v>
      </c>
      <c r="L128" s="14">
        <v>3518</v>
      </c>
      <c r="M128" s="86"/>
      <c r="N128" s="91"/>
    </row>
    <row r="129" s="14" customFormat="1" spans="1:14">
      <c r="A129" s="14" t="s">
        <v>39</v>
      </c>
      <c r="B129" s="76"/>
      <c r="C129" s="76"/>
      <c r="D129" s="76"/>
      <c r="E129" s="76"/>
      <c r="F129" s="76"/>
      <c r="G129" s="76"/>
      <c r="H129" s="76"/>
      <c r="I129" s="76">
        <f t="shared" si="1"/>
        <v>0</v>
      </c>
      <c r="J129" s="14">
        <v>496</v>
      </c>
      <c r="K129" s="86">
        <f>Q$3+R$3*I129+S$3*J129</f>
        <v>1235.1599</v>
      </c>
      <c r="L129" s="14">
        <v>2905</v>
      </c>
      <c r="M129" s="86"/>
      <c r="N129" s="91"/>
    </row>
    <row r="130" s="14" customFormat="1" spans="1:14">
      <c r="A130" s="14" t="s">
        <v>40</v>
      </c>
      <c r="B130" s="76"/>
      <c r="C130" s="76"/>
      <c r="D130" s="76"/>
      <c r="E130" s="76"/>
      <c r="F130" s="76"/>
      <c r="G130" s="76"/>
      <c r="H130" s="76"/>
      <c r="I130" s="76">
        <f t="shared" si="1"/>
        <v>0</v>
      </c>
      <c r="J130" s="14">
        <v>123</v>
      </c>
      <c r="K130" s="86">
        <f>Q$3+R$3*I130+S$3*J130</f>
        <v>359.2067</v>
      </c>
      <c r="L130" s="14">
        <v>1391</v>
      </c>
      <c r="M130" s="86"/>
      <c r="N130" s="91"/>
    </row>
    <row r="131" s="14" customFormat="1" spans="1:14">
      <c r="A131" s="14" t="s">
        <v>41</v>
      </c>
      <c r="B131" s="76"/>
      <c r="C131" s="76"/>
      <c r="D131" s="76"/>
      <c r="E131" s="76"/>
      <c r="F131" s="76"/>
      <c r="G131" s="76"/>
      <c r="H131" s="76"/>
      <c r="I131" s="76">
        <f t="shared" si="1"/>
        <v>0</v>
      </c>
      <c r="J131" s="14">
        <v>56</v>
      </c>
      <c r="K131" s="86">
        <f>Q$3+R$3*I131+S$3*J131</f>
        <v>201.8639</v>
      </c>
      <c r="L131" s="14">
        <v>252</v>
      </c>
      <c r="M131" s="86"/>
      <c r="N131" s="91"/>
    </row>
    <row r="132" s="14" customFormat="1" spans="1:14">
      <c r="A132" s="14" t="s">
        <v>42</v>
      </c>
      <c r="B132" s="76"/>
      <c r="C132" s="76"/>
      <c r="D132" s="76"/>
      <c r="E132" s="76"/>
      <c r="F132" s="76"/>
      <c r="G132" s="76"/>
      <c r="H132" s="76"/>
      <c r="I132" s="76">
        <f t="shared" si="1"/>
        <v>0</v>
      </c>
      <c r="J132" s="14">
        <v>113</v>
      </c>
      <c r="K132" s="86">
        <f>Q$3+R$3*I132+S$3*J132</f>
        <v>335.7227</v>
      </c>
      <c r="L132" s="14">
        <v>1014</v>
      </c>
      <c r="M132" s="86"/>
      <c r="N132" s="91"/>
    </row>
    <row r="133" s="14" customFormat="1" spans="1:14">
      <c r="A133" s="14" t="s">
        <v>43</v>
      </c>
      <c r="B133" s="76"/>
      <c r="C133" s="76"/>
      <c r="D133" s="76"/>
      <c r="E133" s="76"/>
      <c r="F133" s="76"/>
      <c r="G133" s="76"/>
      <c r="H133" s="76"/>
      <c r="I133" s="76">
        <f t="shared" si="1"/>
        <v>0</v>
      </c>
      <c r="J133" s="14">
        <v>191</v>
      </c>
      <c r="K133" s="86">
        <f>Q$3+R$3*I133+S$3*J133</f>
        <v>518.8979</v>
      </c>
      <c r="L133" s="14">
        <v>927</v>
      </c>
      <c r="M133" s="86"/>
      <c r="N133" s="91"/>
    </row>
    <row r="134" s="14" customFormat="1" spans="1:14">
      <c r="A134" s="14" t="s">
        <v>44</v>
      </c>
      <c r="B134" s="76"/>
      <c r="C134" s="76"/>
      <c r="D134" s="76"/>
      <c r="E134" s="76"/>
      <c r="F134" s="76"/>
      <c r="G134" s="76"/>
      <c r="H134" s="76"/>
      <c r="I134" s="76">
        <f t="shared" si="1"/>
        <v>0</v>
      </c>
      <c r="J134" s="14">
        <v>151</v>
      </c>
      <c r="K134" s="86">
        <f>Q$3+R$3*I134+S$3*J134</f>
        <v>424.9619</v>
      </c>
      <c r="L134" s="14">
        <v>1580</v>
      </c>
      <c r="M134" s="86"/>
      <c r="N134" s="91"/>
    </row>
    <row r="135" s="14" customFormat="1" spans="1:14">
      <c r="A135" s="14" t="s">
        <v>45</v>
      </c>
      <c r="B135" s="76"/>
      <c r="C135" s="76"/>
      <c r="D135" s="76"/>
      <c r="E135" s="76"/>
      <c r="F135" s="76"/>
      <c r="G135" s="76"/>
      <c r="H135" s="76"/>
      <c r="I135" s="76">
        <f t="shared" si="1"/>
        <v>0</v>
      </c>
      <c r="J135" s="14">
        <v>0</v>
      </c>
      <c r="K135" s="86">
        <f>Q$3+R$3*I135+S$3*J135</f>
        <v>70.3535</v>
      </c>
      <c r="L135" s="14">
        <v>198</v>
      </c>
      <c r="M135" s="86"/>
      <c r="N135" s="91"/>
    </row>
    <row r="136" s="14" customFormat="1" spans="1:14">
      <c r="A136" s="14" t="s">
        <v>46</v>
      </c>
      <c r="B136" s="76"/>
      <c r="C136" s="76"/>
      <c r="D136" s="76"/>
      <c r="E136" s="76"/>
      <c r="F136" s="76"/>
      <c r="G136" s="76"/>
      <c r="H136" s="76"/>
      <c r="I136" s="76">
        <f t="shared" si="1"/>
        <v>0</v>
      </c>
      <c r="J136" s="14">
        <v>119</v>
      </c>
      <c r="K136" s="86">
        <f>Q$3+R$3*I136+S$3*J136</f>
        <v>349.8131</v>
      </c>
      <c r="L136" s="14">
        <v>672</v>
      </c>
      <c r="M136" s="86"/>
      <c r="N136" s="91"/>
    </row>
    <row r="137" s="14" customFormat="1" spans="1:14">
      <c r="A137" s="14" t="s">
        <v>47</v>
      </c>
      <c r="B137" s="76"/>
      <c r="C137" s="76"/>
      <c r="D137" s="76"/>
      <c r="E137" s="76"/>
      <c r="F137" s="76"/>
      <c r="G137" s="76"/>
      <c r="H137" s="76"/>
      <c r="I137" s="76">
        <f t="shared" si="1"/>
        <v>0</v>
      </c>
      <c r="J137" s="14">
        <v>143</v>
      </c>
      <c r="K137" s="86">
        <f>Q$3+R$3*I137+S$3*J137</f>
        <v>406.1747</v>
      </c>
      <c r="L137" s="14">
        <v>1307</v>
      </c>
      <c r="M137" s="86"/>
      <c r="N137" s="91"/>
    </row>
    <row r="138" s="14" customFormat="1" spans="1:14">
      <c r="A138" s="14" t="s">
        <v>48</v>
      </c>
      <c r="B138" s="76"/>
      <c r="C138" s="76"/>
      <c r="D138" s="76"/>
      <c r="E138" s="76"/>
      <c r="F138" s="76"/>
      <c r="G138" s="76"/>
      <c r="H138" s="76"/>
      <c r="I138" s="76">
        <f t="shared" si="1"/>
        <v>0</v>
      </c>
      <c r="J138" s="14">
        <v>34</v>
      </c>
      <c r="K138" s="86">
        <f>Q$3+R$3*I138+S$3*J138</f>
        <v>150.1991</v>
      </c>
      <c r="L138" s="14">
        <v>496</v>
      </c>
      <c r="M138" s="86"/>
      <c r="N138" s="91"/>
    </row>
    <row r="139" s="14" customFormat="1" spans="1:14">
      <c r="A139" s="14" t="s">
        <v>49</v>
      </c>
      <c r="B139" s="76"/>
      <c r="C139" s="76"/>
      <c r="D139" s="76"/>
      <c r="E139" s="76"/>
      <c r="F139" s="76"/>
      <c r="G139" s="76"/>
      <c r="H139" s="76"/>
      <c r="I139" s="76">
        <f t="shared" si="1"/>
        <v>0</v>
      </c>
      <c r="J139" s="14">
        <v>55</v>
      </c>
      <c r="K139" s="86">
        <f>Q$3+R$3*I139+S$3*J139</f>
        <v>199.5155</v>
      </c>
      <c r="L139" s="14">
        <v>575</v>
      </c>
      <c r="M139" s="86"/>
      <c r="N139" s="91"/>
    </row>
    <row r="140" s="14" customFormat="1" spans="1:14">
      <c r="A140" s="14" t="s">
        <v>50</v>
      </c>
      <c r="B140" s="76"/>
      <c r="C140" s="76"/>
      <c r="D140" s="76"/>
      <c r="E140" s="76"/>
      <c r="F140" s="76"/>
      <c r="G140" s="76"/>
      <c r="H140" s="76"/>
      <c r="I140" s="76">
        <f t="shared" si="1"/>
        <v>0</v>
      </c>
      <c r="J140" s="14">
        <v>130</v>
      </c>
      <c r="K140" s="86">
        <f>Q$3+R$3*I140+S$3*J140</f>
        <v>375.6455</v>
      </c>
      <c r="L140" s="14">
        <v>836</v>
      </c>
      <c r="M140" s="86"/>
      <c r="N140" s="91"/>
    </row>
    <row r="141" s="14" customFormat="1" spans="1:14">
      <c r="A141" s="14" t="s">
        <v>51</v>
      </c>
      <c r="B141" s="76"/>
      <c r="C141" s="76"/>
      <c r="D141" s="76"/>
      <c r="E141" s="76"/>
      <c r="F141" s="76"/>
      <c r="G141" s="76"/>
      <c r="H141" s="76"/>
      <c r="I141" s="76">
        <f t="shared" si="1"/>
        <v>0</v>
      </c>
      <c r="J141" s="14">
        <v>163</v>
      </c>
      <c r="K141" s="86">
        <f>Q$3+R$3*I141+S$3*J141</f>
        <v>453.1427</v>
      </c>
      <c r="L141" s="14">
        <v>1175</v>
      </c>
      <c r="M141" s="86"/>
      <c r="N141" s="91"/>
    </row>
    <row r="142" s="14" customFormat="1" ht="14.55" spans="1:14">
      <c r="A142" s="77" t="s">
        <v>52</v>
      </c>
      <c r="B142" s="78"/>
      <c r="C142" s="78"/>
      <c r="D142" s="78"/>
      <c r="E142" s="78"/>
      <c r="F142" s="78"/>
      <c r="G142" s="78"/>
      <c r="H142" s="78"/>
      <c r="I142" s="78">
        <f t="shared" si="1"/>
        <v>0</v>
      </c>
      <c r="J142" s="77">
        <v>117</v>
      </c>
      <c r="K142" s="92">
        <f>Q$3+R$3*I142+S$3*J142</f>
        <v>345.1163</v>
      </c>
      <c r="L142" s="77">
        <v>931</v>
      </c>
      <c r="M142" s="86"/>
      <c r="N142" s="91"/>
    </row>
    <row r="143" s="14" customFormat="1" ht="14.55" spans="10:13">
      <c r="J143" s="86">
        <f t="shared" ref="J143:L143" si="2">SUM(J99:J142)</f>
        <v>5408</v>
      </c>
      <c r="K143" s="86">
        <f t="shared" si="2"/>
        <v>15795.7012</v>
      </c>
      <c r="L143" s="86">
        <f t="shared" si="2"/>
        <v>30699</v>
      </c>
      <c r="M143" s="14">
        <f>(L143-K143)/L143</f>
        <v>0.485465285514186</v>
      </c>
    </row>
    <row r="144" s="14" customFormat="1" spans="12:12">
      <c r="L144" s="86"/>
    </row>
    <row r="147" s="14" customFormat="1" ht="15.15" spans="1:12">
      <c r="A147" s="93" t="s">
        <v>62</v>
      </c>
      <c r="B147" s="76"/>
      <c r="C147" s="76"/>
      <c r="D147" s="76"/>
      <c r="E147" s="94">
        <v>43853</v>
      </c>
      <c r="F147" s="94">
        <v>43854</v>
      </c>
      <c r="G147" s="94">
        <v>43855</v>
      </c>
      <c r="H147" s="94">
        <v>43856</v>
      </c>
      <c r="I147" s="94">
        <v>43857</v>
      </c>
      <c r="J147" s="94">
        <v>43858</v>
      </c>
      <c r="K147" s="94">
        <v>43859</v>
      </c>
      <c r="L147" s="76"/>
    </row>
    <row r="148" s="14" customFormat="1" ht="16.35" spans="1:14">
      <c r="A148" s="81" t="s">
        <v>0</v>
      </c>
      <c r="B148" s="82" t="s">
        <v>1</v>
      </c>
      <c r="C148" s="83">
        <v>43851</v>
      </c>
      <c r="D148" s="83">
        <v>43852</v>
      </c>
      <c r="E148" s="95" t="s">
        <v>63</v>
      </c>
      <c r="F148" s="95" t="s">
        <v>63</v>
      </c>
      <c r="G148" s="95" t="s">
        <v>63</v>
      </c>
      <c r="H148" s="95" t="s">
        <v>64</v>
      </c>
      <c r="I148" s="95" t="s">
        <v>65</v>
      </c>
      <c r="J148" s="95" t="s">
        <v>66</v>
      </c>
      <c r="K148" s="95" t="s">
        <v>67</v>
      </c>
      <c r="L148" s="88" t="s">
        <v>2</v>
      </c>
      <c r="M148" s="89" t="s">
        <v>3</v>
      </c>
      <c r="N148" s="90" t="s">
        <v>59</v>
      </c>
    </row>
    <row r="149" s="14" customFormat="1" spans="1:14">
      <c r="A149" s="76" t="s">
        <v>9</v>
      </c>
      <c r="B149" s="76">
        <v>15674.348592</v>
      </c>
      <c r="C149" s="76">
        <v>20498.98692</v>
      </c>
      <c r="D149" s="76">
        <v>21535.051392</v>
      </c>
      <c r="E149" s="76">
        <v>21535.051392</v>
      </c>
      <c r="F149" s="76">
        <v>21535.051392</v>
      </c>
      <c r="G149" s="76">
        <v>21535.051392</v>
      </c>
      <c r="H149" s="76">
        <v>19198.741726</v>
      </c>
      <c r="I149" s="76">
        <v>6813.235416</v>
      </c>
      <c r="J149" s="76">
        <v>1722.28316</v>
      </c>
      <c r="K149" s="76">
        <v>881.799996</v>
      </c>
      <c r="L149" s="76">
        <f t="shared" ref="L149:L192" si="3">SUM(B149:K149)</f>
        <v>150929.601378</v>
      </c>
      <c r="M149" s="14">
        <v>277</v>
      </c>
      <c r="N149" s="86">
        <f>Q$3+R$3*L149+S$3*M149</f>
        <v>1535.8801474412</v>
      </c>
    </row>
    <row r="150" s="14" customFormat="1" spans="1:14">
      <c r="A150" s="76" t="s">
        <v>10</v>
      </c>
      <c r="B150" s="76">
        <v>4618.334853</v>
      </c>
      <c r="C150" s="76">
        <v>5365.911282</v>
      </c>
      <c r="D150" s="76">
        <v>4719.100768</v>
      </c>
      <c r="E150" s="76">
        <v>4719.100768</v>
      </c>
      <c r="F150" s="76">
        <v>4719.100768</v>
      </c>
      <c r="G150" s="76">
        <v>4719.100768</v>
      </c>
      <c r="H150" s="76">
        <v>4127.416788</v>
      </c>
      <c r="I150" s="76">
        <v>1965.35637</v>
      </c>
      <c r="J150" s="76">
        <v>685.99414</v>
      </c>
      <c r="K150" s="76">
        <v>459.425208</v>
      </c>
      <c r="L150" s="76">
        <f t="shared" si="3"/>
        <v>36098.841713</v>
      </c>
      <c r="M150" s="14">
        <v>428</v>
      </c>
      <c r="N150" s="86">
        <f>Q$3+R$3*L150+S$3*M150</f>
        <v>1270.4024452502</v>
      </c>
    </row>
    <row r="151" s="14" customFormat="1" spans="1:14">
      <c r="A151" s="76" t="s">
        <v>11</v>
      </c>
      <c r="B151" s="76">
        <v>2612.391432</v>
      </c>
      <c r="C151" s="76">
        <v>2833.683486</v>
      </c>
      <c r="D151" s="76">
        <v>2592.182112</v>
      </c>
      <c r="E151" s="76">
        <v>2592.182112</v>
      </c>
      <c r="F151" s="76">
        <v>2592.182112</v>
      </c>
      <c r="G151" s="76">
        <v>2592.182112</v>
      </c>
      <c r="H151" s="76">
        <v>2251.318248</v>
      </c>
      <c r="I151" s="76">
        <v>851.654427</v>
      </c>
      <c r="J151" s="76">
        <v>306.50802</v>
      </c>
      <c r="K151" s="76">
        <v>155.611764</v>
      </c>
      <c r="L151" s="76">
        <f t="shared" si="3"/>
        <v>19379.895825</v>
      </c>
      <c r="M151" s="14">
        <v>111</v>
      </c>
      <c r="N151" s="86">
        <f>Q$3+R$3*L151+S$3*M151</f>
        <v>435.677337455</v>
      </c>
    </row>
    <row r="152" s="14" customFormat="1" spans="1:14">
      <c r="A152" s="76" t="s">
        <v>12</v>
      </c>
      <c r="B152" s="76">
        <v>7743.874602</v>
      </c>
      <c r="C152" s="76">
        <v>10189.202322</v>
      </c>
      <c r="D152" s="76">
        <v>10368.728448</v>
      </c>
      <c r="E152" s="76">
        <v>10368.728448</v>
      </c>
      <c r="F152" s="76">
        <v>10368.728448</v>
      </c>
      <c r="G152" s="76">
        <v>10368.728448</v>
      </c>
      <c r="H152" s="76">
        <v>9693.17579</v>
      </c>
      <c r="I152" s="76">
        <v>6332.81497</v>
      </c>
      <c r="J152" s="76">
        <v>2276.91672</v>
      </c>
      <c r="K152" s="76">
        <v>1393.095792</v>
      </c>
      <c r="L152" s="76">
        <f t="shared" si="3"/>
        <v>79103.993988</v>
      </c>
      <c r="M152" s="14">
        <v>311</v>
      </c>
      <c r="N152" s="86">
        <f>Q$3+R$3*L152+S$3*M152</f>
        <v>1227.8674675352</v>
      </c>
    </row>
    <row r="153" s="14" customFormat="1" spans="1:14">
      <c r="A153" s="76" t="s">
        <v>13</v>
      </c>
      <c r="B153" s="76">
        <v>29016.204834</v>
      </c>
      <c r="C153" s="76">
        <v>37259.923284</v>
      </c>
      <c r="D153" s="76">
        <v>37686.339936</v>
      </c>
      <c r="E153" s="76">
        <v>37686.339936</v>
      </c>
      <c r="F153" s="76">
        <v>37686.339936</v>
      </c>
      <c r="G153" s="76">
        <v>37686.339936</v>
      </c>
      <c r="H153" s="76">
        <v>33269.480776</v>
      </c>
      <c r="I153" s="76">
        <v>10874.971914</v>
      </c>
      <c r="J153" s="76">
        <v>3159.95173</v>
      </c>
      <c r="K153" s="76">
        <v>1519.06722</v>
      </c>
      <c r="L153" s="76">
        <f t="shared" si="3"/>
        <v>265844.959502</v>
      </c>
      <c r="M153" s="14">
        <v>278</v>
      </c>
      <c r="N153" s="86">
        <f>Q$3+R$3*L153+S$3*M153</f>
        <v>2158.7714813108</v>
      </c>
    </row>
    <row r="154" s="14" customFormat="1" spans="1:14">
      <c r="A154" s="76" t="s">
        <v>14</v>
      </c>
      <c r="B154" s="76">
        <v>5877.880722</v>
      </c>
      <c r="C154" s="76">
        <v>6993.772008</v>
      </c>
      <c r="D154" s="76">
        <v>6846.019424</v>
      </c>
      <c r="E154" s="76">
        <v>6846.019424</v>
      </c>
      <c r="F154" s="76">
        <v>6846.019424</v>
      </c>
      <c r="G154" s="76">
        <v>6846.019424</v>
      </c>
      <c r="H154" s="76">
        <v>5940.97871</v>
      </c>
      <c r="I154" s="76">
        <v>2751.498918</v>
      </c>
      <c r="J154" s="76">
        <v>956.01311</v>
      </c>
      <c r="K154" s="76">
        <v>459.425208</v>
      </c>
      <c r="L154" s="76">
        <f t="shared" si="3"/>
        <v>50363.646372</v>
      </c>
      <c r="M154" s="14">
        <v>129</v>
      </c>
      <c r="N154" s="86">
        <f>Q$3+R$3*L154+S$3*M154</f>
        <v>645.2607904088</v>
      </c>
    </row>
    <row r="155" s="14" customFormat="1" spans="1:14">
      <c r="A155" s="76" t="s">
        <v>15</v>
      </c>
      <c r="B155" s="76">
        <v>3405.438831</v>
      </c>
      <c r="C155" s="76">
        <v>4280.670798</v>
      </c>
      <c r="D155" s="76">
        <v>3788.573856</v>
      </c>
      <c r="E155" s="76">
        <v>3788.573856</v>
      </c>
      <c r="F155" s="76">
        <v>3788.573856</v>
      </c>
      <c r="G155" s="76">
        <v>3788.573856</v>
      </c>
      <c r="H155" s="76">
        <v>3376.977372</v>
      </c>
      <c r="I155" s="76">
        <v>1594.122389</v>
      </c>
      <c r="J155" s="76">
        <v>474.35765</v>
      </c>
      <c r="K155" s="76">
        <v>177.842016</v>
      </c>
      <c r="L155" s="76">
        <f t="shared" si="3"/>
        <v>28463.70448</v>
      </c>
      <c r="M155" s="14">
        <v>56</v>
      </c>
      <c r="N155" s="86">
        <f>Q$3+R$3*L155+S$3*M155</f>
        <v>355.567904192</v>
      </c>
    </row>
    <row r="156" s="14" customFormat="1" spans="1:14">
      <c r="A156" s="76" t="s">
        <v>16</v>
      </c>
      <c r="B156" s="76">
        <v>4198.48623</v>
      </c>
      <c r="C156" s="76">
        <v>5064.455592</v>
      </c>
      <c r="D156" s="76">
        <v>4918.499392</v>
      </c>
      <c r="E156" s="76">
        <v>4918.499392</v>
      </c>
      <c r="F156" s="76">
        <v>4918.499392</v>
      </c>
      <c r="G156" s="76">
        <v>4918.499392</v>
      </c>
      <c r="H156" s="76">
        <v>4502.636496</v>
      </c>
      <c r="I156" s="76">
        <v>1899.844491</v>
      </c>
      <c r="J156" s="76">
        <v>496.25108</v>
      </c>
      <c r="K156" s="76">
        <v>222.30252</v>
      </c>
      <c r="L156" s="76">
        <f t="shared" si="3"/>
        <v>36057.973977</v>
      </c>
      <c r="M156" s="14">
        <v>101</v>
      </c>
      <c r="N156" s="86">
        <f>Q$3+R$3*L156+S$3*M156</f>
        <v>502.2549594758</v>
      </c>
    </row>
    <row r="157" s="14" customFormat="1" spans="1:14">
      <c r="A157" s="76" t="s">
        <v>17</v>
      </c>
      <c r="B157" s="76">
        <v>3358.788984</v>
      </c>
      <c r="C157" s="76">
        <v>3738.050556</v>
      </c>
      <c r="D157" s="76">
        <v>3655.64144</v>
      </c>
      <c r="E157" s="76">
        <v>3655.64144</v>
      </c>
      <c r="F157" s="76">
        <v>3655.64144</v>
      </c>
      <c r="G157" s="76">
        <v>3655.64144</v>
      </c>
      <c r="H157" s="76">
        <v>3251.904136</v>
      </c>
      <c r="I157" s="76">
        <v>1441.261338</v>
      </c>
      <c r="J157" s="76">
        <v>518.14451</v>
      </c>
      <c r="K157" s="76">
        <v>155.611764</v>
      </c>
      <c r="L157" s="76">
        <f t="shared" si="3"/>
        <v>27086.327048</v>
      </c>
      <c r="M157" s="14">
        <v>78</v>
      </c>
      <c r="N157" s="86">
        <f>Q$3+R$3*L157+S$3*M157</f>
        <v>399.7948660592</v>
      </c>
    </row>
    <row r="158" s="14" customFormat="1" spans="1:14">
      <c r="A158" s="76" t="s">
        <v>18</v>
      </c>
      <c r="B158" s="76">
        <v>2285.842503</v>
      </c>
      <c r="C158" s="76">
        <v>2773.392348</v>
      </c>
      <c r="D158" s="76">
        <v>2592.182112</v>
      </c>
      <c r="E158" s="76">
        <v>2592.182112</v>
      </c>
      <c r="F158" s="76">
        <v>2592.182112</v>
      </c>
      <c r="G158" s="76">
        <v>2592.182112</v>
      </c>
      <c r="H158" s="76">
        <v>2063.708394</v>
      </c>
      <c r="I158" s="76">
        <v>939.003599</v>
      </c>
      <c r="J158" s="76">
        <v>394.08174</v>
      </c>
      <c r="K158" s="76">
        <v>196.367226</v>
      </c>
      <c r="L158" s="76">
        <f t="shared" si="3"/>
        <v>19021.124258</v>
      </c>
      <c r="M158" s="14">
        <v>70</v>
      </c>
      <c r="N158" s="86">
        <f>Q$3+R$3*L158+S$3*M158</f>
        <v>337.4555709932</v>
      </c>
    </row>
    <row r="159" s="14" customFormat="1" spans="1:14">
      <c r="A159" s="76" t="s">
        <v>19</v>
      </c>
      <c r="B159" s="76">
        <v>4385.085618</v>
      </c>
      <c r="C159" s="76">
        <v>4943.873316</v>
      </c>
      <c r="D159" s="76">
        <v>4719.100768</v>
      </c>
      <c r="E159" s="76">
        <v>4719.100768</v>
      </c>
      <c r="F159" s="76">
        <v>4719.100768</v>
      </c>
      <c r="G159" s="76">
        <v>4719.100768</v>
      </c>
      <c r="H159" s="76">
        <v>3502.050608</v>
      </c>
      <c r="I159" s="76">
        <v>1288.400287</v>
      </c>
      <c r="J159" s="76">
        <v>386.78393</v>
      </c>
      <c r="K159" s="76">
        <v>155.611764</v>
      </c>
      <c r="L159" s="76">
        <f t="shared" si="3"/>
        <v>33538.208595</v>
      </c>
      <c r="M159" s="14">
        <v>65</v>
      </c>
      <c r="N159" s="86">
        <f>Q$3+R$3*L159+S$3*M159</f>
        <v>404.105826413</v>
      </c>
    </row>
    <row r="160" s="14" customFormat="1" spans="1:14">
      <c r="A160" s="76" t="s">
        <v>20</v>
      </c>
      <c r="B160" s="76">
        <v>2145.892962</v>
      </c>
      <c r="C160" s="76">
        <v>1989.607554</v>
      </c>
      <c r="D160" s="76">
        <v>1861.053824</v>
      </c>
      <c r="E160" s="76">
        <v>1861.053824</v>
      </c>
      <c r="F160" s="76">
        <v>1861.053824</v>
      </c>
      <c r="G160" s="76">
        <v>1861.053824</v>
      </c>
      <c r="H160" s="76">
        <v>1938.635158</v>
      </c>
      <c r="I160" s="76">
        <v>1157.376529</v>
      </c>
      <c r="J160" s="76">
        <v>357.59269</v>
      </c>
      <c r="K160" s="76">
        <v>188.957142</v>
      </c>
      <c r="L160" s="76">
        <f t="shared" si="3"/>
        <v>15222.277331</v>
      </c>
      <c r="M160" s="14">
        <v>101</v>
      </c>
      <c r="N160" s="86">
        <f>Q$3+R$3*L160+S$3*M160</f>
        <v>389.7421975874</v>
      </c>
    </row>
    <row r="161" s="14" customFormat="1" spans="1:14">
      <c r="A161" s="76" t="s">
        <v>21</v>
      </c>
      <c r="B161" s="76">
        <v>10589.515269</v>
      </c>
      <c r="C161" s="76">
        <v>13686.088326</v>
      </c>
      <c r="D161" s="76">
        <v>13957.90368</v>
      </c>
      <c r="E161" s="76">
        <v>13957.90368</v>
      </c>
      <c r="F161" s="76">
        <v>13957.90368</v>
      </c>
      <c r="G161" s="76">
        <v>13957.90368</v>
      </c>
      <c r="H161" s="76">
        <v>12007.030656</v>
      </c>
      <c r="I161" s="76">
        <v>4301.946721</v>
      </c>
      <c r="J161" s="76">
        <v>1320.90361</v>
      </c>
      <c r="K161" s="76">
        <v>544.641174</v>
      </c>
      <c r="L161" s="76">
        <f t="shared" si="3"/>
        <v>98281.740476</v>
      </c>
      <c r="M161" s="14">
        <v>200</v>
      </c>
      <c r="N161" s="86">
        <f>Q$3+R$3*L161+S$3*M161</f>
        <v>1070.7548985704</v>
      </c>
    </row>
    <row r="162" s="14" customFormat="1" spans="1:14">
      <c r="A162" s="76" t="s">
        <v>22</v>
      </c>
      <c r="B162" s="76">
        <v>4804.934241</v>
      </c>
      <c r="C162" s="76">
        <v>6029.1138</v>
      </c>
      <c r="D162" s="76">
        <v>5649.62768</v>
      </c>
      <c r="E162" s="76">
        <v>5649.62768</v>
      </c>
      <c r="F162" s="76">
        <v>5649.62768</v>
      </c>
      <c r="G162" s="76">
        <v>5649.62768</v>
      </c>
      <c r="H162" s="76">
        <v>4315.026642</v>
      </c>
      <c r="I162" s="76">
        <v>2009.030956</v>
      </c>
      <c r="J162" s="76">
        <v>620.31385</v>
      </c>
      <c r="K162" s="76">
        <v>233.417646</v>
      </c>
      <c r="L162" s="76">
        <f t="shared" si="3"/>
        <v>40610.347855</v>
      </c>
      <c r="M162" s="14">
        <v>145</v>
      </c>
      <c r="N162" s="86">
        <f>Q$3+R$3*L162+S$3*M162</f>
        <v>630.167378417</v>
      </c>
    </row>
    <row r="163" s="14" customFormat="1" spans="1:14">
      <c r="A163" s="76" t="s">
        <v>23</v>
      </c>
      <c r="B163" s="76">
        <v>5924.530569</v>
      </c>
      <c r="C163" s="76">
        <v>7536.39225</v>
      </c>
      <c r="D163" s="76">
        <v>6912.485632</v>
      </c>
      <c r="E163" s="76">
        <v>6912.485632</v>
      </c>
      <c r="F163" s="76">
        <v>6912.485632</v>
      </c>
      <c r="G163" s="76">
        <v>6912.485632</v>
      </c>
      <c r="H163" s="76">
        <v>6253.6618</v>
      </c>
      <c r="I163" s="76">
        <v>2817.010797</v>
      </c>
      <c r="J163" s="76">
        <v>671.39852</v>
      </c>
      <c r="K163" s="76">
        <v>237.122688</v>
      </c>
      <c r="L163" s="76">
        <f t="shared" si="3"/>
        <v>51090.059152</v>
      </c>
      <c r="M163" s="14">
        <v>165</v>
      </c>
      <c r="N163" s="86">
        <f>Q$3+R$3*L163+S$3*M163</f>
        <v>733.7258194208</v>
      </c>
    </row>
    <row r="164" s="14" customFormat="1" spans="1:14">
      <c r="A164" s="76" t="s">
        <v>24</v>
      </c>
      <c r="B164" s="76">
        <v>9749.818023</v>
      </c>
      <c r="C164" s="76">
        <v>12299.392152</v>
      </c>
      <c r="D164" s="76">
        <v>12960.91056</v>
      </c>
      <c r="E164" s="76">
        <v>12960.91056</v>
      </c>
      <c r="F164" s="76">
        <v>12960.91056</v>
      </c>
      <c r="G164" s="76">
        <v>12960.91056</v>
      </c>
      <c r="H164" s="76">
        <v>11506.737712</v>
      </c>
      <c r="I164" s="76">
        <v>3777.851689</v>
      </c>
      <c r="J164" s="76">
        <v>992.50216</v>
      </c>
      <c r="K164" s="76">
        <v>507.590754</v>
      </c>
      <c r="L164" s="76">
        <f t="shared" si="3"/>
        <v>90677.53473</v>
      </c>
      <c r="M164" s="14">
        <v>162</v>
      </c>
      <c r="N164" s="86">
        <f>Q$3+R$3*L164+S$3*M164</f>
        <v>940.452987542</v>
      </c>
    </row>
    <row r="165" s="14" customFormat="1" spans="1:14">
      <c r="A165" s="76" t="s">
        <v>25</v>
      </c>
      <c r="B165" s="76">
        <v>2099.243115</v>
      </c>
      <c r="C165" s="76">
        <v>2291.063244</v>
      </c>
      <c r="D165" s="76">
        <v>1993.98624</v>
      </c>
      <c r="E165" s="76">
        <v>1993.98624</v>
      </c>
      <c r="F165" s="76">
        <v>1993.98624</v>
      </c>
      <c r="G165" s="76">
        <v>1993.98624</v>
      </c>
      <c r="H165" s="76">
        <v>1813.561922</v>
      </c>
      <c r="I165" s="76">
        <v>807.979841</v>
      </c>
      <c r="J165" s="76">
        <v>291.9124</v>
      </c>
      <c r="K165" s="76">
        <v>107.446218</v>
      </c>
      <c r="L165" s="76">
        <f t="shared" si="3"/>
        <v>15387.1517</v>
      </c>
      <c r="M165" s="14">
        <v>142</v>
      </c>
      <c r="N165" s="86">
        <f>Q$3+R$3*L165+S$3*M165</f>
        <v>486.91691918</v>
      </c>
    </row>
    <row r="166" s="14" customFormat="1" spans="1:14">
      <c r="A166" s="76" t="s">
        <v>26</v>
      </c>
      <c r="B166" s="76">
        <v>5644.631487</v>
      </c>
      <c r="C166" s="76">
        <v>6812.898594</v>
      </c>
      <c r="D166" s="76">
        <v>6447.222176</v>
      </c>
      <c r="E166" s="76">
        <v>6447.222176</v>
      </c>
      <c r="F166" s="76">
        <v>6447.222176</v>
      </c>
      <c r="G166" s="76">
        <v>6447.222176</v>
      </c>
      <c r="H166" s="76">
        <v>5190.539294</v>
      </c>
      <c r="I166" s="76">
        <v>2620.47516</v>
      </c>
      <c r="J166" s="76">
        <v>853.84377</v>
      </c>
      <c r="K166" s="76">
        <v>314.92857</v>
      </c>
      <c r="L166" s="76">
        <f t="shared" si="3"/>
        <v>47226.205579</v>
      </c>
      <c r="M166" s="14">
        <v>43</v>
      </c>
      <c r="N166" s="86">
        <f>Q$3+R$3*L166+S$3*M166</f>
        <v>426.3562101266</v>
      </c>
    </row>
    <row r="167" s="14" customFormat="1" spans="1:14">
      <c r="A167" s="76" t="s">
        <v>27</v>
      </c>
      <c r="B167" s="76">
        <v>1586.094798</v>
      </c>
      <c r="C167" s="76">
        <v>1748.443002</v>
      </c>
      <c r="D167" s="76">
        <v>1395.790368</v>
      </c>
      <c r="E167" s="76">
        <v>1395.790368</v>
      </c>
      <c r="F167" s="76">
        <v>1395.790368</v>
      </c>
      <c r="G167" s="76">
        <v>1395.790368</v>
      </c>
      <c r="H167" s="76">
        <v>1063.122506</v>
      </c>
      <c r="I167" s="76">
        <v>414.908567</v>
      </c>
      <c r="J167" s="76">
        <v>167.84963</v>
      </c>
      <c r="K167" s="76">
        <v>85.215966</v>
      </c>
      <c r="L167" s="76">
        <f t="shared" si="3"/>
        <v>10648.795941</v>
      </c>
      <c r="M167" s="14">
        <v>12</v>
      </c>
      <c r="N167" s="86">
        <f>Q$3+R$3*L167+S$3*M167</f>
        <v>156.0377980814</v>
      </c>
    </row>
    <row r="168" s="14" customFormat="1" spans="1:14">
      <c r="A168" s="76" t="s">
        <v>28</v>
      </c>
      <c r="B168" s="76">
        <v>513.148317</v>
      </c>
      <c r="C168" s="76">
        <v>542.620242</v>
      </c>
      <c r="D168" s="76">
        <v>465.263456</v>
      </c>
      <c r="E168" s="76">
        <v>465.263456</v>
      </c>
      <c r="F168" s="76">
        <v>465.263456</v>
      </c>
      <c r="G168" s="76">
        <v>465.263456</v>
      </c>
      <c r="H168" s="76">
        <v>375.219708</v>
      </c>
      <c r="I168" s="76">
        <v>196.535637</v>
      </c>
      <c r="J168" s="76">
        <v>58.38248</v>
      </c>
      <c r="K168" s="76">
        <v>18.52521</v>
      </c>
      <c r="L168" s="76">
        <f t="shared" si="3"/>
        <v>3565.485418</v>
      </c>
      <c r="M168" s="14">
        <v>41</v>
      </c>
      <c r="N168" s="86">
        <f>Q$3+R$3*L168+S$3*M168</f>
        <v>185.8915212572</v>
      </c>
    </row>
    <row r="169" s="14" customFormat="1" spans="1:14">
      <c r="A169" s="76" t="s">
        <v>29</v>
      </c>
      <c r="B169" s="76">
        <v>1259.545869</v>
      </c>
      <c r="C169" s="76">
        <v>1386.696174</v>
      </c>
      <c r="D169" s="76">
        <v>1329.32416</v>
      </c>
      <c r="E169" s="76">
        <v>1329.32416</v>
      </c>
      <c r="F169" s="76">
        <v>1329.32416</v>
      </c>
      <c r="G169" s="76">
        <v>1329.32416</v>
      </c>
      <c r="H169" s="76">
        <v>1125.659124</v>
      </c>
      <c r="I169" s="76">
        <v>524.095032</v>
      </c>
      <c r="J169" s="76">
        <v>189.74306</v>
      </c>
      <c r="K169" s="76">
        <v>48.165546</v>
      </c>
      <c r="L169" s="76">
        <f t="shared" si="3"/>
        <v>9851.201445</v>
      </c>
      <c r="M169" s="14">
        <v>27</v>
      </c>
      <c r="N169" s="86">
        <f>Q$3+R$3*L169+S$3*M169</f>
        <v>186.956787803</v>
      </c>
    </row>
    <row r="170" s="14" customFormat="1" spans="1:14">
      <c r="A170" s="76" t="s">
        <v>30</v>
      </c>
      <c r="B170" s="76">
        <v>653.097858</v>
      </c>
      <c r="C170" s="76">
        <v>723.493656</v>
      </c>
      <c r="D170" s="76">
        <v>598.195872</v>
      </c>
      <c r="E170" s="76">
        <v>598.195872</v>
      </c>
      <c r="F170" s="76">
        <v>598.195872</v>
      </c>
      <c r="G170" s="76">
        <v>598.195872</v>
      </c>
      <c r="H170" s="76">
        <v>938.04927</v>
      </c>
      <c r="I170" s="76">
        <v>371.233981</v>
      </c>
      <c r="J170" s="76">
        <v>116.76496</v>
      </c>
      <c r="K170" s="76">
        <v>51.870588</v>
      </c>
      <c r="L170" s="76">
        <f t="shared" si="3"/>
        <v>5247.293801</v>
      </c>
      <c r="M170" s="14">
        <v>18</v>
      </c>
      <c r="N170" s="86">
        <f>Q$3+R$3*L170+S$3*M170</f>
        <v>140.9600865254</v>
      </c>
    </row>
    <row r="171" s="14" customFormat="1" spans="1:14">
      <c r="A171" s="76" t="s">
        <v>31</v>
      </c>
      <c r="B171" s="76">
        <v>886.347093</v>
      </c>
      <c r="C171" s="76">
        <v>964.658208</v>
      </c>
      <c r="D171" s="76">
        <v>996.99312</v>
      </c>
      <c r="E171" s="76">
        <v>996.99312</v>
      </c>
      <c r="F171" s="76">
        <v>996.99312</v>
      </c>
      <c r="G171" s="76">
        <v>996.99312</v>
      </c>
      <c r="H171" s="76">
        <v>750.439416</v>
      </c>
      <c r="I171" s="76">
        <v>240.210223</v>
      </c>
      <c r="J171" s="76">
        <v>131.36058</v>
      </c>
      <c r="K171" s="76">
        <v>59.280672</v>
      </c>
      <c r="L171" s="76">
        <f t="shared" si="3"/>
        <v>7020.268672</v>
      </c>
      <c r="M171" s="14">
        <v>14</v>
      </c>
      <c r="N171" s="86">
        <f>Q$3+R$3*L171+S$3*M171</f>
        <v>141.1405508288</v>
      </c>
    </row>
    <row r="172" s="14" customFormat="1" spans="1:14">
      <c r="A172" s="76" t="s">
        <v>32</v>
      </c>
      <c r="B172" s="76">
        <v>1352.845563</v>
      </c>
      <c r="C172" s="76">
        <v>1688.151864</v>
      </c>
      <c r="D172" s="76">
        <v>1794.587616</v>
      </c>
      <c r="E172" s="76">
        <v>1794.587616</v>
      </c>
      <c r="F172" s="76">
        <v>1794.587616</v>
      </c>
      <c r="G172" s="76">
        <v>1794.587616</v>
      </c>
      <c r="H172" s="76">
        <v>1375.805596</v>
      </c>
      <c r="I172" s="76">
        <v>720.630669</v>
      </c>
      <c r="J172" s="76">
        <v>211.63649</v>
      </c>
      <c r="K172" s="76">
        <v>85.215966</v>
      </c>
      <c r="L172" s="76">
        <f t="shared" si="3"/>
        <v>12612.636612</v>
      </c>
      <c r="M172" s="14">
        <v>26</v>
      </c>
      <c r="N172" s="86">
        <f>Q$3+R$3*L172+S$3*M172</f>
        <v>199.5201377048</v>
      </c>
    </row>
    <row r="173" s="14" customFormat="1" spans="1:14">
      <c r="A173" s="76" t="s">
        <v>33</v>
      </c>
      <c r="B173" s="76">
        <v>2565.741585</v>
      </c>
      <c r="C173" s="76">
        <v>3135.139176</v>
      </c>
      <c r="D173" s="76">
        <v>3190.377984</v>
      </c>
      <c r="E173" s="76">
        <v>3190.377984</v>
      </c>
      <c r="F173" s="76">
        <v>3190.377984</v>
      </c>
      <c r="G173" s="76">
        <v>3190.377984</v>
      </c>
      <c r="H173" s="76">
        <v>2939.221046</v>
      </c>
      <c r="I173" s="76">
        <v>1157.376529</v>
      </c>
      <c r="J173" s="76">
        <v>284.61459</v>
      </c>
      <c r="K173" s="76">
        <v>148.20168</v>
      </c>
      <c r="L173" s="76">
        <f t="shared" si="3"/>
        <v>22991.806542</v>
      </c>
      <c r="M173" s="14">
        <v>35</v>
      </c>
      <c r="N173" s="86">
        <f>Q$3+R$3*L173+S$3*M173</f>
        <v>276.7032553268</v>
      </c>
    </row>
    <row r="174" s="14" customFormat="1" spans="1:14">
      <c r="A174" s="76" t="s">
        <v>34</v>
      </c>
      <c r="B174" s="76">
        <v>1726.044339</v>
      </c>
      <c r="C174" s="76">
        <v>2170.480968</v>
      </c>
      <c r="D174" s="76">
        <v>2193.384864</v>
      </c>
      <c r="E174" s="76">
        <v>2193.384864</v>
      </c>
      <c r="F174" s="76">
        <v>2193.384864</v>
      </c>
      <c r="G174" s="76">
        <v>2193.384864</v>
      </c>
      <c r="H174" s="76">
        <v>2001.171776</v>
      </c>
      <c r="I174" s="76">
        <v>1091.86465</v>
      </c>
      <c r="J174" s="76">
        <v>496.25108</v>
      </c>
      <c r="K174" s="76">
        <v>185.2521</v>
      </c>
      <c r="L174" s="76">
        <f t="shared" si="3"/>
        <v>16444.604369</v>
      </c>
      <c r="M174" s="14">
        <v>46</v>
      </c>
      <c r="N174" s="86">
        <f>Q$3+R$3*L174+S$3*M174</f>
        <v>267.1807635926</v>
      </c>
    </row>
    <row r="175" s="14" customFormat="1" spans="1:14">
      <c r="A175" s="76" t="s">
        <v>35</v>
      </c>
      <c r="B175" s="76">
        <v>606.448011</v>
      </c>
      <c r="C175" s="76">
        <v>663.202518</v>
      </c>
      <c r="D175" s="76">
        <v>598.195872</v>
      </c>
      <c r="E175" s="76">
        <v>598.195872</v>
      </c>
      <c r="F175" s="76">
        <v>598.195872</v>
      </c>
      <c r="G175" s="76">
        <v>598.195872</v>
      </c>
      <c r="H175" s="76">
        <v>562.829562</v>
      </c>
      <c r="I175" s="76">
        <v>414.908567</v>
      </c>
      <c r="J175" s="76">
        <v>65.68029</v>
      </c>
      <c r="K175" s="76">
        <v>33.345378</v>
      </c>
      <c r="L175" s="76">
        <f t="shared" si="3"/>
        <v>4739.197814</v>
      </c>
      <c r="M175" s="14">
        <v>14</v>
      </c>
      <c r="N175" s="86">
        <f>Q$3+R$3*L175+S$3*M175</f>
        <v>128.8227681956</v>
      </c>
    </row>
    <row r="176" s="14" customFormat="1" spans="1:14">
      <c r="A176" s="76" t="s">
        <v>36</v>
      </c>
      <c r="B176" s="76">
        <v>93.299694</v>
      </c>
      <c r="C176" s="76">
        <v>180.873414</v>
      </c>
      <c r="D176" s="76">
        <v>132.932416</v>
      </c>
      <c r="E176" s="76">
        <v>132.932416</v>
      </c>
      <c r="F176" s="76">
        <v>132.932416</v>
      </c>
      <c r="G176" s="76">
        <v>132.932416</v>
      </c>
      <c r="H176" s="76">
        <v>250.146472</v>
      </c>
      <c r="I176" s="76">
        <v>109.186465</v>
      </c>
      <c r="J176" s="76">
        <v>43.78686</v>
      </c>
      <c r="K176" s="76">
        <v>7.410084</v>
      </c>
      <c r="L176" s="76">
        <f t="shared" si="3"/>
        <v>1216.432653</v>
      </c>
      <c r="M176" s="14">
        <v>6</v>
      </c>
      <c r="N176" s="86">
        <f>Q$3+R$3*L176+S$3*M176</f>
        <v>91.0126363262</v>
      </c>
    </row>
    <row r="177" s="14" customFormat="1" spans="1:14">
      <c r="A177" s="76" t="s">
        <v>37</v>
      </c>
      <c r="B177" s="76">
        <v>279.899082</v>
      </c>
      <c r="C177" s="76">
        <v>301.45569</v>
      </c>
      <c r="D177" s="76">
        <v>265.864832</v>
      </c>
      <c r="E177" s="76">
        <v>265.864832</v>
      </c>
      <c r="F177" s="76">
        <v>265.864832</v>
      </c>
      <c r="G177" s="76">
        <v>265.864832</v>
      </c>
      <c r="H177" s="76">
        <v>125.073236</v>
      </c>
      <c r="I177" s="76">
        <v>109.186465</v>
      </c>
      <c r="J177" s="76">
        <v>43.78686</v>
      </c>
      <c r="K177" s="76">
        <v>18.52521</v>
      </c>
      <c r="L177" s="76">
        <f t="shared" si="3"/>
        <v>1941.385871</v>
      </c>
      <c r="M177" s="14">
        <v>17</v>
      </c>
      <c r="N177" s="86">
        <f>Q$3+R$3*L177+S$3*M177</f>
        <v>120.7597837034</v>
      </c>
    </row>
    <row r="178" s="14" customFormat="1" spans="1:14">
      <c r="A178" s="14" t="s">
        <v>38</v>
      </c>
      <c r="B178" s="76">
        <v>66429.382128</v>
      </c>
      <c r="C178" s="76">
        <v>83623.808406</v>
      </c>
      <c r="D178" s="76">
        <v>96774.798848</v>
      </c>
      <c r="E178" s="76">
        <v>96774.798848</v>
      </c>
      <c r="F178" s="76">
        <v>96774.798848</v>
      </c>
      <c r="G178" s="76">
        <v>96774.798848</v>
      </c>
      <c r="H178" s="76">
        <v>105749.421038</v>
      </c>
      <c r="I178" s="76">
        <v>38586.496731</v>
      </c>
      <c r="J178" s="76">
        <v>12413.57481</v>
      </c>
      <c r="K178" s="76">
        <v>6102.204174</v>
      </c>
      <c r="L178" s="76">
        <f t="shared" si="3"/>
        <v>700004.082679</v>
      </c>
      <c r="M178" s="14">
        <v>399</v>
      </c>
      <c r="N178" s="86">
        <f>Q$3+R$3*L178+S$3*M178</f>
        <v>4787.3871464666</v>
      </c>
    </row>
    <row r="179" s="14" customFormat="1" spans="1:14">
      <c r="A179" s="14" t="s">
        <v>39</v>
      </c>
      <c r="B179" s="76">
        <v>58079.059515</v>
      </c>
      <c r="C179" s="76">
        <v>81393.0363</v>
      </c>
      <c r="D179" s="76">
        <v>93584.420864</v>
      </c>
      <c r="E179" s="76">
        <v>93584.420864</v>
      </c>
      <c r="F179" s="76">
        <v>93584.420864</v>
      </c>
      <c r="G179" s="76">
        <v>93584.420864</v>
      </c>
      <c r="H179" s="76">
        <v>88301.704616</v>
      </c>
      <c r="I179" s="76">
        <v>31838.773194</v>
      </c>
      <c r="J179" s="76">
        <v>11625.41133</v>
      </c>
      <c r="K179" s="76">
        <v>6135.549552</v>
      </c>
      <c r="L179" s="76">
        <f t="shared" si="3"/>
        <v>651711.217963</v>
      </c>
      <c r="M179" s="14">
        <v>496</v>
      </c>
      <c r="N179" s="86">
        <f>Q$3+R$3*L179+S$3*M179</f>
        <v>4754.4004770002</v>
      </c>
    </row>
    <row r="180" s="14" customFormat="1" spans="1:14">
      <c r="A180" s="14" t="s">
        <v>40</v>
      </c>
      <c r="B180" s="76">
        <v>16467.395991</v>
      </c>
      <c r="C180" s="76">
        <v>19775.493264</v>
      </c>
      <c r="D180" s="76">
        <v>21800.916224</v>
      </c>
      <c r="E180" s="76">
        <v>21800.916224</v>
      </c>
      <c r="F180" s="76">
        <v>21800.916224</v>
      </c>
      <c r="G180" s="76">
        <v>21800.916224</v>
      </c>
      <c r="H180" s="76">
        <v>22450.645862</v>
      </c>
      <c r="I180" s="76">
        <v>8713.079907</v>
      </c>
      <c r="J180" s="76">
        <v>3043.18677</v>
      </c>
      <c r="K180" s="76">
        <v>1733.959656</v>
      </c>
      <c r="L180" s="76">
        <f t="shared" si="3"/>
        <v>159387.426346</v>
      </c>
      <c r="M180" s="14">
        <v>123</v>
      </c>
      <c r="N180" s="86">
        <f>Q$3+R$3*L180+S$3*M180</f>
        <v>1219.8988022684</v>
      </c>
    </row>
    <row r="181" s="14" customFormat="1" spans="1:14">
      <c r="A181" s="14" t="s">
        <v>41</v>
      </c>
      <c r="B181" s="76">
        <v>8723.521389</v>
      </c>
      <c r="C181" s="76">
        <v>11033.278254</v>
      </c>
      <c r="D181" s="76">
        <v>11698.052608</v>
      </c>
      <c r="E181" s="76">
        <v>11698.052608</v>
      </c>
      <c r="F181" s="76">
        <v>11698.052608</v>
      </c>
      <c r="G181" s="76">
        <v>11698.052608</v>
      </c>
      <c r="H181" s="76">
        <v>9630.639172</v>
      </c>
      <c r="I181" s="76">
        <v>3493.96688</v>
      </c>
      <c r="J181" s="76">
        <v>1744.17659</v>
      </c>
      <c r="K181" s="76">
        <v>1107.807558</v>
      </c>
      <c r="L181" s="76">
        <f t="shared" si="3"/>
        <v>82525.600275</v>
      </c>
      <c r="M181" s="14">
        <v>56</v>
      </c>
      <c r="N181" s="86">
        <f>Q$3+R$3*L181+S$3*M181</f>
        <v>647.502141485</v>
      </c>
    </row>
    <row r="182" s="14" customFormat="1" spans="1:14">
      <c r="A182" s="14" t="s">
        <v>42</v>
      </c>
      <c r="B182" s="76">
        <v>17260.44339</v>
      </c>
      <c r="C182" s="76">
        <v>22548.885612</v>
      </c>
      <c r="D182" s="76">
        <v>25655.956288</v>
      </c>
      <c r="E182" s="76">
        <v>25655.956288</v>
      </c>
      <c r="F182" s="76">
        <v>25655.956288</v>
      </c>
      <c r="G182" s="76">
        <v>25655.956288</v>
      </c>
      <c r="H182" s="76">
        <v>23513.768368</v>
      </c>
      <c r="I182" s="76">
        <v>7337.330448</v>
      </c>
      <c r="J182" s="76">
        <v>2495.85102</v>
      </c>
      <c r="K182" s="76">
        <v>1267.124364</v>
      </c>
      <c r="L182" s="76">
        <f t="shared" si="3"/>
        <v>177047.228354</v>
      </c>
      <c r="M182" s="14">
        <v>113</v>
      </c>
      <c r="N182" s="86">
        <f>Q$3+R$3*L182+S$3*M182</f>
        <v>1291.7777331116</v>
      </c>
    </row>
    <row r="183" s="14" customFormat="1" spans="1:14">
      <c r="A183" s="14" t="s">
        <v>43</v>
      </c>
      <c r="B183" s="76">
        <v>16747.295073</v>
      </c>
      <c r="C183" s="76">
        <v>22669.467888</v>
      </c>
      <c r="D183" s="76">
        <v>27849.341152</v>
      </c>
      <c r="E183" s="76">
        <v>27849.341152</v>
      </c>
      <c r="F183" s="76">
        <v>27849.341152</v>
      </c>
      <c r="G183" s="76">
        <v>27849.341152</v>
      </c>
      <c r="H183" s="76">
        <v>25452.403526</v>
      </c>
      <c r="I183" s="76">
        <v>7490.191499</v>
      </c>
      <c r="J183" s="76">
        <v>2422.87292</v>
      </c>
      <c r="K183" s="76">
        <v>1174.498314</v>
      </c>
      <c r="L183" s="76">
        <f t="shared" si="3"/>
        <v>187354.093828</v>
      </c>
      <c r="M183" s="14">
        <v>191</v>
      </c>
      <c r="N183" s="86">
        <f>Q$3+R$3*L183+S$3*M183</f>
        <v>1530.6100066712</v>
      </c>
    </row>
    <row r="184" s="14" customFormat="1" spans="1:14">
      <c r="A184" s="14" t="s">
        <v>44</v>
      </c>
      <c r="B184" s="76">
        <v>34007.738463</v>
      </c>
      <c r="C184" s="76">
        <v>43228.745946</v>
      </c>
      <c r="D184" s="76">
        <v>50846.64912</v>
      </c>
      <c r="E184" s="76">
        <v>50846.64912</v>
      </c>
      <c r="F184" s="76">
        <v>50846.64912</v>
      </c>
      <c r="G184" s="76">
        <v>50846.64912</v>
      </c>
      <c r="H184" s="76">
        <v>45714.267758</v>
      </c>
      <c r="I184" s="76">
        <v>13189.724972</v>
      </c>
      <c r="J184" s="76">
        <v>4283.81447</v>
      </c>
      <c r="K184" s="76">
        <v>2263.780662</v>
      </c>
      <c r="L184" s="76">
        <f t="shared" si="3"/>
        <v>346074.668751</v>
      </c>
      <c r="M184" s="14">
        <v>151</v>
      </c>
      <c r="N184" s="86">
        <f>Q$3+R$3*L184+S$3*M184</f>
        <v>2293.7651112554</v>
      </c>
    </row>
    <row r="185" s="14" customFormat="1" spans="1:14">
      <c r="A185" s="14" t="s">
        <v>45</v>
      </c>
      <c r="B185" s="76">
        <v>9190.019859</v>
      </c>
      <c r="C185" s="76">
        <v>10128.911184</v>
      </c>
      <c r="D185" s="76">
        <v>8972.93808</v>
      </c>
      <c r="E185" s="76">
        <v>8972.93808</v>
      </c>
      <c r="F185" s="76">
        <v>8972.93808</v>
      </c>
      <c r="G185" s="76">
        <v>8972.93808</v>
      </c>
      <c r="H185" s="76">
        <v>7817.07725</v>
      </c>
      <c r="I185" s="76">
        <v>2009.030956</v>
      </c>
      <c r="J185" s="76">
        <v>656.8029</v>
      </c>
      <c r="K185" s="76">
        <v>326.043696</v>
      </c>
      <c r="L185" s="76">
        <f t="shared" si="3"/>
        <v>66019.638165</v>
      </c>
      <c r="M185" s="14">
        <v>0</v>
      </c>
      <c r="N185" s="86">
        <f>Q$3+R$3*L185+S$3*M185</f>
        <v>426.859546091</v>
      </c>
    </row>
    <row r="186" s="14" customFormat="1" spans="1:14">
      <c r="A186" s="14" t="s">
        <v>46</v>
      </c>
      <c r="B186" s="76">
        <v>15767.648286</v>
      </c>
      <c r="C186" s="76">
        <v>12058.2276</v>
      </c>
      <c r="D186" s="76">
        <v>13692.038848</v>
      </c>
      <c r="E186" s="76">
        <v>13692.038848</v>
      </c>
      <c r="F186" s="76">
        <v>13692.038848</v>
      </c>
      <c r="G186" s="76">
        <v>13692.038848</v>
      </c>
      <c r="H186" s="76">
        <v>13382.836252</v>
      </c>
      <c r="I186" s="76">
        <v>4280.109428</v>
      </c>
      <c r="J186" s="76">
        <v>1459.562</v>
      </c>
      <c r="K186" s="76">
        <v>889.21008</v>
      </c>
      <c r="L186" s="76">
        <f t="shared" si="3"/>
        <v>102605.749038</v>
      </c>
      <c r="M186" s="14">
        <v>119</v>
      </c>
      <c r="N186" s="86">
        <f>Q$3+R$3*L186+S$3*M186</f>
        <v>903.8841448052</v>
      </c>
    </row>
    <row r="187" s="14" customFormat="1" spans="1:14">
      <c r="A187" s="14" t="s">
        <v>47</v>
      </c>
      <c r="B187" s="76">
        <v>11335.912821</v>
      </c>
      <c r="C187" s="76">
        <v>21343.062852</v>
      </c>
      <c r="D187" s="76">
        <v>25190.692832</v>
      </c>
      <c r="E187" s="76">
        <v>25190.692832</v>
      </c>
      <c r="F187" s="76">
        <v>25190.692832</v>
      </c>
      <c r="G187" s="76">
        <v>25190.692832</v>
      </c>
      <c r="H187" s="76">
        <v>25952.69647</v>
      </c>
      <c r="I187" s="76">
        <v>8123.472996</v>
      </c>
      <c r="J187" s="76">
        <v>2269.61891</v>
      </c>
      <c r="K187" s="76">
        <v>933.670584</v>
      </c>
      <c r="L187" s="76">
        <f t="shared" si="3"/>
        <v>170721.205961</v>
      </c>
      <c r="M187" s="14">
        <v>143</v>
      </c>
      <c r="N187" s="86">
        <f>Q$3+R$3*L187+S$3*M187</f>
        <v>1328.0692121894</v>
      </c>
    </row>
    <row r="188" s="14" customFormat="1" spans="1:14">
      <c r="A188" s="14" t="s">
        <v>48</v>
      </c>
      <c r="B188" s="76">
        <v>14508.102417</v>
      </c>
      <c r="C188" s="76">
        <v>13746.379464</v>
      </c>
      <c r="D188" s="76">
        <v>15553.092672</v>
      </c>
      <c r="E188" s="76">
        <v>15553.092672</v>
      </c>
      <c r="F188" s="76">
        <v>15553.092672</v>
      </c>
      <c r="G188" s="76">
        <v>15553.092672</v>
      </c>
      <c r="H188" s="76">
        <v>14070.73905</v>
      </c>
      <c r="I188" s="76">
        <v>4236.434842</v>
      </c>
      <c r="J188" s="76">
        <v>1459.562</v>
      </c>
      <c r="K188" s="76">
        <v>715.073106</v>
      </c>
      <c r="L188" s="76">
        <f t="shared" si="3"/>
        <v>110948.661567</v>
      </c>
      <c r="M188" s="14">
        <v>34</v>
      </c>
      <c r="N188" s="86">
        <f>Q$3+R$3*L188+S$3*M188</f>
        <v>749.3218724618</v>
      </c>
    </row>
    <row r="189" s="14" customFormat="1" spans="1:14">
      <c r="A189" s="14" t="s">
        <v>49</v>
      </c>
      <c r="B189" s="76">
        <v>22158.677325</v>
      </c>
      <c r="C189" s="76">
        <v>19474.037574</v>
      </c>
      <c r="D189" s="76">
        <v>21933.84864</v>
      </c>
      <c r="E189" s="76">
        <v>21933.84864</v>
      </c>
      <c r="F189" s="76">
        <v>21933.84864</v>
      </c>
      <c r="G189" s="76">
        <v>21933.84864</v>
      </c>
      <c r="H189" s="76">
        <v>20887.230412</v>
      </c>
      <c r="I189" s="76">
        <v>6966.096467</v>
      </c>
      <c r="J189" s="76">
        <v>2466.65978</v>
      </c>
      <c r="K189" s="76">
        <v>1044.821844</v>
      </c>
      <c r="L189" s="76">
        <f t="shared" si="3"/>
        <v>160732.917962</v>
      </c>
      <c r="M189" s="14">
        <v>55</v>
      </c>
      <c r="N189" s="86">
        <f>Q$3+R$3*L189+S$3*M189</f>
        <v>1067.4732569948</v>
      </c>
    </row>
    <row r="190" s="14" customFormat="1" spans="1:14">
      <c r="A190" s="14" t="s">
        <v>50</v>
      </c>
      <c r="B190" s="76">
        <v>19033.137576</v>
      </c>
      <c r="C190" s="76">
        <v>28758.872826</v>
      </c>
      <c r="D190" s="76">
        <v>31504.982592</v>
      </c>
      <c r="E190" s="76">
        <v>31504.982592</v>
      </c>
      <c r="F190" s="76">
        <v>31504.982592</v>
      </c>
      <c r="G190" s="76">
        <v>31504.982592</v>
      </c>
      <c r="H190" s="76">
        <v>30642.94282</v>
      </c>
      <c r="I190" s="76">
        <v>9783.107264</v>
      </c>
      <c r="J190" s="76">
        <v>3459.16194</v>
      </c>
      <c r="K190" s="76">
        <v>1919.211756</v>
      </c>
      <c r="L190" s="76">
        <f t="shared" si="3"/>
        <v>219616.36455</v>
      </c>
      <c r="M190" s="14">
        <v>130</v>
      </c>
      <c r="N190" s="86">
        <f>Q$3+R$3*L190+S$3*M190</f>
        <v>1561.57386857</v>
      </c>
    </row>
    <row r="191" s="14" customFormat="1" spans="1:14">
      <c r="A191" s="14" t="s">
        <v>51</v>
      </c>
      <c r="B191" s="76">
        <v>66429.382128</v>
      </c>
      <c r="C191" s="76">
        <v>26769.265272</v>
      </c>
      <c r="D191" s="76">
        <v>29909.7936</v>
      </c>
      <c r="E191" s="76">
        <v>29909.7936</v>
      </c>
      <c r="F191" s="76">
        <v>29909.7936</v>
      </c>
      <c r="G191" s="76">
        <v>29909.7936</v>
      </c>
      <c r="H191" s="76">
        <v>26515.526032</v>
      </c>
      <c r="I191" s="76">
        <v>6987.93376</v>
      </c>
      <c r="J191" s="76">
        <v>2488.55321</v>
      </c>
      <c r="K191" s="76">
        <v>1307.879826</v>
      </c>
      <c r="L191" s="76">
        <f t="shared" si="3"/>
        <v>250137.714628</v>
      </c>
      <c r="M191" s="14">
        <v>163</v>
      </c>
      <c r="N191" s="86">
        <f>Q$3+R$3*L191+S$3*M191</f>
        <v>1803.8863589912</v>
      </c>
    </row>
    <row r="192" s="14" customFormat="1" ht="14.55" spans="1:14">
      <c r="A192" s="77" t="s">
        <v>52</v>
      </c>
      <c r="B192" s="78">
        <v>13761.704865</v>
      </c>
      <c r="C192" s="78">
        <v>18388.79709</v>
      </c>
      <c r="D192" s="78">
        <v>21136.254144</v>
      </c>
      <c r="E192" s="78">
        <v>21136.254144</v>
      </c>
      <c r="F192" s="78">
        <v>21136.254144</v>
      </c>
      <c r="G192" s="78">
        <v>21136.254144</v>
      </c>
      <c r="H192" s="78">
        <v>18010.545984</v>
      </c>
      <c r="I192" s="78">
        <v>4935.228218</v>
      </c>
      <c r="J192" s="78">
        <v>2036.08899</v>
      </c>
      <c r="K192" s="78">
        <v>1278.23949</v>
      </c>
      <c r="L192" s="78">
        <f t="shared" si="3"/>
        <v>142955.621213</v>
      </c>
      <c r="M192" s="77">
        <v>117</v>
      </c>
      <c r="N192" s="92">
        <f>Q$3+R$3*L192+S$3*M192</f>
        <v>1117.0766545502</v>
      </c>
    </row>
    <row r="193" s="14" customFormat="1" ht="14.55" spans="12:14">
      <c r="L193" s="86"/>
      <c r="N193" s="86">
        <f>SUM(N149:N192)</f>
        <v>41329.6276296358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tabSelected="1" workbookViewId="0">
      <selection activeCell="J29" sqref="J29"/>
    </sheetView>
  </sheetViews>
  <sheetFormatPr defaultColWidth="9" defaultRowHeight="14.4"/>
  <cols>
    <col min="2" max="2" width="15.4444444444444" customWidth="1"/>
    <col min="3" max="3" width="13.3333333333333" customWidth="1"/>
    <col min="5" max="7" width="14.1111111111111"/>
    <col min="15" max="15" width="10.1111111111111"/>
    <col min="16" max="16" width="9.88888888888889"/>
    <col min="19" max="19" width="10.1111111111111"/>
    <col min="20" max="20" width="9.33333333333333"/>
  </cols>
  <sheetData>
    <row r="1" ht="15.15" spans="1:1">
      <c r="A1" s="2" t="s">
        <v>68</v>
      </c>
    </row>
    <row r="2" ht="15.9" spans="1:17">
      <c r="A2" s="28" t="s">
        <v>69</v>
      </c>
      <c r="B2" s="28" t="s">
        <v>2</v>
      </c>
      <c r="C2" s="28" t="s">
        <v>3</v>
      </c>
      <c r="D2" s="28" t="s">
        <v>70</v>
      </c>
      <c r="E2" s="28" t="s">
        <v>59</v>
      </c>
      <c r="F2" s="28" t="s">
        <v>71</v>
      </c>
      <c r="G2" s="28" t="s">
        <v>72</v>
      </c>
      <c r="I2" s="52" t="s">
        <v>6</v>
      </c>
      <c r="J2" s="52" t="s">
        <v>7</v>
      </c>
      <c r="K2" s="52" t="s">
        <v>8</v>
      </c>
      <c r="M2" s="52"/>
      <c r="N2" s="52"/>
      <c r="O2" s="52"/>
      <c r="P2" s="52"/>
      <c r="Q2" s="68"/>
    </row>
    <row r="3" spans="1:17">
      <c r="A3" s="29" t="s">
        <v>25</v>
      </c>
      <c r="B3" s="30">
        <v>9405.19298</v>
      </c>
      <c r="C3" s="31">
        <v>142</v>
      </c>
      <c r="D3" s="9">
        <v>146</v>
      </c>
      <c r="E3" s="32">
        <f>I$3+B3*J$3+K$3*C3</f>
        <v>454.614342092</v>
      </c>
      <c r="F3" s="33">
        <f t="shared" ref="F3:F31" si="0">D3-E3</f>
        <v>-308.614342092</v>
      </c>
      <c r="G3" s="34">
        <f t="shared" ref="G3:G31" si="1">F3/F$32</f>
        <v>-2.06330905580605</v>
      </c>
      <c r="I3" s="52">
        <v>70.3535</v>
      </c>
      <c r="J3" s="52">
        <v>0.0054</v>
      </c>
      <c r="K3" s="52">
        <v>2.3484</v>
      </c>
      <c r="M3" s="15"/>
      <c r="N3" s="52"/>
      <c r="O3" s="52"/>
      <c r="P3" s="52"/>
      <c r="Q3" s="52"/>
    </row>
    <row r="4" ht="15.15" spans="1:17">
      <c r="A4" s="29" t="s">
        <v>13</v>
      </c>
      <c r="B4" s="30">
        <v>152785.939694</v>
      </c>
      <c r="C4" s="31">
        <v>278</v>
      </c>
      <c r="D4" s="9">
        <v>1272</v>
      </c>
      <c r="E4" s="32">
        <f>I$3+B4*J$3+K$3*C4</f>
        <v>1548.2527743476</v>
      </c>
      <c r="F4" s="33">
        <f t="shared" si="0"/>
        <v>-276.2527743476</v>
      </c>
      <c r="G4" s="34">
        <f t="shared" si="1"/>
        <v>-1.84694867756026</v>
      </c>
      <c r="H4" s="9"/>
      <c r="I4" s="9"/>
      <c r="J4" s="9"/>
      <c r="M4" s="15"/>
      <c r="N4" s="52"/>
      <c r="O4" s="52"/>
      <c r="P4" s="52"/>
      <c r="Q4" s="52"/>
    </row>
    <row r="5" ht="25.5" spans="1:18">
      <c r="A5" s="29" t="s">
        <v>9</v>
      </c>
      <c r="B5" s="30">
        <v>86324.447202</v>
      </c>
      <c r="C5" s="31">
        <v>277</v>
      </c>
      <c r="D5" s="9">
        <v>1018</v>
      </c>
      <c r="E5" s="32">
        <f>I$3+B5*J$3+K$3*C5</f>
        <v>1187.0123148908</v>
      </c>
      <c r="F5" s="33">
        <f t="shared" si="0"/>
        <v>-169.0123148908</v>
      </c>
      <c r="G5" s="34">
        <f t="shared" si="1"/>
        <v>-1.12996900109385</v>
      </c>
      <c r="H5" s="9"/>
      <c r="I5" s="53" t="s">
        <v>73</v>
      </c>
      <c r="J5" s="53" t="s">
        <v>74</v>
      </c>
      <c r="K5" s="53" t="s">
        <v>5</v>
      </c>
      <c r="L5" s="54" t="s">
        <v>72</v>
      </c>
      <c r="M5" s="53" t="s">
        <v>75</v>
      </c>
      <c r="N5" s="53" t="s">
        <v>73</v>
      </c>
      <c r="O5" s="53" t="b">
        <v>1</v>
      </c>
      <c r="P5" s="53" t="s">
        <v>5</v>
      </c>
      <c r="Q5" s="54" t="s">
        <v>72</v>
      </c>
      <c r="R5" s="53" t="s">
        <v>75</v>
      </c>
    </row>
    <row r="6" spans="1:18">
      <c r="A6" s="29" t="s">
        <v>16</v>
      </c>
      <c r="B6" s="30">
        <v>21302.475801</v>
      </c>
      <c r="C6" s="31">
        <v>101</v>
      </c>
      <c r="D6" s="9">
        <v>296</v>
      </c>
      <c r="E6" s="32">
        <f>I$3+B6*J$3+K$3*C6</f>
        <v>422.5752693254</v>
      </c>
      <c r="F6" s="33">
        <f t="shared" si="0"/>
        <v>-126.5752693254</v>
      </c>
      <c r="G6" s="34">
        <f t="shared" si="1"/>
        <v>-0.84624680003476</v>
      </c>
      <c r="H6" s="9"/>
      <c r="I6" s="29" t="s">
        <v>25</v>
      </c>
      <c r="J6" s="36">
        <v>146</v>
      </c>
      <c r="K6" s="55">
        <v>454.614342092</v>
      </c>
      <c r="L6" s="56">
        <v>-2.06330905580605</v>
      </c>
      <c r="M6" s="57" t="s">
        <v>76</v>
      </c>
      <c r="N6" s="39" t="s">
        <v>28</v>
      </c>
      <c r="O6" s="58">
        <v>178.35425327</v>
      </c>
      <c r="P6" s="58">
        <v>-42.35425327</v>
      </c>
      <c r="Q6" s="69">
        <v>-0.283168674960163</v>
      </c>
      <c r="R6" s="70" t="s">
        <v>77</v>
      </c>
    </row>
    <row r="7" spans="1:18">
      <c r="A7" s="29" t="s">
        <v>18</v>
      </c>
      <c r="B7" s="30">
        <v>11244.577922</v>
      </c>
      <c r="C7" s="31">
        <v>70</v>
      </c>
      <c r="D7" s="35">
        <v>174</v>
      </c>
      <c r="E7" s="32">
        <f>I$3+B7*J$3+K$3*C7</f>
        <v>295.4622207788</v>
      </c>
      <c r="F7" s="33">
        <f t="shared" si="0"/>
        <v>-121.4622207788</v>
      </c>
      <c r="G7" s="34">
        <f t="shared" si="1"/>
        <v>-0.812062389493558</v>
      </c>
      <c r="H7" s="9"/>
      <c r="I7" s="29" t="s">
        <v>13</v>
      </c>
      <c r="J7" s="36">
        <v>1272</v>
      </c>
      <c r="K7" s="55">
        <v>1548.2527743476</v>
      </c>
      <c r="L7" s="56">
        <v>-1.84694867756026</v>
      </c>
      <c r="M7" s="57" t="s">
        <v>76</v>
      </c>
      <c r="N7" s="39" t="s">
        <v>31</v>
      </c>
      <c r="O7" s="58">
        <v>124.9892622848</v>
      </c>
      <c r="P7" s="58">
        <v>-31.9892622848</v>
      </c>
      <c r="Q7" s="69">
        <v>-0.213871248216671</v>
      </c>
      <c r="R7" s="70" t="s">
        <v>77</v>
      </c>
    </row>
    <row r="8" spans="1:18">
      <c r="A8" s="29" t="s">
        <v>33</v>
      </c>
      <c r="B8" s="30">
        <v>13420.67259</v>
      </c>
      <c r="C8" s="31">
        <v>35</v>
      </c>
      <c r="D8" s="9">
        <v>133</v>
      </c>
      <c r="E8" s="32">
        <f>I$3+B8*J$3+K$3*C8</f>
        <v>225.019131986</v>
      </c>
      <c r="F8" s="33">
        <f t="shared" si="0"/>
        <v>-92.019131986</v>
      </c>
      <c r="G8" s="34">
        <f t="shared" si="1"/>
        <v>-0.61521414412272</v>
      </c>
      <c r="H8" s="9"/>
      <c r="I8" s="29" t="s">
        <v>9</v>
      </c>
      <c r="J8" s="36">
        <v>1018</v>
      </c>
      <c r="K8" s="55">
        <v>1187.0123148908</v>
      </c>
      <c r="L8" s="56">
        <v>-1.12996900109385</v>
      </c>
      <c r="M8" s="57" t="s">
        <v>76</v>
      </c>
      <c r="N8" s="39" t="s">
        <v>20</v>
      </c>
      <c r="O8" s="58">
        <v>359.5931256386</v>
      </c>
      <c r="P8" s="58">
        <v>-22.5931256386</v>
      </c>
      <c r="Q8" s="69">
        <v>-0.151051310231041</v>
      </c>
      <c r="R8" s="70" t="s">
        <v>77</v>
      </c>
    </row>
    <row r="9" spans="1:18">
      <c r="A9" s="29" t="s">
        <v>17</v>
      </c>
      <c r="B9" s="30">
        <v>16119.402728</v>
      </c>
      <c r="C9" s="31">
        <v>78</v>
      </c>
      <c r="D9" s="9">
        <v>252</v>
      </c>
      <c r="E9" s="32">
        <f>I$3+B9*J$3+K$3*C9</f>
        <v>340.5734747312</v>
      </c>
      <c r="F9" s="33">
        <f t="shared" si="0"/>
        <v>-88.5734747312</v>
      </c>
      <c r="G9" s="34">
        <f t="shared" si="1"/>
        <v>-0.592177444762477</v>
      </c>
      <c r="H9" s="9"/>
      <c r="I9" s="29" t="s">
        <v>16</v>
      </c>
      <c r="J9" s="36">
        <v>296</v>
      </c>
      <c r="K9" s="55">
        <v>422.5752693254</v>
      </c>
      <c r="L9" s="56">
        <v>-0.84624680003476</v>
      </c>
      <c r="M9" s="57" t="s">
        <v>78</v>
      </c>
      <c r="N9" s="39" t="s">
        <v>27</v>
      </c>
      <c r="O9" s="58">
        <v>133.4259941198</v>
      </c>
      <c r="P9" s="58">
        <v>-11.4259941198</v>
      </c>
      <c r="Q9" s="69">
        <v>-0.0763909965400833</v>
      </c>
      <c r="R9" s="70" t="s">
        <v>77</v>
      </c>
    </row>
    <row r="10" spans="1:18">
      <c r="A10" s="29" t="s">
        <v>32</v>
      </c>
      <c r="B10" s="30">
        <v>7228.873764</v>
      </c>
      <c r="C10" s="31">
        <v>26</v>
      </c>
      <c r="D10" s="9">
        <v>91</v>
      </c>
      <c r="E10" s="32">
        <f>I$3+B10*J$3+K$3*C10</f>
        <v>170.4478183256</v>
      </c>
      <c r="F10" s="33">
        <f t="shared" si="0"/>
        <v>-79.4478183256</v>
      </c>
      <c r="G10" s="34">
        <f t="shared" si="1"/>
        <v>-0.531165861910518</v>
      </c>
      <c r="H10" s="9"/>
      <c r="I10" s="29" t="s">
        <v>18</v>
      </c>
      <c r="J10" s="36">
        <v>174</v>
      </c>
      <c r="K10" s="55">
        <v>295.4622207788</v>
      </c>
      <c r="L10" s="56">
        <v>-0.812062389493558</v>
      </c>
      <c r="M10" s="57" t="s">
        <v>78</v>
      </c>
      <c r="N10" s="39" t="s">
        <v>19</v>
      </c>
      <c r="O10" s="58">
        <v>327.6563939714</v>
      </c>
      <c r="P10" s="58">
        <v>-9.65639397140001</v>
      </c>
      <c r="Q10" s="69">
        <v>-0.0645599455701287</v>
      </c>
      <c r="R10" s="70" t="s">
        <v>77</v>
      </c>
    </row>
    <row r="11" spans="1:18">
      <c r="A11" s="36" t="s">
        <v>36</v>
      </c>
      <c r="B11" s="30">
        <v>817.635405</v>
      </c>
      <c r="C11" s="31">
        <v>6</v>
      </c>
      <c r="D11" s="9">
        <v>18</v>
      </c>
      <c r="E11" s="32">
        <f>I$3+B11*J$3+K$3*C11</f>
        <v>88.859131187</v>
      </c>
      <c r="F11" s="33">
        <f t="shared" si="0"/>
        <v>-70.859131187</v>
      </c>
      <c r="G11" s="34">
        <f t="shared" si="1"/>
        <v>-0.473744305185602</v>
      </c>
      <c r="H11" s="9"/>
      <c r="I11" s="29" t="s">
        <v>33</v>
      </c>
      <c r="J11" s="36">
        <v>133</v>
      </c>
      <c r="K11" s="55">
        <v>225.019131986</v>
      </c>
      <c r="L11" s="56">
        <v>-0.61521414412272</v>
      </c>
      <c r="M11" s="57" t="s">
        <v>78</v>
      </c>
      <c r="N11" s="39" t="s">
        <v>10</v>
      </c>
      <c r="O11" s="58">
        <v>1193.9530128086</v>
      </c>
      <c r="P11" s="58">
        <v>12.0469871914001</v>
      </c>
      <c r="Q11" s="69">
        <v>0.0805427822916458</v>
      </c>
      <c r="R11" s="70" t="s">
        <v>77</v>
      </c>
    </row>
    <row r="12" spans="1:18">
      <c r="A12" s="36" t="s">
        <v>34</v>
      </c>
      <c r="B12" s="30">
        <v>9864.449777</v>
      </c>
      <c r="C12" s="31">
        <v>46</v>
      </c>
      <c r="D12" s="9">
        <v>168</v>
      </c>
      <c r="E12" s="32">
        <f>I$3+B12*J$3+K$3*C12</f>
        <v>231.6479287958</v>
      </c>
      <c r="F12" s="33">
        <f t="shared" si="0"/>
        <v>-63.6479287958</v>
      </c>
      <c r="G12" s="34">
        <f t="shared" si="1"/>
        <v>-0.425532225681605</v>
      </c>
      <c r="H12" s="9"/>
      <c r="I12" s="29" t="s">
        <v>17</v>
      </c>
      <c r="J12" s="36">
        <v>252</v>
      </c>
      <c r="K12" s="55">
        <v>340.5734747312</v>
      </c>
      <c r="L12" s="56">
        <v>-0.592177444762477</v>
      </c>
      <c r="M12" s="57" t="s">
        <v>78</v>
      </c>
      <c r="N12" s="39" t="s">
        <v>11</v>
      </c>
      <c r="O12" s="58">
        <v>393.6839872406</v>
      </c>
      <c r="P12" s="58">
        <v>20.3160127594</v>
      </c>
      <c r="Q12" s="69">
        <v>0.135827171285012</v>
      </c>
      <c r="R12" s="70" t="s">
        <v>77</v>
      </c>
    </row>
    <row r="13" spans="1:18">
      <c r="A13" s="36" t="s">
        <v>30</v>
      </c>
      <c r="B13" s="30">
        <v>3452.706185</v>
      </c>
      <c r="C13" s="31">
        <v>18</v>
      </c>
      <c r="D13" s="9">
        <v>75</v>
      </c>
      <c r="E13" s="32">
        <f>I$3+B13*J$3+K$3*C13</f>
        <v>131.269313399</v>
      </c>
      <c r="F13" s="33">
        <f t="shared" si="0"/>
        <v>-56.269313399</v>
      </c>
      <c r="G13" s="34">
        <f t="shared" si="1"/>
        <v>-0.376200869710504</v>
      </c>
      <c r="H13" s="9"/>
      <c r="I13" s="29" t="s">
        <v>32</v>
      </c>
      <c r="J13" s="36">
        <v>91</v>
      </c>
      <c r="K13" s="55">
        <v>170.4478183256</v>
      </c>
      <c r="L13" s="56">
        <v>-0.531165861910518</v>
      </c>
      <c r="M13" s="57" t="s">
        <v>78</v>
      </c>
      <c r="N13" s="38" t="s">
        <v>14</v>
      </c>
      <c r="O13" s="59">
        <v>534.35527574</v>
      </c>
      <c r="P13" s="59">
        <v>96.64472426</v>
      </c>
      <c r="Q13" s="56">
        <v>0.646139558550043</v>
      </c>
      <c r="R13" s="43" t="s">
        <v>79</v>
      </c>
    </row>
    <row r="14" spans="1:18">
      <c r="A14" s="36" t="s">
        <v>15</v>
      </c>
      <c r="B14" s="30">
        <v>17097.982912</v>
      </c>
      <c r="C14" s="31">
        <v>56</v>
      </c>
      <c r="D14" s="9">
        <v>245</v>
      </c>
      <c r="E14" s="32">
        <f>I$3+B14*J$3+K$3*C14</f>
        <v>294.1930077248</v>
      </c>
      <c r="F14" s="33">
        <f t="shared" si="0"/>
        <v>-49.1930077248</v>
      </c>
      <c r="G14" s="34">
        <f t="shared" si="1"/>
        <v>-0.328890671875058</v>
      </c>
      <c r="H14" s="9"/>
      <c r="I14" s="36" t="s">
        <v>36</v>
      </c>
      <c r="J14" s="36">
        <v>18</v>
      </c>
      <c r="K14" s="55">
        <v>88.859131187</v>
      </c>
      <c r="L14" s="60">
        <v>-0.473744305185602</v>
      </c>
      <c r="M14" s="36" t="s">
        <v>77</v>
      </c>
      <c r="N14" s="43" t="s">
        <v>21</v>
      </c>
      <c r="O14" s="59">
        <v>844.6368589544</v>
      </c>
      <c r="P14" s="59">
        <v>145.3631410456</v>
      </c>
      <c r="Q14" s="60">
        <v>0.971857248327066</v>
      </c>
      <c r="R14" s="43" t="s">
        <v>79</v>
      </c>
    </row>
    <row r="15" spans="1:18">
      <c r="A15" s="36" t="s">
        <v>23</v>
      </c>
      <c r="B15" s="30">
        <v>30352.602256</v>
      </c>
      <c r="C15" s="31">
        <v>165</v>
      </c>
      <c r="D15" s="37">
        <v>576</v>
      </c>
      <c r="E15" s="32">
        <f>I$3+B15*J$3+K$3*C15</f>
        <v>621.7435521824</v>
      </c>
      <c r="F15" s="33">
        <f t="shared" si="0"/>
        <v>-45.7435521824</v>
      </c>
      <c r="G15" s="34">
        <f t="shared" si="1"/>
        <v>-0.30582857822773</v>
      </c>
      <c r="H15" s="9"/>
      <c r="I15" s="36" t="s">
        <v>34</v>
      </c>
      <c r="J15" s="36">
        <v>168</v>
      </c>
      <c r="K15" s="55">
        <v>231.6479287958</v>
      </c>
      <c r="L15" s="60">
        <v>-0.425532225681605</v>
      </c>
      <c r="M15" s="36" t="s">
        <v>77</v>
      </c>
      <c r="N15" s="43" t="s">
        <v>24</v>
      </c>
      <c r="O15" s="59">
        <v>730.48623647</v>
      </c>
      <c r="P15" s="59">
        <v>204.51376353</v>
      </c>
      <c r="Q15" s="60">
        <v>1.36732174359749</v>
      </c>
      <c r="R15" s="43" t="s">
        <v>80</v>
      </c>
    </row>
    <row r="16" spans="1:18">
      <c r="A16" s="38" t="s">
        <v>35</v>
      </c>
      <c r="B16" s="30">
        <v>2944.610198</v>
      </c>
      <c r="C16" s="31">
        <v>14</v>
      </c>
      <c r="D16" s="9">
        <v>76</v>
      </c>
      <c r="E16" s="32">
        <f>I$3+B16*J$3+K$3*C16</f>
        <v>119.1319950692</v>
      </c>
      <c r="F16" s="33">
        <f t="shared" si="0"/>
        <v>-43.1319950692</v>
      </c>
      <c r="G16" s="34">
        <f t="shared" si="1"/>
        <v>-0.288368438802927</v>
      </c>
      <c r="H16" s="9"/>
      <c r="I16" s="36" t="s">
        <v>30</v>
      </c>
      <c r="J16" s="36">
        <v>75</v>
      </c>
      <c r="K16" s="55">
        <v>131.269313399</v>
      </c>
      <c r="L16" s="60">
        <v>-0.376200869710504</v>
      </c>
      <c r="M16" s="36" t="s">
        <v>77</v>
      </c>
      <c r="N16" s="43" t="s">
        <v>26</v>
      </c>
      <c r="O16" s="59">
        <v>321.9112108754</v>
      </c>
      <c r="P16" s="59">
        <v>216.0887891246</v>
      </c>
      <c r="Q16" s="60">
        <v>1.44470912283797</v>
      </c>
      <c r="R16" s="43" t="s">
        <v>80</v>
      </c>
    </row>
    <row r="17" spans="1:18">
      <c r="A17" s="29" t="s">
        <v>37</v>
      </c>
      <c r="B17" s="30">
        <v>1143.791375</v>
      </c>
      <c r="C17" s="31">
        <v>17</v>
      </c>
      <c r="D17" s="9">
        <v>74</v>
      </c>
      <c r="E17" s="32">
        <f>I$3+B17*J$3+K$3*C17</f>
        <v>116.452773425</v>
      </c>
      <c r="F17" s="33">
        <f t="shared" si="0"/>
        <v>-42.452773425</v>
      </c>
      <c r="G17" s="34">
        <f t="shared" si="1"/>
        <v>-0.283827353123378</v>
      </c>
      <c r="H17" s="9"/>
      <c r="I17" s="36" t="s">
        <v>15</v>
      </c>
      <c r="J17" s="36">
        <v>245</v>
      </c>
      <c r="K17" s="55">
        <v>294.1930077248</v>
      </c>
      <c r="L17" s="60">
        <v>-0.328890671875058</v>
      </c>
      <c r="M17" s="36" t="s">
        <v>77</v>
      </c>
      <c r="N17" s="43" t="s">
        <v>22</v>
      </c>
      <c r="O17" s="59">
        <v>538.643410001</v>
      </c>
      <c r="P17" s="59">
        <v>219.356589999</v>
      </c>
      <c r="Q17" s="60">
        <v>1.46655672425214</v>
      </c>
      <c r="R17" s="43" t="s">
        <v>80</v>
      </c>
    </row>
    <row r="18" spans="1:18">
      <c r="A18" s="29" t="s">
        <v>28</v>
      </c>
      <c r="B18" s="30">
        <v>2169.69505</v>
      </c>
      <c r="C18" s="31">
        <v>41</v>
      </c>
      <c r="D18" s="9">
        <v>136</v>
      </c>
      <c r="E18" s="32">
        <f>I$3+B18*J$3+K$3*C18</f>
        <v>178.35425327</v>
      </c>
      <c r="F18" s="33">
        <f t="shared" si="0"/>
        <v>-42.35425327</v>
      </c>
      <c r="G18" s="34">
        <f t="shared" si="1"/>
        <v>-0.283168674960163</v>
      </c>
      <c r="H18" s="9"/>
      <c r="I18" s="36" t="s">
        <v>23</v>
      </c>
      <c r="J18" s="36">
        <v>576</v>
      </c>
      <c r="K18" s="55">
        <v>621.7435521824</v>
      </c>
      <c r="L18" s="60">
        <v>-0.30582857822773</v>
      </c>
      <c r="M18" s="36" t="s">
        <v>77</v>
      </c>
      <c r="N18" s="43" t="s">
        <v>12</v>
      </c>
      <c r="O18" s="59">
        <v>1059.8940666776</v>
      </c>
      <c r="P18" s="59">
        <v>290.1059333224</v>
      </c>
      <c r="Q18" s="60">
        <v>1.93956701853064</v>
      </c>
      <c r="R18" s="43" t="s">
        <v>80</v>
      </c>
    </row>
    <row r="19" spans="1:18">
      <c r="A19" s="29" t="s">
        <v>31</v>
      </c>
      <c r="B19" s="30">
        <v>4029.289312</v>
      </c>
      <c r="C19" s="31">
        <v>14</v>
      </c>
      <c r="D19" s="9">
        <v>93</v>
      </c>
      <c r="E19" s="32">
        <f>I$3+B19*J$3+K$3*C19</f>
        <v>124.9892622848</v>
      </c>
      <c r="F19" s="33">
        <f t="shared" si="0"/>
        <v>-31.9892622848</v>
      </c>
      <c r="G19" s="34">
        <f t="shared" si="1"/>
        <v>-0.213871248216671</v>
      </c>
      <c r="H19" s="9"/>
      <c r="I19" s="38" t="s">
        <v>35</v>
      </c>
      <c r="J19" s="38">
        <v>76</v>
      </c>
      <c r="K19" s="61">
        <v>119.1319950692</v>
      </c>
      <c r="L19" s="62">
        <v>-0.288368438802927</v>
      </c>
      <c r="M19" s="36" t="s">
        <v>77</v>
      </c>
      <c r="N19" s="38" t="s">
        <v>29</v>
      </c>
      <c r="O19" s="59">
        <v>165.421736411</v>
      </c>
      <c r="P19" s="59">
        <v>314.578263589</v>
      </c>
      <c r="Q19" s="56">
        <v>2.10318216458467</v>
      </c>
      <c r="R19" s="43" t="s">
        <v>80</v>
      </c>
    </row>
    <row r="20" ht="15.15" spans="1:18">
      <c r="A20" s="39" t="s">
        <v>20</v>
      </c>
      <c r="B20" s="30">
        <v>9639.115859</v>
      </c>
      <c r="C20" s="31">
        <v>101</v>
      </c>
      <c r="D20" s="9">
        <v>337</v>
      </c>
      <c r="E20" s="32">
        <f>I$3+B20*J$3+K$3*C20</f>
        <v>359.5931256386</v>
      </c>
      <c r="F20" s="33">
        <f t="shared" si="0"/>
        <v>-22.5931256386</v>
      </c>
      <c r="G20" s="34">
        <f t="shared" si="1"/>
        <v>-0.151051310231041</v>
      </c>
      <c r="H20" s="9"/>
      <c r="I20" s="63" t="s">
        <v>37</v>
      </c>
      <c r="J20" s="63">
        <v>74</v>
      </c>
      <c r="K20" s="64">
        <v>116.452773425</v>
      </c>
      <c r="L20" s="65">
        <v>-0.283827353123378</v>
      </c>
      <c r="M20" s="63" t="s">
        <v>77</v>
      </c>
      <c r="N20" s="44"/>
      <c r="O20" s="66"/>
      <c r="P20" s="66"/>
      <c r="Q20" s="71"/>
      <c r="R20" s="72"/>
    </row>
    <row r="21" ht="15.15" spans="1:17">
      <c r="A21" s="39" t="s">
        <v>27</v>
      </c>
      <c r="B21" s="40">
        <v>6461.424837</v>
      </c>
      <c r="C21" s="41">
        <v>12</v>
      </c>
      <c r="D21" s="15">
        <v>122</v>
      </c>
      <c r="E21" s="42">
        <f>I$3+B21*J$3+K$3*C21</f>
        <v>133.4259941198</v>
      </c>
      <c r="F21" s="33">
        <f t="shared" si="0"/>
        <v>-11.4259941198</v>
      </c>
      <c r="G21" s="34">
        <f t="shared" si="1"/>
        <v>-0.0763909965400833</v>
      </c>
      <c r="H21" s="9"/>
      <c r="I21" s="9"/>
      <c r="J21" s="9"/>
      <c r="M21" s="15"/>
      <c r="N21" s="52"/>
      <c r="O21" s="52"/>
      <c r="P21" s="52"/>
      <c r="Q21" s="52"/>
    </row>
    <row r="22" spans="1:17">
      <c r="A22" s="39" t="s">
        <v>19</v>
      </c>
      <c r="B22" s="30">
        <v>19380.906291</v>
      </c>
      <c r="C22" s="31">
        <v>65</v>
      </c>
      <c r="D22" s="9">
        <v>318</v>
      </c>
      <c r="E22" s="32">
        <f>I$3+B22*J$3+K$3*C22</f>
        <v>327.6563939714</v>
      </c>
      <c r="F22" s="33">
        <f t="shared" si="0"/>
        <v>-9.65639397140001</v>
      </c>
      <c r="G22" s="34">
        <f t="shared" si="1"/>
        <v>-0.0645599455701287</v>
      </c>
      <c r="H22" s="9"/>
      <c r="I22" s="9"/>
      <c r="J22" s="9"/>
      <c r="M22" s="15"/>
      <c r="N22" s="52"/>
      <c r="O22" s="52"/>
      <c r="P22" s="52"/>
      <c r="Q22" s="52"/>
    </row>
    <row r="23" spans="1:17">
      <c r="A23" s="39" t="s">
        <v>10</v>
      </c>
      <c r="B23" s="30">
        <v>21941.539409</v>
      </c>
      <c r="C23" s="31">
        <v>428</v>
      </c>
      <c r="D23" s="9">
        <v>1206</v>
      </c>
      <c r="E23" s="32">
        <f>I$3+B23*J$3+K$3*C23</f>
        <v>1193.9530128086</v>
      </c>
      <c r="F23" s="33">
        <f t="shared" si="0"/>
        <v>12.0469871913999</v>
      </c>
      <c r="G23" s="34">
        <f t="shared" si="1"/>
        <v>0.0805427822916442</v>
      </c>
      <c r="H23" s="9"/>
      <c r="I23" s="9"/>
      <c r="J23" s="9"/>
      <c r="Q23" s="52"/>
    </row>
    <row r="24" spans="1:17">
      <c r="A24" s="39" t="s">
        <v>11</v>
      </c>
      <c r="B24" s="30">
        <v>11603.349489</v>
      </c>
      <c r="C24" s="31">
        <v>111</v>
      </c>
      <c r="D24" s="9">
        <v>414</v>
      </c>
      <c r="E24" s="32">
        <f>I$3+B24*J$3+K$3*C24</f>
        <v>393.6839872406</v>
      </c>
      <c r="F24" s="33">
        <f t="shared" si="0"/>
        <v>20.3160127594</v>
      </c>
      <c r="G24" s="34">
        <f t="shared" si="1"/>
        <v>0.135827171285012</v>
      </c>
      <c r="H24" s="9"/>
      <c r="I24" s="9"/>
      <c r="J24" s="9"/>
      <c r="M24" s="15"/>
      <c r="N24" s="52"/>
      <c r="O24" s="52"/>
      <c r="P24" s="52"/>
      <c r="Q24" s="52"/>
    </row>
    <row r="25" spans="1:17">
      <c r="A25" s="38" t="s">
        <v>14</v>
      </c>
      <c r="B25" s="30">
        <v>29825.5881</v>
      </c>
      <c r="C25" s="31">
        <v>129</v>
      </c>
      <c r="D25" s="9">
        <v>631</v>
      </c>
      <c r="E25" s="32">
        <f>I$3+B25*J$3+K$3*C25</f>
        <v>534.35527574</v>
      </c>
      <c r="F25" s="33">
        <f t="shared" si="0"/>
        <v>96.64472426</v>
      </c>
      <c r="G25" s="34">
        <f t="shared" si="1"/>
        <v>0.646139558550043</v>
      </c>
      <c r="H25" s="9"/>
      <c r="I25" s="9"/>
      <c r="J25" s="9"/>
      <c r="M25" s="15"/>
      <c r="N25" s="52"/>
      <c r="O25" s="52"/>
      <c r="P25" s="52"/>
      <c r="Q25" s="52"/>
    </row>
    <row r="26" spans="1:17">
      <c r="A26" s="43" t="s">
        <v>21</v>
      </c>
      <c r="B26" s="30">
        <v>56408.029436</v>
      </c>
      <c r="C26" s="31">
        <v>200</v>
      </c>
      <c r="D26" s="9">
        <v>990</v>
      </c>
      <c r="E26" s="32">
        <f>I$3+B26*J$3+K$3*C26</f>
        <v>844.6368589544</v>
      </c>
      <c r="F26" s="33">
        <f t="shared" si="0"/>
        <v>145.3631410456</v>
      </c>
      <c r="G26" s="34">
        <f t="shared" si="1"/>
        <v>0.971857248327066</v>
      </c>
      <c r="H26" s="9"/>
      <c r="I26" s="9"/>
      <c r="J26" s="9"/>
      <c r="M26" s="15"/>
      <c r="N26" s="52"/>
      <c r="O26" s="52"/>
      <c r="P26" s="52"/>
      <c r="Q26" s="52"/>
    </row>
    <row r="27" spans="1:17">
      <c r="A27" s="43" t="s">
        <v>24</v>
      </c>
      <c r="B27" s="30">
        <v>51794.80305</v>
      </c>
      <c r="C27" s="31">
        <v>162</v>
      </c>
      <c r="D27" s="9">
        <v>935</v>
      </c>
      <c r="E27" s="32">
        <f>I$3+B27*J$3+K$3*C27</f>
        <v>730.48623647</v>
      </c>
      <c r="F27" s="33">
        <f t="shared" si="0"/>
        <v>204.51376353</v>
      </c>
      <c r="G27" s="34">
        <f t="shared" si="1"/>
        <v>1.36732174359749</v>
      </c>
      <c r="H27" s="9"/>
      <c r="I27" s="9"/>
      <c r="J27" s="9"/>
      <c r="M27" s="15"/>
      <c r="N27" s="52"/>
      <c r="O27" s="52"/>
      <c r="P27" s="52"/>
      <c r="Q27" s="52"/>
    </row>
    <row r="28" spans="1:17">
      <c r="A28" s="43" t="s">
        <v>26</v>
      </c>
      <c r="B28" s="30">
        <v>27884.539051</v>
      </c>
      <c r="C28" s="31">
        <v>43</v>
      </c>
      <c r="D28" s="9">
        <v>538</v>
      </c>
      <c r="E28" s="32">
        <f>I$3+B28*J$3+K$3*C28</f>
        <v>321.9112108754</v>
      </c>
      <c r="F28" s="33">
        <f t="shared" si="0"/>
        <v>216.0887891246</v>
      </c>
      <c r="G28" s="34">
        <f t="shared" si="1"/>
        <v>1.44470912283797</v>
      </c>
      <c r="H28" s="9"/>
      <c r="I28" s="9"/>
      <c r="J28" s="9"/>
      <c r="M28" s="15"/>
      <c r="N28" s="52"/>
      <c r="O28" s="52"/>
      <c r="P28" s="52"/>
      <c r="Q28" s="52"/>
    </row>
    <row r="29" spans="1:17">
      <c r="A29" s="43" t="s">
        <v>22</v>
      </c>
      <c r="B29" s="30">
        <v>23661.464815</v>
      </c>
      <c r="C29" s="31">
        <v>145</v>
      </c>
      <c r="D29" s="9">
        <v>758</v>
      </c>
      <c r="E29" s="32">
        <f>I$3+B29*J$3+K$3*C29</f>
        <v>538.643410001</v>
      </c>
      <c r="F29" s="33">
        <f t="shared" si="0"/>
        <v>219.356589999</v>
      </c>
      <c r="G29" s="34">
        <f t="shared" si="1"/>
        <v>1.46655672425214</v>
      </c>
      <c r="H29" s="9"/>
      <c r="I29" s="9"/>
      <c r="J29" s="9"/>
      <c r="M29" s="15"/>
      <c r="N29" s="52"/>
      <c r="O29" s="52"/>
      <c r="P29" s="52"/>
      <c r="Q29" s="52"/>
    </row>
    <row r="30" spans="1:17">
      <c r="A30" s="43" t="s">
        <v>12</v>
      </c>
      <c r="B30" s="30">
        <v>47997.808644</v>
      </c>
      <c r="C30" s="31">
        <v>311</v>
      </c>
      <c r="D30" s="9">
        <v>1350</v>
      </c>
      <c r="E30" s="32">
        <f>I$3+B30*J$3+K$3*C30</f>
        <v>1059.8940666776</v>
      </c>
      <c r="F30" s="33">
        <f t="shared" si="0"/>
        <v>290.1059333224</v>
      </c>
      <c r="G30" s="34">
        <f t="shared" si="1"/>
        <v>1.93956701853064</v>
      </c>
      <c r="H30" s="9"/>
      <c r="I30" s="9"/>
      <c r="J30" s="9"/>
      <c r="M30" s="15"/>
      <c r="N30" s="52"/>
      <c r="O30" s="52"/>
      <c r="P30" s="52"/>
      <c r="Q30" s="52"/>
    </row>
    <row r="31" ht="15.15" spans="1:17">
      <c r="A31" s="44" t="s">
        <v>29</v>
      </c>
      <c r="B31" s="45">
        <v>5863.228965</v>
      </c>
      <c r="C31" s="46">
        <v>27</v>
      </c>
      <c r="D31" s="47">
        <v>480</v>
      </c>
      <c r="E31" s="48">
        <f>I$3+B31*J$3+K$3*C31</f>
        <v>165.421736411</v>
      </c>
      <c r="F31" s="49">
        <f t="shared" si="0"/>
        <v>314.578263589</v>
      </c>
      <c r="G31" s="50">
        <f t="shared" si="1"/>
        <v>2.10318216458467</v>
      </c>
      <c r="H31" s="9"/>
      <c r="I31" s="9"/>
      <c r="J31" s="9"/>
      <c r="M31" s="67"/>
      <c r="N31" s="52"/>
      <c r="O31" s="52"/>
      <c r="P31" s="52"/>
      <c r="Q31" s="52"/>
    </row>
    <row r="32" ht="15.15" spans="6:10">
      <c r="F32" s="33">
        <f>STDEV(F3:F31)</f>
        <v>149.572523429573</v>
      </c>
      <c r="G32" s="51"/>
      <c r="H32" s="9"/>
      <c r="I32" s="9"/>
      <c r="J32" s="9"/>
    </row>
    <row r="33" spans="6:10">
      <c r="F33" s="33"/>
      <c r="G33" s="51"/>
      <c r="H33" s="9"/>
      <c r="I33" s="9"/>
      <c r="J33" s="9"/>
    </row>
    <row r="34" spans="6:10">
      <c r="F34" s="33"/>
      <c r="G34" s="51"/>
      <c r="H34" s="9"/>
      <c r="I34" s="9"/>
      <c r="J34" s="9"/>
    </row>
    <row r="35" spans="6:10">
      <c r="F35" s="33"/>
      <c r="G35" s="51"/>
      <c r="H35" s="9"/>
      <c r="I35" s="9"/>
      <c r="J35" s="9"/>
    </row>
    <row r="36" spans="6:10">
      <c r="F36" s="33"/>
      <c r="G36" s="51"/>
      <c r="H36" s="9"/>
      <c r="I36" s="9"/>
      <c r="J36" s="9"/>
    </row>
    <row r="37" spans="6:10">
      <c r="F37" s="33"/>
      <c r="G37" s="51"/>
      <c r="H37" s="9"/>
      <c r="I37" s="9"/>
      <c r="J37" s="9"/>
    </row>
    <row r="38" spans="6:10">
      <c r="F38" s="33"/>
      <c r="G38" s="51"/>
      <c r="H38" s="9"/>
      <c r="I38" s="9"/>
      <c r="J38" s="9"/>
    </row>
    <row r="39" spans="6:10">
      <c r="F39" s="33"/>
      <c r="G39" s="51"/>
      <c r="H39" s="9"/>
      <c r="I39" s="9"/>
      <c r="J39" s="9"/>
    </row>
    <row r="40" spans="6:10">
      <c r="F40" s="33"/>
      <c r="G40" s="51"/>
      <c r="H40" s="9"/>
      <c r="I40" s="9"/>
      <c r="J40" s="9"/>
    </row>
    <row r="41" spans="6:10">
      <c r="F41" s="33"/>
      <c r="G41" s="51"/>
      <c r="H41" s="9"/>
      <c r="I41" s="9"/>
      <c r="J41" s="9"/>
    </row>
    <row r="42" spans="6:10">
      <c r="F42" s="33"/>
      <c r="G42" s="51"/>
      <c r="H42" s="9"/>
      <c r="I42" s="9"/>
      <c r="J42" s="9"/>
    </row>
    <row r="43" spans="6:10">
      <c r="F43" s="33"/>
      <c r="G43" s="51"/>
      <c r="H43" s="9"/>
      <c r="I43" s="9"/>
      <c r="J43" s="9"/>
    </row>
    <row r="44" spans="6:10">
      <c r="F44" s="33"/>
      <c r="G44" s="51"/>
      <c r="H44" s="9"/>
      <c r="I44" s="9"/>
      <c r="J44" s="9"/>
    </row>
    <row r="45" spans="6:10">
      <c r="F45" s="33"/>
      <c r="G45" s="51"/>
      <c r="H45" s="9"/>
      <c r="I45" s="9"/>
      <c r="J45" s="9"/>
    </row>
    <row r="46" spans="6:10">
      <c r="F46" s="33"/>
      <c r="G46" s="51"/>
      <c r="H46" s="9"/>
      <c r="I46" s="9"/>
      <c r="J46" s="9"/>
    </row>
  </sheetData>
  <sortState ref="A2:G30">
    <sortCondition ref="G2:G30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topLeftCell="A37" workbookViewId="0">
      <selection activeCell="D15" sqref="D15"/>
    </sheetView>
  </sheetViews>
  <sheetFormatPr defaultColWidth="9" defaultRowHeight="14.4"/>
  <cols>
    <col min="1" max="1" width="9" style="1"/>
    <col min="2" max="2" width="13.3333333333333" style="1" customWidth="1"/>
    <col min="3" max="3" width="22.3333333333333" style="1" customWidth="1"/>
    <col min="4" max="4" width="15.7777777777778" style="1" customWidth="1"/>
    <col min="5" max="5" width="13" style="1"/>
    <col min="6" max="7" width="14.1111111111111" style="1"/>
    <col min="8" max="12" width="9" style="1"/>
    <col min="13" max="13" width="9.33333333333333" style="1"/>
    <col min="14" max="14" width="9.88888888888889" style="1"/>
    <col min="15" max="17" width="9" style="1"/>
    <col min="18" max="18" width="10.1111111111111" style="1"/>
    <col min="19" max="19" width="9.88888888888889" style="1"/>
    <col min="20" max="16384" width="9" style="1"/>
  </cols>
  <sheetData>
    <row r="1" ht="15.15" spans="1:1">
      <c r="A1" s="2" t="s">
        <v>81</v>
      </c>
    </row>
    <row r="2" ht="15.9" spans="1:11">
      <c r="A2" s="3" t="s">
        <v>82</v>
      </c>
      <c r="B2" s="3" t="s">
        <v>2</v>
      </c>
      <c r="C2" s="3" t="s">
        <v>3</v>
      </c>
      <c r="D2" s="3" t="s">
        <v>70</v>
      </c>
      <c r="E2" s="3" t="s">
        <v>59</v>
      </c>
      <c r="F2" s="3" t="s">
        <v>71</v>
      </c>
      <c r="G2" s="3" t="s">
        <v>72</v>
      </c>
      <c r="I2" s="15" t="s">
        <v>6</v>
      </c>
      <c r="J2" s="15" t="s">
        <v>7</v>
      </c>
      <c r="K2" s="15" t="s">
        <v>8</v>
      </c>
    </row>
    <row r="3" spans="1:11">
      <c r="A3" s="4" t="s">
        <v>39</v>
      </c>
      <c r="B3" s="5">
        <v>370957.955371</v>
      </c>
      <c r="C3" s="6">
        <v>484</v>
      </c>
      <c r="D3" s="6">
        <v>2905</v>
      </c>
      <c r="E3" s="7">
        <f>I$3+B3*J$3+C3*K$3</f>
        <v>3210.1520590034</v>
      </c>
      <c r="F3" s="8">
        <f t="shared" ref="F3:F46" si="0">D3-E3</f>
        <v>-305.1520590034</v>
      </c>
      <c r="G3" s="6">
        <f t="shared" ref="G3:G46" si="1">F3/F$47</f>
        <v>-2.0801054102805</v>
      </c>
      <c r="I3" s="15">
        <v>70.3535</v>
      </c>
      <c r="J3" s="15">
        <v>0.0054</v>
      </c>
      <c r="K3" s="15">
        <v>2.3484</v>
      </c>
    </row>
    <row r="4" ht="15.15" spans="1:10">
      <c r="A4" s="4" t="s">
        <v>50</v>
      </c>
      <c r="B4" s="5">
        <v>128226.956523</v>
      </c>
      <c r="C4" s="6">
        <v>130</v>
      </c>
      <c r="D4" s="6">
        <v>836</v>
      </c>
      <c r="E4" s="7">
        <f>I$3+B4*J$3+C4*K$3</f>
        <v>1068.0710652242</v>
      </c>
      <c r="F4" s="8">
        <f t="shared" si="0"/>
        <v>-232.0710652242</v>
      </c>
      <c r="G4" s="6">
        <f t="shared" si="1"/>
        <v>-1.58194009871334</v>
      </c>
      <c r="H4" s="9"/>
      <c r="I4" s="9"/>
      <c r="J4" s="9"/>
    </row>
    <row r="5" ht="25.5" spans="1:18">
      <c r="A5" s="4" t="s">
        <v>41</v>
      </c>
      <c r="B5" s="5">
        <v>47431.442451</v>
      </c>
      <c r="C5" s="6">
        <v>56</v>
      </c>
      <c r="D5" s="6">
        <v>252</v>
      </c>
      <c r="E5" s="7">
        <f>I$3+B5*J$3+C5*K$3</f>
        <v>457.9936892354</v>
      </c>
      <c r="F5" s="8">
        <f t="shared" si="0"/>
        <v>-205.9936892354</v>
      </c>
      <c r="G5" s="6">
        <f t="shared" si="1"/>
        <v>-1.40418055464414</v>
      </c>
      <c r="H5" s="9"/>
      <c r="I5" s="16" t="s">
        <v>83</v>
      </c>
      <c r="J5" s="16" t="s">
        <v>84</v>
      </c>
      <c r="K5" s="16" t="s">
        <v>85</v>
      </c>
      <c r="L5" s="17" t="s">
        <v>72</v>
      </c>
      <c r="M5" s="16" t="s">
        <v>75</v>
      </c>
      <c r="N5" s="16" t="s">
        <v>83</v>
      </c>
      <c r="O5" s="16" t="b">
        <v>1</v>
      </c>
      <c r="P5" s="16" t="s">
        <v>85</v>
      </c>
      <c r="Q5" s="17" t="s">
        <v>72</v>
      </c>
      <c r="R5" s="27" t="s">
        <v>75</v>
      </c>
    </row>
    <row r="6" spans="1:18">
      <c r="A6" s="4" t="s">
        <v>43</v>
      </c>
      <c r="B6" s="5">
        <v>103806.070372</v>
      </c>
      <c r="C6" s="6">
        <v>190</v>
      </c>
      <c r="D6" s="6">
        <v>927</v>
      </c>
      <c r="E6" s="7">
        <f>I$3+B6*J$3+C6*K$3</f>
        <v>1077.1022800088</v>
      </c>
      <c r="F6" s="8">
        <f t="shared" si="0"/>
        <v>-150.1022800088</v>
      </c>
      <c r="G6" s="6">
        <f t="shared" si="1"/>
        <v>-1.02319009664052</v>
      </c>
      <c r="H6" s="9"/>
      <c r="I6" s="18" t="s">
        <v>39</v>
      </c>
      <c r="J6" s="4">
        <v>2905</v>
      </c>
      <c r="K6" s="19">
        <v>3210.1520590034</v>
      </c>
      <c r="L6" s="20">
        <v>-2.0801054102805</v>
      </c>
      <c r="M6" s="4" t="s">
        <v>86</v>
      </c>
      <c r="N6" s="18" t="s">
        <v>87</v>
      </c>
      <c r="O6" s="4">
        <v>98</v>
      </c>
      <c r="P6" s="19">
        <v>123.231912803</v>
      </c>
      <c r="Q6" s="20">
        <v>-0.17199634341206</v>
      </c>
      <c r="R6" s="25" t="s">
        <v>77</v>
      </c>
    </row>
    <row r="7" spans="1:18">
      <c r="A7" s="4" t="s">
        <v>88</v>
      </c>
      <c r="B7" s="5">
        <v>20639.778516</v>
      </c>
      <c r="C7" s="6">
        <v>51</v>
      </c>
      <c r="D7" s="6">
        <v>156</v>
      </c>
      <c r="E7" s="7">
        <f>I$3+B7*J$3+C7*K$3</f>
        <v>301.5767039864</v>
      </c>
      <c r="F7" s="8">
        <f t="shared" si="0"/>
        <v>-145.5767039864</v>
      </c>
      <c r="G7" s="6">
        <f t="shared" si="1"/>
        <v>-0.992340967850194</v>
      </c>
      <c r="H7" s="9"/>
      <c r="I7" s="18" t="s">
        <v>50</v>
      </c>
      <c r="J7" s="4">
        <v>836</v>
      </c>
      <c r="K7" s="19">
        <v>1068.0710652242</v>
      </c>
      <c r="L7" s="20">
        <v>-1.58194009871334</v>
      </c>
      <c r="M7" s="4" t="s">
        <v>76</v>
      </c>
      <c r="N7" s="18" t="s">
        <v>89</v>
      </c>
      <c r="O7" s="4">
        <v>174</v>
      </c>
      <c r="P7" s="19">
        <v>197.5457789294</v>
      </c>
      <c r="Q7" s="20">
        <v>-0.160502610732074</v>
      </c>
      <c r="R7" s="25" t="s">
        <v>77</v>
      </c>
    </row>
    <row r="8" spans="1:18">
      <c r="A8" s="4" t="s">
        <v>90</v>
      </c>
      <c r="B8" s="5">
        <v>44068.892288</v>
      </c>
      <c r="C8" s="6">
        <v>42</v>
      </c>
      <c r="D8" s="6">
        <v>274</v>
      </c>
      <c r="E8" s="7">
        <f>I$3+B8*J$3+C8*K$3</f>
        <v>406.9583183552</v>
      </c>
      <c r="F8" s="8">
        <f t="shared" si="0"/>
        <v>-132.9583183552</v>
      </c>
      <c r="G8" s="6">
        <f t="shared" si="1"/>
        <v>-0.906326237010143</v>
      </c>
      <c r="H8" s="9"/>
      <c r="I8" s="18" t="s">
        <v>41</v>
      </c>
      <c r="J8" s="4">
        <v>252</v>
      </c>
      <c r="K8" s="19">
        <v>457.9936892354</v>
      </c>
      <c r="L8" s="20">
        <v>-1.40418055464414</v>
      </c>
      <c r="M8" s="4" t="s">
        <v>76</v>
      </c>
      <c r="N8" s="18" t="s">
        <v>91</v>
      </c>
      <c r="O8" s="4">
        <v>108</v>
      </c>
      <c r="P8" s="19">
        <v>121.9008259412</v>
      </c>
      <c r="Q8" s="20">
        <v>-0.0947566381891445</v>
      </c>
      <c r="R8" s="25" t="s">
        <v>77</v>
      </c>
    </row>
    <row r="9" spans="1:18">
      <c r="A9" s="4" t="s">
        <v>92</v>
      </c>
      <c r="B9" s="5">
        <v>7799.562506</v>
      </c>
      <c r="C9" s="6">
        <v>59</v>
      </c>
      <c r="D9" s="6">
        <v>143</v>
      </c>
      <c r="E9" s="7">
        <f>I$3+B9*J$3+C9*K$3</f>
        <v>251.0267375324</v>
      </c>
      <c r="F9" s="8">
        <f t="shared" si="0"/>
        <v>-108.0267375324</v>
      </c>
      <c r="G9" s="6">
        <f t="shared" si="1"/>
        <v>-0.736377142366236</v>
      </c>
      <c r="I9" s="18" t="s">
        <v>43</v>
      </c>
      <c r="J9" s="4">
        <v>927</v>
      </c>
      <c r="K9" s="19">
        <v>1077.1022800088</v>
      </c>
      <c r="L9" s="20">
        <v>-1.02319009664052</v>
      </c>
      <c r="M9" s="4" t="s">
        <v>76</v>
      </c>
      <c r="N9" s="18" t="s">
        <v>93</v>
      </c>
      <c r="O9" s="4">
        <v>157</v>
      </c>
      <c r="P9" s="19">
        <v>168.01718609</v>
      </c>
      <c r="Q9" s="20">
        <v>-0.0750999631682666</v>
      </c>
      <c r="R9" s="25" t="s">
        <v>77</v>
      </c>
    </row>
    <row r="10" spans="1:18">
      <c r="A10" s="4" t="s">
        <v>49</v>
      </c>
      <c r="B10" s="5">
        <v>87280.797134</v>
      </c>
      <c r="C10" s="6">
        <v>55</v>
      </c>
      <c r="D10" s="6">
        <v>575</v>
      </c>
      <c r="E10" s="7">
        <f>I$3+B10*J$3+C10*K$3</f>
        <v>670.8318045236</v>
      </c>
      <c r="F10" s="8">
        <f t="shared" si="0"/>
        <v>-95.8318045235999</v>
      </c>
      <c r="G10" s="6">
        <f t="shared" si="1"/>
        <v>-0.653248926838349</v>
      </c>
      <c r="H10" s="9"/>
      <c r="I10" s="18" t="s">
        <v>88</v>
      </c>
      <c r="J10" s="4">
        <v>156</v>
      </c>
      <c r="K10" s="19">
        <v>301.5767039864</v>
      </c>
      <c r="L10" s="20">
        <v>-0.992340967850195</v>
      </c>
      <c r="M10" s="4" t="s">
        <v>78</v>
      </c>
      <c r="N10" s="18" t="s">
        <v>94</v>
      </c>
      <c r="O10" s="4">
        <v>230</v>
      </c>
      <c r="P10" s="19">
        <v>234.945204431</v>
      </c>
      <c r="Q10" s="20">
        <v>-0.0337095758929536</v>
      </c>
      <c r="R10" s="25" t="s">
        <v>77</v>
      </c>
    </row>
    <row r="11" spans="1:18">
      <c r="A11" s="4" t="s">
        <v>95</v>
      </c>
      <c r="B11" s="5">
        <v>12363.276058</v>
      </c>
      <c r="C11" s="6">
        <v>31</v>
      </c>
      <c r="D11" s="6">
        <v>118</v>
      </c>
      <c r="E11" s="7">
        <f>I$3+B11*J$3+C11*K$3</f>
        <v>209.9155907132</v>
      </c>
      <c r="F11" s="8">
        <f t="shared" si="0"/>
        <v>-91.9155907132</v>
      </c>
      <c r="G11" s="6">
        <f t="shared" si="1"/>
        <v>-0.62655358825393</v>
      </c>
      <c r="H11" s="9"/>
      <c r="I11" s="18" t="s">
        <v>90</v>
      </c>
      <c r="J11" s="4">
        <v>274</v>
      </c>
      <c r="K11" s="19">
        <v>406.9583183552</v>
      </c>
      <c r="L11" s="20">
        <v>-0.906326237010143</v>
      </c>
      <c r="M11" s="4" t="s">
        <v>78</v>
      </c>
      <c r="N11" s="18" t="s">
        <v>96</v>
      </c>
      <c r="O11" s="4">
        <v>99</v>
      </c>
      <c r="P11" s="19">
        <v>101.31362987</v>
      </c>
      <c r="Q11" s="20">
        <v>-0.0157711339903492</v>
      </c>
      <c r="R11" s="25" t="s">
        <v>77</v>
      </c>
    </row>
    <row r="12" spans="1:18">
      <c r="A12" s="4" t="s">
        <v>97</v>
      </c>
      <c r="B12" s="5">
        <v>2848.39138</v>
      </c>
      <c r="C12" s="6">
        <v>64</v>
      </c>
      <c r="D12" s="6">
        <v>146</v>
      </c>
      <c r="E12" s="7">
        <f>I$3+B12*J$3+C12*K$3</f>
        <v>236.032413452</v>
      </c>
      <c r="F12" s="8">
        <f t="shared" si="0"/>
        <v>-90.032413452</v>
      </c>
      <c r="G12" s="6">
        <f t="shared" si="1"/>
        <v>-0.613716685818035</v>
      </c>
      <c r="H12" s="9"/>
      <c r="I12" s="18" t="s">
        <v>92</v>
      </c>
      <c r="J12" s="4">
        <v>143</v>
      </c>
      <c r="K12" s="19">
        <v>251.0267375324</v>
      </c>
      <c r="L12" s="20">
        <v>-0.736377142366236</v>
      </c>
      <c r="M12" s="4" t="s">
        <v>78</v>
      </c>
      <c r="N12" s="18" t="s">
        <v>98</v>
      </c>
      <c r="O12" s="4">
        <v>504</v>
      </c>
      <c r="P12" s="19">
        <v>505.830606083</v>
      </c>
      <c r="Q12" s="20">
        <v>-0.0124785447287383</v>
      </c>
      <c r="R12" s="25" t="s">
        <v>77</v>
      </c>
    </row>
    <row r="13" spans="1:18">
      <c r="A13" s="4" t="s">
        <v>99</v>
      </c>
      <c r="B13" s="5">
        <v>17683.323411</v>
      </c>
      <c r="C13" s="6">
        <v>25</v>
      </c>
      <c r="D13" s="6">
        <v>139</v>
      </c>
      <c r="E13" s="7">
        <f>I$3+B13*J$3+C13*K$3</f>
        <v>224.5534464194</v>
      </c>
      <c r="F13" s="8">
        <f t="shared" si="0"/>
        <v>-85.5534464194</v>
      </c>
      <c r="G13" s="6">
        <f t="shared" si="1"/>
        <v>-0.583185272766434</v>
      </c>
      <c r="H13" s="9"/>
      <c r="I13" s="18" t="s">
        <v>49</v>
      </c>
      <c r="J13" s="4">
        <v>575</v>
      </c>
      <c r="K13" s="19">
        <v>670.8318045236</v>
      </c>
      <c r="L13" s="20">
        <v>-0.65324892683835</v>
      </c>
      <c r="M13" s="4" t="s">
        <v>78</v>
      </c>
      <c r="N13" s="18" t="s">
        <v>28</v>
      </c>
      <c r="O13" s="4">
        <v>136</v>
      </c>
      <c r="P13" s="19">
        <v>135.983017136</v>
      </c>
      <c r="Q13" s="20">
        <v>0.000115765718258065</v>
      </c>
      <c r="R13" s="25" t="s">
        <v>77</v>
      </c>
    </row>
    <row r="14" spans="1:18">
      <c r="A14" s="4" t="s">
        <v>100</v>
      </c>
      <c r="B14" s="5">
        <v>3957.040993</v>
      </c>
      <c r="C14" s="6">
        <v>69</v>
      </c>
      <c r="D14" s="6">
        <v>169</v>
      </c>
      <c r="E14" s="7">
        <f>I$3+B14*J$3+C14*K$3</f>
        <v>253.7611213622</v>
      </c>
      <c r="F14" s="8">
        <f t="shared" si="0"/>
        <v>-84.7611213622</v>
      </c>
      <c r="G14" s="6">
        <f t="shared" si="1"/>
        <v>-0.577784294501482</v>
      </c>
      <c r="H14" s="9"/>
      <c r="I14" s="18" t="s">
        <v>95</v>
      </c>
      <c r="J14" s="4">
        <v>118</v>
      </c>
      <c r="K14" s="19">
        <v>209.9155907132</v>
      </c>
      <c r="L14" s="20">
        <v>-0.626553588253931</v>
      </c>
      <c r="M14" s="4" t="s">
        <v>78</v>
      </c>
      <c r="N14" s="18" t="s">
        <v>101</v>
      </c>
      <c r="O14" s="4">
        <v>123</v>
      </c>
      <c r="P14" s="19">
        <v>120.1948752998</v>
      </c>
      <c r="Q14" s="20">
        <v>0.0191214671284013</v>
      </c>
      <c r="R14" s="25" t="s">
        <v>77</v>
      </c>
    </row>
    <row r="15" spans="1:18">
      <c r="A15" s="4" t="s">
        <v>102</v>
      </c>
      <c r="B15" s="5">
        <v>10573.460087</v>
      </c>
      <c r="C15" s="6">
        <v>18</v>
      </c>
      <c r="D15" s="6">
        <v>91</v>
      </c>
      <c r="E15" s="7">
        <f>I$3+B15*J$3+C15*K$3</f>
        <v>169.7213844698</v>
      </c>
      <c r="F15" s="8">
        <f t="shared" si="0"/>
        <v>-78.7213844698</v>
      </c>
      <c r="G15" s="6">
        <f t="shared" si="1"/>
        <v>-0.536613707524018</v>
      </c>
      <c r="H15" s="9"/>
      <c r="I15" s="18" t="s">
        <v>97</v>
      </c>
      <c r="J15" s="4">
        <v>146</v>
      </c>
      <c r="K15" s="19">
        <v>236.032413452</v>
      </c>
      <c r="L15" s="20">
        <v>-0.613716685818035</v>
      </c>
      <c r="M15" s="4" t="s">
        <v>78</v>
      </c>
      <c r="N15" s="18" t="s">
        <v>48</v>
      </c>
      <c r="O15" s="4">
        <v>496</v>
      </c>
      <c r="P15" s="19">
        <v>480.231947357</v>
      </c>
      <c r="Q15" s="20">
        <v>0.107484811734226</v>
      </c>
      <c r="R15" s="25" t="s">
        <v>77</v>
      </c>
    </row>
    <row r="16" spans="1:18">
      <c r="A16" s="4" t="s">
        <v>103</v>
      </c>
      <c r="B16" s="5">
        <v>9776.988331</v>
      </c>
      <c r="C16" s="6">
        <v>43</v>
      </c>
      <c r="D16" s="6">
        <v>157</v>
      </c>
      <c r="E16" s="7">
        <f>I$3+B16*J$3+C16*K$3</f>
        <v>224.1304369874</v>
      </c>
      <c r="F16" s="8">
        <f t="shared" si="0"/>
        <v>-67.1304369874</v>
      </c>
      <c r="G16" s="6">
        <f t="shared" si="1"/>
        <v>-0.457602631383291</v>
      </c>
      <c r="H16" s="9"/>
      <c r="I16" s="18" t="s">
        <v>99</v>
      </c>
      <c r="J16" s="4">
        <v>139</v>
      </c>
      <c r="K16" s="19">
        <v>224.5534464194</v>
      </c>
      <c r="L16" s="20">
        <v>-0.583185272766434</v>
      </c>
      <c r="M16" s="4" t="s">
        <v>78</v>
      </c>
      <c r="N16" s="18" t="s">
        <v>46</v>
      </c>
      <c r="O16" s="4">
        <v>672</v>
      </c>
      <c r="P16" s="19">
        <v>646.5539219618</v>
      </c>
      <c r="Q16" s="20">
        <v>0.173456226284516</v>
      </c>
      <c r="R16" s="25" t="s">
        <v>77</v>
      </c>
    </row>
    <row r="17" spans="1:18">
      <c r="A17" s="4" t="s">
        <v>104</v>
      </c>
      <c r="B17" s="5">
        <v>5557.338452</v>
      </c>
      <c r="C17" s="6">
        <v>29</v>
      </c>
      <c r="D17" s="6">
        <v>102</v>
      </c>
      <c r="E17" s="7">
        <f>I$3+B17*J$3+C17*K$3</f>
        <v>168.4667276408</v>
      </c>
      <c r="F17" s="8">
        <f t="shared" si="0"/>
        <v>-66.4667276408</v>
      </c>
      <c r="G17" s="6">
        <f t="shared" si="1"/>
        <v>-0.453078377451578</v>
      </c>
      <c r="H17" s="9"/>
      <c r="I17" s="18" t="s">
        <v>100</v>
      </c>
      <c r="J17" s="4">
        <v>169</v>
      </c>
      <c r="K17" s="19">
        <v>253.7611213622</v>
      </c>
      <c r="L17" s="20">
        <v>-0.577784294501482</v>
      </c>
      <c r="M17" s="4" t="s">
        <v>78</v>
      </c>
      <c r="N17" s="18" t="s">
        <v>105</v>
      </c>
      <c r="O17" s="4">
        <v>130</v>
      </c>
      <c r="P17" s="19">
        <v>96.1859</v>
      </c>
      <c r="Q17" s="20">
        <v>0.230497846167186</v>
      </c>
      <c r="R17" s="25" t="s">
        <v>77</v>
      </c>
    </row>
    <row r="18" spans="1:18">
      <c r="A18" s="4" t="s">
        <v>106</v>
      </c>
      <c r="B18" s="5">
        <v>14358.946408</v>
      </c>
      <c r="C18" s="6">
        <v>26</v>
      </c>
      <c r="D18" s="6">
        <v>156</v>
      </c>
      <c r="E18" s="7">
        <f>I$3+B18*J$3+C18*K$3</f>
        <v>208.9502106032</v>
      </c>
      <c r="F18" s="8">
        <f t="shared" si="0"/>
        <v>-52.9502106032</v>
      </c>
      <c r="G18" s="6">
        <f t="shared" si="1"/>
        <v>-0.360941426746136</v>
      </c>
      <c r="H18" s="9"/>
      <c r="I18" s="18" t="s">
        <v>102</v>
      </c>
      <c r="J18" s="4">
        <v>91</v>
      </c>
      <c r="K18" s="19">
        <v>169.7213844698</v>
      </c>
      <c r="L18" s="20">
        <v>-0.536613707524018</v>
      </c>
      <c r="M18" s="4" t="s">
        <v>78</v>
      </c>
      <c r="N18" s="18" t="s">
        <v>107</v>
      </c>
      <c r="O18" s="4">
        <v>160</v>
      </c>
      <c r="P18" s="19">
        <v>91.4891</v>
      </c>
      <c r="Q18" s="20">
        <v>0.467012722177301</v>
      </c>
      <c r="R18" s="25" t="s">
        <v>77</v>
      </c>
    </row>
    <row r="19" spans="1:18">
      <c r="A19" s="4" t="s">
        <v>45</v>
      </c>
      <c r="B19" s="5">
        <v>32414.570403</v>
      </c>
      <c r="C19" s="6">
        <v>0</v>
      </c>
      <c r="D19" s="6">
        <v>198</v>
      </c>
      <c r="E19" s="7">
        <f>I$3+B19*J$3+C19*K$3</f>
        <v>245.3921801762</v>
      </c>
      <c r="F19" s="8">
        <f t="shared" si="0"/>
        <v>-47.3921801762</v>
      </c>
      <c r="G19" s="6">
        <f t="shared" si="1"/>
        <v>-0.323054449350458</v>
      </c>
      <c r="H19" s="9"/>
      <c r="I19" s="18" t="s">
        <v>103</v>
      </c>
      <c r="J19" s="4">
        <v>157</v>
      </c>
      <c r="K19" s="19">
        <v>224.1304369874</v>
      </c>
      <c r="L19" s="20">
        <v>-0.457602631383291</v>
      </c>
      <c r="M19" s="4" t="s">
        <v>77</v>
      </c>
      <c r="N19" s="18" t="s">
        <v>108</v>
      </c>
      <c r="O19" s="4">
        <v>198</v>
      </c>
      <c r="P19" s="19">
        <v>117.5217404822</v>
      </c>
      <c r="Q19" s="20">
        <v>0.548589655857668</v>
      </c>
      <c r="R19" s="25" t="s">
        <v>79</v>
      </c>
    </row>
    <row r="20" spans="1:18">
      <c r="A20" s="4" t="s">
        <v>109</v>
      </c>
      <c r="B20" s="5">
        <v>4010.707965</v>
      </c>
      <c r="C20" s="6">
        <v>19</v>
      </c>
      <c r="D20" s="6">
        <v>93</v>
      </c>
      <c r="E20" s="7">
        <f>I$3+B20*J$3+C20*K$3</f>
        <v>136.630923011</v>
      </c>
      <c r="F20" s="8">
        <f t="shared" si="0"/>
        <v>-43.630923011</v>
      </c>
      <c r="G20" s="6">
        <f t="shared" si="1"/>
        <v>-0.297415391222059</v>
      </c>
      <c r="H20" s="9"/>
      <c r="I20" s="18" t="s">
        <v>104</v>
      </c>
      <c r="J20" s="4">
        <v>102</v>
      </c>
      <c r="K20" s="19">
        <v>168.4667276408</v>
      </c>
      <c r="L20" s="20">
        <v>-0.453078377451578</v>
      </c>
      <c r="M20" s="4" t="s">
        <v>77</v>
      </c>
      <c r="N20" s="18" t="s">
        <v>51</v>
      </c>
      <c r="O20" s="4">
        <v>1175</v>
      </c>
      <c r="P20" s="19">
        <v>1063.4079820904</v>
      </c>
      <c r="Q20" s="20">
        <v>0.76068030134213</v>
      </c>
      <c r="R20" s="25" t="s">
        <v>79</v>
      </c>
    </row>
    <row r="21" spans="1:18">
      <c r="A21" s="4" t="s">
        <v>110</v>
      </c>
      <c r="B21" s="5">
        <v>10155.856944</v>
      </c>
      <c r="C21" s="6">
        <v>30</v>
      </c>
      <c r="D21" s="6">
        <v>155</v>
      </c>
      <c r="E21" s="7">
        <f>I$3+B21*J$3+C21*K$3</f>
        <v>195.6471274976</v>
      </c>
      <c r="F21" s="8">
        <f t="shared" si="0"/>
        <v>-40.6471274976</v>
      </c>
      <c r="G21" s="6">
        <f t="shared" si="1"/>
        <v>-0.27707599318272</v>
      </c>
      <c r="H21" s="9"/>
      <c r="I21" s="18" t="s">
        <v>106</v>
      </c>
      <c r="J21" s="4">
        <v>156</v>
      </c>
      <c r="K21" s="19">
        <v>208.9502106032</v>
      </c>
      <c r="L21" s="20">
        <v>-0.360941426746136</v>
      </c>
      <c r="M21" s="4" t="s">
        <v>77</v>
      </c>
      <c r="N21" s="18" t="s">
        <v>44</v>
      </c>
      <c r="O21" s="4">
        <v>1580</v>
      </c>
      <c r="P21" s="19">
        <v>1455.9589955114</v>
      </c>
      <c r="Q21" s="20">
        <v>0.845540303336082</v>
      </c>
      <c r="R21" s="25" t="s">
        <v>79</v>
      </c>
    </row>
    <row r="22" spans="1:18">
      <c r="A22" s="4" t="s">
        <v>111</v>
      </c>
      <c r="B22" s="5">
        <v>17042.407282</v>
      </c>
      <c r="C22" s="6">
        <v>49</v>
      </c>
      <c r="D22" s="6">
        <v>242</v>
      </c>
      <c r="E22" s="7">
        <f>I$3+B22*J$3+C22*K$3</f>
        <v>277.4540993228</v>
      </c>
      <c r="F22" s="8">
        <f t="shared" si="0"/>
        <v>-35.4540993228</v>
      </c>
      <c r="G22" s="6">
        <f t="shared" si="1"/>
        <v>-0.241677097178482</v>
      </c>
      <c r="H22" s="9"/>
      <c r="I22" s="18" t="s">
        <v>45</v>
      </c>
      <c r="J22" s="4">
        <v>198</v>
      </c>
      <c r="K22" s="19">
        <v>245.3921801762</v>
      </c>
      <c r="L22" s="20">
        <v>-0.323054449350458</v>
      </c>
      <c r="M22" s="4" t="s">
        <v>77</v>
      </c>
      <c r="N22" s="18" t="s">
        <v>112</v>
      </c>
      <c r="O22" s="4">
        <v>418</v>
      </c>
      <c r="P22" s="19">
        <v>293.6367609644</v>
      </c>
      <c r="Q22" s="20">
        <v>0.847736853563477</v>
      </c>
      <c r="R22" s="25" t="s">
        <v>79</v>
      </c>
    </row>
    <row r="23" spans="1:18">
      <c r="A23" s="4" t="s">
        <v>113</v>
      </c>
      <c r="B23" s="5">
        <v>6584.477141</v>
      </c>
      <c r="C23" s="6">
        <v>14</v>
      </c>
      <c r="D23" s="6">
        <v>106</v>
      </c>
      <c r="E23" s="7">
        <f>I$3+B23*J$3+C23*K$3</f>
        <v>138.7872765614</v>
      </c>
      <c r="F23" s="8">
        <f t="shared" si="0"/>
        <v>-32.7872765614</v>
      </c>
      <c r="G23" s="6">
        <f t="shared" si="1"/>
        <v>-0.223498381713267</v>
      </c>
      <c r="H23" s="9"/>
      <c r="I23" s="18" t="s">
        <v>109</v>
      </c>
      <c r="J23" s="4">
        <v>93</v>
      </c>
      <c r="K23" s="19">
        <v>136.630923011</v>
      </c>
      <c r="L23" s="20">
        <v>-0.297415391222059</v>
      </c>
      <c r="M23" s="4" t="s">
        <v>77</v>
      </c>
      <c r="N23" s="18" t="s">
        <v>42</v>
      </c>
      <c r="O23" s="4">
        <v>1014</v>
      </c>
      <c r="P23" s="19">
        <v>876.151241246</v>
      </c>
      <c r="Q23" s="20">
        <v>0.939662507345074</v>
      </c>
      <c r="R23" s="25" t="s">
        <v>79</v>
      </c>
    </row>
    <row r="24" spans="1:18">
      <c r="A24" s="4" t="s">
        <v>114</v>
      </c>
      <c r="B24" s="5">
        <v>6522.614167</v>
      </c>
      <c r="C24" s="6">
        <v>17</v>
      </c>
      <c r="D24" s="6">
        <v>120</v>
      </c>
      <c r="E24" s="7">
        <f>I$3+B24*J$3+C24*K$3</f>
        <v>145.4984165018</v>
      </c>
      <c r="F24" s="8">
        <f t="shared" si="0"/>
        <v>-25.4984165018</v>
      </c>
      <c r="G24" s="6">
        <f t="shared" si="1"/>
        <v>-0.173812997664842</v>
      </c>
      <c r="H24" s="9"/>
      <c r="I24" s="18" t="s">
        <v>110</v>
      </c>
      <c r="J24" s="4">
        <v>155</v>
      </c>
      <c r="K24" s="19">
        <v>195.6471274976</v>
      </c>
      <c r="L24" s="20">
        <v>-0.27707599318272</v>
      </c>
      <c r="M24" s="4" t="s">
        <v>77</v>
      </c>
      <c r="N24" s="18" t="s">
        <v>52</v>
      </c>
      <c r="O24" s="4">
        <v>931</v>
      </c>
      <c r="P24" s="19">
        <v>774.6693374174</v>
      </c>
      <c r="Q24" s="20">
        <v>1.06564660940786</v>
      </c>
      <c r="R24" s="25" t="s">
        <v>80</v>
      </c>
    </row>
    <row r="25" spans="1:18">
      <c r="A25" s="4" t="s">
        <v>87</v>
      </c>
      <c r="B25" s="5">
        <v>2834.076445</v>
      </c>
      <c r="C25" s="6">
        <v>16</v>
      </c>
      <c r="D25" s="6">
        <v>98</v>
      </c>
      <c r="E25" s="7">
        <f>I$3+B25*J$3+C25*K$3</f>
        <v>123.231912803</v>
      </c>
      <c r="F25" s="8">
        <f t="shared" si="0"/>
        <v>-25.231912803</v>
      </c>
      <c r="G25" s="6">
        <f t="shared" si="1"/>
        <v>-0.17199634341206</v>
      </c>
      <c r="H25" s="9"/>
      <c r="I25" s="18" t="s">
        <v>111</v>
      </c>
      <c r="J25" s="4">
        <v>242</v>
      </c>
      <c r="K25" s="19">
        <v>277.4540993228</v>
      </c>
      <c r="L25" s="20">
        <v>-0.241677097178482</v>
      </c>
      <c r="M25" s="4" t="s">
        <v>77</v>
      </c>
      <c r="N25" s="18" t="s">
        <v>38</v>
      </c>
      <c r="O25" s="4">
        <v>3518</v>
      </c>
      <c r="P25" s="19">
        <v>3219.635405129</v>
      </c>
      <c r="Q25" s="20">
        <v>2.03383785137888</v>
      </c>
      <c r="R25" s="25" t="s">
        <v>80</v>
      </c>
    </row>
    <row r="26" spans="1:18">
      <c r="A26" s="4" t="s">
        <v>89</v>
      </c>
      <c r="B26" s="5">
        <v>6593.459061</v>
      </c>
      <c r="C26" s="6">
        <v>39</v>
      </c>
      <c r="D26" s="6">
        <v>174</v>
      </c>
      <c r="E26" s="7">
        <f>I$3+B26*J$3+C26*K$3</f>
        <v>197.5457789294</v>
      </c>
      <c r="F26" s="8">
        <f t="shared" si="0"/>
        <v>-23.5457789294</v>
      </c>
      <c r="G26" s="6">
        <f t="shared" si="1"/>
        <v>-0.160502610732074</v>
      </c>
      <c r="H26" s="9"/>
      <c r="I26" s="18" t="s">
        <v>113</v>
      </c>
      <c r="J26" s="4">
        <v>106</v>
      </c>
      <c r="K26" s="19">
        <v>138.7872765614</v>
      </c>
      <c r="L26" s="20">
        <v>-0.223498381713267</v>
      </c>
      <c r="M26" s="4" t="s">
        <v>77</v>
      </c>
      <c r="N26" s="18" t="s">
        <v>47</v>
      </c>
      <c r="O26" s="4">
        <v>1307</v>
      </c>
      <c r="P26" s="19">
        <v>943.911359822</v>
      </c>
      <c r="Q26" s="20">
        <v>2.47503702682613</v>
      </c>
      <c r="R26" s="25" t="s">
        <v>80</v>
      </c>
    </row>
    <row r="27" ht="15.15" spans="1:18">
      <c r="A27" s="4" t="s">
        <v>91</v>
      </c>
      <c r="B27" s="5">
        <v>2587.578878</v>
      </c>
      <c r="C27" s="6">
        <v>16</v>
      </c>
      <c r="D27" s="6">
        <v>108</v>
      </c>
      <c r="E27" s="7">
        <f>I$3+B27*J$3+C27*K$3</f>
        <v>121.9008259412</v>
      </c>
      <c r="F27" s="8">
        <f t="shared" si="0"/>
        <v>-13.9008259412</v>
      </c>
      <c r="G27" s="6">
        <f t="shared" si="1"/>
        <v>-0.0947566381891445</v>
      </c>
      <c r="H27" s="9"/>
      <c r="I27" s="21" t="s">
        <v>114</v>
      </c>
      <c r="J27" s="22">
        <v>120</v>
      </c>
      <c r="K27" s="23">
        <v>145.4984165018</v>
      </c>
      <c r="L27" s="24">
        <v>-0.173812997664842</v>
      </c>
      <c r="M27" s="22" t="s">
        <v>77</v>
      </c>
      <c r="N27" s="21" t="s">
        <v>40</v>
      </c>
      <c r="O27" s="22">
        <v>1391</v>
      </c>
      <c r="P27" s="23">
        <v>866.7239594396</v>
      </c>
      <c r="Q27" s="24">
        <v>3.57379016878263</v>
      </c>
      <c r="R27" s="26" t="s">
        <v>80</v>
      </c>
    </row>
    <row r="28" ht="15.15" spans="1:10">
      <c r="A28" s="4" t="s">
        <v>93</v>
      </c>
      <c r="B28" s="5">
        <v>255.42335</v>
      </c>
      <c r="C28" s="6">
        <v>41</v>
      </c>
      <c r="D28" s="6">
        <v>157</v>
      </c>
      <c r="E28" s="7">
        <f>I$3+B28*J$3+C28*K$3</f>
        <v>168.01718609</v>
      </c>
      <c r="F28" s="8">
        <f t="shared" si="0"/>
        <v>-11.01718609</v>
      </c>
      <c r="G28" s="6">
        <f t="shared" si="1"/>
        <v>-0.0750999631682666</v>
      </c>
      <c r="H28" s="9"/>
      <c r="I28" s="9"/>
      <c r="J28" s="9"/>
    </row>
    <row r="29" spans="1:10">
      <c r="A29" s="4" t="s">
        <v>94</v>
      </c>
      <c r="B29" s="5">
        <v>10909.945265</v>
      </c>
      <c r="C29" s="6">
        <v>45</v>
      </c>
      <c r="D29" s="6">
        <v>230</v>
      </c>
      <c r="E29" s="7">
        <f>I$3+B29*J$3+C29*K$3</f>
        <v>234.945204431</v>
      </c>
      <c r="F29" s="8">
        <f t="shared" si="0"/>
        <v>-4.94520443100001</v>
      </c>
      <c r="G29" s="6">
        <f t="shared" si="1"/>
        <v>-0.0337095758929538</v>
      </c>
      <c r="H29" s="9"/>
      <c r="I29" s="9"/>
      <c r="J29" s="9"/>
    </row>
    <row r="30" spans="1:10">
      <c r="A30" s="4" t="s">
        <v>96</v>
      </c>
      <c r="B30" s="5">
        <v>3124.02405</v>
      </c>
      <c r="C30" s="6">
        <v>6</v>
      </c>
      <c r="D30" s="6">
        <v>99</v>
      </c>
      <c r="E30" s="7">
        <f>I$3+B30*J$3+C30*K$3</f>
        <v>101.31362987</v>
      </c>
      <c r="F30" s="8">
        <f t="shared" si="0"/>
        <v>-2.31362987</v>
      </c>
      <c r="G30" s="6">
        <f t="shared" si="1"/>
        <v>-0.0157711339903492</v>
      </c>
      <c r="H30" s="9"/>
      <c r="I30" s="9"/>
      <c r="J30" s="9"/>
    </row>
    <row r="31" spans="1:10">
      <c r="A31" s="4" t="s">
        <v>98</v>
      </c>
      <c r="B31" s="5">
        <v>5843.019645</v>
      </c>
      <c r="C31" s="6">
        <v>172</v>
      </c>
      <c r="D31" s="6">
        <v>504</v>
      </c>
      <c r="E31" s="7">
        <f>I$3+B31*J$3+C31*K$3</f>
        <v>505.830606083</v>
      </c>
      <c r="F31" s="8">
        <f t="shared" si="0"/>
        <v>-1.83060608299996</v>
      </c>
      <c r="G31" s="6">
        <f t="shared" si="1"/>
        <v>-0.0124785447287386</v>
      </c>
      <c r="H31" s="9"/>
      <c r="I31" s="9"/>
      <c r="J31" s="9"/>
    </row>
    <row r="32" spans="1:10">
      <c r="A32" s="4" t="s">
        <v>28</v>
      </c>
      <c r="B32" s="5">
        <v>2151.16984</v>
      </c>
      <c r="C32" s="6">
        <v>23</v>
      </c>
      <c r="D32" s="6">
        <v>136</v>
      </c>
      <c r="E32" s="7">
        <f>I$3+B32*J$3+C32*K$3</f>
        <v>135.983017136</v>
      </c>
      <c r="F32" s="8">
        <f t="shared" si="0"/>
        <v>0.0169828639999992</v>
      </c>
      <c r="G32" s="6">
        <f t="shared" si="1"/>
        <v>0.000115765718258065</v>
      </c>
      <c r="H32" s="9"/>
      <c r="I32" s="9"/>
      <c r="J32" s="9"/>
    </row>
    <row r="33" spans="1:8">
      <c r="A33" s="4" t="s">
        <v>101</v>
      </c>
      <c r="B33" s="5">
        <v>4446.106537</v>
      </c>
      <c r="C33" s="6">
        <v>11</v>
      </c>
      <c r="D33" s="6">
        <v>123</v>
      </c>
      <c r="E33" s="7">
        <f>I$3+B33*J$3+C33*K$3</f>
        <v>120.1948752998</v>
      </c>
      <c r="F33" s="8">
        <f t="shared" si="0"/>
        <v>2.8051247002</v>
      </c>
      <c r="G33" s="6">
        <f t="shared" si="1"/>
        <v>0.0191214671284013</v>
      </c>
      <c r="H33" s="9"/>
    </row>
    <row r="34" spans="1:15">
      <c r="A34" s="4" t="s">
        <v>48</v>
      </c>
      <c r="B34" s="5">
        <v>61117.193955</v>
      </c>
      <c r="C34" s="6">
        <v>34</v>
      </c>
      <c r="D34" s="6">
        <v>496</v>
      </c>
      <c r="E34" s="7">
        <f>I$3+B34*J$3+C34*K$3</f>
        <v>480.231947357</v>
      </c>
      <c r="F34" s="8">
        <f t="shared" si="0"/>
        <v>15.768052643</v>
      </c>
      <c r="G34" s="6">
        <f t="shared" si="1"/>
        <v>0.107484811734226</v>
      </c>
      <c r="O34" s="25"/>
    </row>
    <row r="35" spans="1:15">
      <c r="A35" s="4" t="s">
        <v>46</v>
      </c>
      <c r="B35" s="5">
        <v>54952.004067</v>
      </c>
      <c r="C35" s="6">
        <v>119</v>
      </c>
      <c r="D35" s="6">
        <v>672</v>
      </c>
      <c r="E35" s="7">
        <f>I$3+B35*J$3+C35*K$3</f>
        <v>646.5539219618</v>
      </c>
      <c r="F35" s="8">
        <f t="shared" si="0"/>
        <v>25.4460780382001</v>
      </c>
      <c r="G35" s="6">
        <f t="shared" si="1"/>
        <v>0.173456226284516</v>
      </c>
      <c r="H35" s="9"/>
      <c r="I35" s="9"/>
      <c r="J35" s="9"/>
      <c r="K35" s="18"/>
      <c r="L35" s="4"/>
      <c r="M35" s="19"/>
      <c r="N35" s="20"/>
      <c r="O35" s="25"/>
    </row>
    <row r="36" spans="1:15">
      <c r="A36" s="4" t="s">
        <v>105</v>
      </c>
      <c r="B36" s="5">
        <v>0</v>
      </c>
      <c r="C36" s="6">
        <v>11</v>
      </c>
      <c r="D36" s="6">
        <v>130</v>
      </c>
      <c r="E36" s="7">
        <f>I$3+B36*J$3+C36*K$3</f>
        <v>96.1859</v>
      </c>
      <c r="F36" s="8">
        <f t="shared" si="0"/>
        <v>33.8141</v>
      </c>
      <c r="G36" s="6">
        <f t="shared" si="1"/>
        <v>0.230497846167186</v>
      </c>
      <c r="H36" s="9"/>
      <c r="I36" s="9"/>
      <c r="J36" s="9"/>
      <c r="K36" s="18"/>
      <c r="L36" s="4"/>
      <c r="M36" s="19"/>
      <c r="N36" s="20"/>
      <c r="O36" s="25"/>
    </row>
    <row r="37" spans="1:15">
      <c r="A37" s="4" t="s">
        <v>107</v>
      </c>
      <c r="B37" s="5">
        <v>0</v>
      </c>
      <c r="C37" s="6">
        <v>9</v>
      </c>
      <c r="D37" s="6">
        <v>160</v>
      </c>
      <c r="E37" s="7">
        <f>I$3+B37*J$3+C37*K$3</f>
        <v>91.4891</v>
      </c>
      <c r="F37" s="8">
        <f t="shared" si="0"/>
        <v>68.5109</v>
      </c>
      <c r="G37" s="6">
        <f t="shared" si="1"/>
        <v>0.467012722177301</v>
      </c>
      <c r="H37" s="9"/>
      <c r="I37" s="9"/>
      <c r="J37" s="9"/>
      <c r="K37" s="18"/>
      <c r="L37" s="4"/>
      <c r="M37" s="19"/>
      <c r="N37" s="20"/>
      <c r="O37" s="25"/>
    </row>
    <row r="38" spans="1:15">
      <c r="A38" s="4" t="s">
        <v>108</v>
      </c>
      <c r="B38" s="5">
        <v>3081.303793</v>
      </c>
      <c r="C38" s="6">
        <v>13</v>
      </c>
      <c r="D38" s="6">
        <v>198</v>
      </c>
      <c r="E38" s="7">
        <f>I$3+B38*J$3+C38*K$3</f>
        <v>117.5217404822</v>
      </c>
      <c r="F38" s="8">
        <f t="shared" si="0"/>
        <v>80.4782595178</v>
      </c>
      <c r="G38" s="6">
        <f t="shared" si="1"/>
        <v>0.548589655857668</v>
      </c>
      <c r="H38" s="9"/>
      <c r="I38" s="9"/>
      <c r="J38" s="9"/>
      <c r="K38" s="18"/>
      <c r="L38" s="4"/>
      <c r="M38" s="19"/>
      <c r="N38" s="20"/>
      <c r="O38" s="25"/>
    </row>
    <row r="39" spans="1:15">
      <c r="A39" s="4" t="s">
        <v>51</v>
      </c>
      <c r="B39" s="5">
        <v>113012.089276</v>
      </c>
      <c r="C39" s="6">
        <v>163</v>
      </c>
      <c r="D39" s="6">
        <v>1175</v>
      </c>
      <c r="E39" s="7">
        <f>I$3+B39*J$3+C39*K$3</f>
        <v>1063.4079820904</v>
      </c>
      <c r="F39" s="8">
        <f t="shared" si="0"/>
        <v>111.5920179096</v>
      </c>
      <c r="G39" s="6">
        <f t="shared" si="1"/>
        <v>0.76068030134213</v>
      </c>
      <c r="H39" s="9"/>
      <c r="I39" s="9"/>
      <c r="J39" s="9"/>
      <c r="K39" s="18"/>
      <c r="L39" s="4"/>
      <c r="M39" s="19"/>
      <c r="N39" s="20"/>
      <c r="O39" s="25"/>
    </row>
    <row r="40" spans="1:15">
      <c r="A40" s="4" t="s">
        <v>44</v>
      </c>
      <c r="B40" s="5">
        <v>193534.721391</v>
      </c>
      <c r="C40" s="6">
        <v>145</v>
      </c>
      <c r="D40" s="6">
        <v>1580</v>
      </c>
      <c r="E40" s="7">
        <f>I$3+B40*J$3+C40*K$3</f>
        <v>1455.9589955114</v>
      </c>
      <c r="F40" s="8">
        <f t="shared" si="0"/>
        <v>124.0410044886</v>
      </c>
      <c r="G40" s="6">
        <f t="shared" si="1"/>
        <v>0.845540303336082</v>
      </c>
      <c r="H40" s="9"/>
      <c r="I40" s="9"/>
      <c r="J40" s="9"/>
      <c r="K40" s="18"/>
      <c r="L40" s="4"/>
      <c r="M40" s="19"/>
      <c r="N40" s="20"/>
      <c r="O40" s="25"/>
    </row>
    <row r="41" spans="1:15">
      <c r="A41" s="4" t="s">
        <v>112</v>
      </c>
      <c r="B41" s="5">
        <v>11776.307586</v>
      </c>
      <c r="C41" s="6">
        <v>68</v>
      </c>
      <c r="D41" s="6">
        <v>418</v>
      </c>
      <c r="E41" s="7">
        <f>I$3+B41*J$3+C41*K$3</f>
        <v>293.6367609644</v>
      </c>
      <c r="F41" s="8">
        <f t="shared" si="0"/>
        <v>124.3632390356</v>
      </c>
      <c r="G41" s="6">
        <f t="shared" si="1"/>
        <v>0.847736853563477</v>
      </c>
      <c r="H41" s="9"/>
      <c r="I41" s="9"/>
      <c r="J41" s="9"/>
      <c r="K41" s="18"/>
      <c r="L41" s="4"/>
      <c r="M41" s="19"/>
      <c r="N41" s="20"/>
      <c r="O41" s="25"/>
    </row>
    <row r="42" spans="1:15">
      <c r="A42" s="4" t="s">
        <v>42</v>
      </c>
      <c r="B42" s="5">
        <v>100079.35949</v>
      </c>
      <c r="C42" s="6">
        <v>113</v>
      </c>
      <c r="D42" s="6">
        <v>1014</v>
      </c>
      <c r="E42" s="7">
        <f>I$3+B42*J$3+C42*K$3</f>
        <v>876.151241246</v>
      </c>
      <c r="F42" s="8">
        <f t="shared" si="0"/>
        <v>137.848758754</v>
      </c>
      <c r="G42" s="6">
        <f t="shared" si="1"/>
        <v>0.939662507345074</v>
      </c>
      <c r="H42" s="9"/>
      <c r="I42" s="9"/>
      <c r="J42" s="9"/>
      <c r="K42" s="18"/>
      <c r="L42" s="4"/>
      <c r="M42" s="19"/>
      <c r="N42" s="20"/>
      <c r="O42" s="25"/>
    </row>
    <row r="43" spans="1:15">
      <c r="A43" s="4" t="s">
        <v>52</v>
      </c>
      <c r="B43" s="5">
        <v>79546.858781</v>
      </c>
      <c r="C43" s="6">
        <v>117</v>
      </c>
      <c r="D43" s="6">
        <v>931</v>
      </c>
      <c r="E43" s="7">
        <f>I$3+B43*J$3+C43*K$3</f>
        <v>774.6693374174</v>
      </c>
      <c r="F43" s="8">
        <f t="shared" si="0"/>
        <v>156.3306625826</v>
      </c>
      <c r="G43" s="6">
        <f t="shared" si="1"/>
        <v>1.06564660940786</v>
      </c>
      <c r="H43" s="9"/>
      <c r="I43" s="9"/>
      <c r="J43" s="9"/>
      <c r="K43" s="18"/>
      <c r="L43" s="4"/>
      <c r="M43" s="19"/>
      <c r="N43" s="20"/>
      <c r="O43" s="25"/>
    </row>
    <row r="44" spans="1:15">
      <c r="A44" s="4" t="s">
        <v>38</v>
      </c>
      <c r="B44" s="5">
        <v>409679.686135</v>
      </c>
      <c r="C44" s="6">
        <v>399</v>
      </c>
      <c r="D44" s="6">
        <v>3518</v>
      </c>
      <c r="E44" s="7">
        <f>I$3+B44*J$3+C44*K$3</f>
        <v>3219.635405129</v>
      </c>
      <c r="F44" s="8">
        <f t="shared" si="0"/>
        <v>298.364594871</v>
      </c>
      <c r="G44" s="6">
        <f t="shared" si="1"/>
        <v>2.03383785137888</v>
      </c>
      <c r="H44" s="9"/>
      <c r="I44" s="9"/>
      <c r="J44" s="9"/>
      <c r="K44" s="18"/>
      <c r="L44" s="4"/>
      <c r="M44" s="19"/>
      <c r="N44" s="20"/>
      <c r="O44" s="25"/>
    </row>
    <row r="45" spans="1:15">
      <c r="A45" s="4" t="s">
        <v>47</v>
      </c>
      <c r="B45" s="5">
        <v>99580.86293</v>
      </c>
      <c r="C45" s="6">
        <v>143</v>
      </c>
      <c r="D45" s="6">
        <v>1307</v>
      </c>
      <c r="E45" s="7">
        <f>I$3+B45*J$3+C45*K$3</f>
        <v>943.911359822</v>
      </c>
      <c r="F45" s="8">
        <f t="shared" si="0"/>
        <v>363.088640178</v>
      </c>
      <c r="G45" s="6">
        <f t="shared" si="1"/>
        <v>2.47503702682613</v>
      </c>
      <c r="H45" s="9"/>
      <c r="I45" s="9"/>
      <c r="J45" s="9"/>
      <c r="K45" s="18"/>
      <c r="L45" s="4"/>
      <c r="M45" s="19"/>
      <c r="N45" s="20"/>
      <c r="O45" s="25"/>
    </row>
    <row r="46" ht="15.15" spans="1:15">
      <c r="A46" s="10" t="s">
        <v>40</v>
      </c>
      <c r="B46" s="11">
        <v>93984.677674</v>
      </c>
      <c r="C46" s="10">
        <v>123</v>
      </c>
      <c r="D46" s="10">
        <v>1391</v>
      </c>
      <c r="E46" s="12">
        <f>I$3+B46*J$3+C46*K$3</f>
        <v>866.7239594396</v>
      </c>
      <c r="F46" s="13">
        <f t="shared" si="0"/>
        <v>524.2760405604</v>
      </c>
      <c r="G46" s="10">
        <f t="shared" si="1"/>
        <v>3.57379016878263</v>
      </c>
      <c r="H46" s="9"/>
      <c r="I46" s="9"/>
      <c r="J46" s="9"/>
      <c r="K46" s="18"/>
      <c r="L46" s="4"/>
      <c r="M46" s="19"/>
      <c r="N46" s="20"/>
      <c r="O46" s="25"/>
    </row>
    <row r="47" spans="1:15">
      <c r="A47" s="14"/>
      <c r="B47" s="14"/>
      <c r="C47" s="14"/>
      <c r="D47" s="14"/>
      <c r="E47" s="14"/>
      <c r="F47" s="14">
        <f>STDEV(F3:F46)</f>
        <v>146.700286194751</v>
      </c>
      <c r="G47" s="14"/>
      <c r="K47" s="18"/>
      <c r="L47" s="4"/>
      <c r="M47" s="19"/>
      <c r="N47" s="20"/>
      <c r="O47" s="25"/>
    </row>
    <row r="48" spans="11:15">
      <c r="K48" s="18"/>
      <c r="L48" s="4"/>
      <c r="M48" s="19"/>
      <c r="N48" s="20"/>
      <c r="O48" s="25"/>
    </row>
    <row r="49" spans="11:15">
      <c r="K49" s="18"/>
      <c r="L49" s="4"/>
      <c r="M49" s="19"/>
      <c r="N49" s="20"/>
      <c r="O49" s="25"/>
    </row>
    <row r="50" spans="11:15">
      <c r="K50" s="18"/>
      <c r="L50" s="4"/>
      <c r="M50" s="19"/>
      <c r="N50" s="20"/>
      <c r="O50" s="25"/>
    </row>
    <row r="51" spans="11:15">
      <c r="K51" s="18"/>
      <c r="L51" s="4"/>
      <c r="M51" s="19"/>
      <c r="N51" s="20"/>
      <c r="O51" s="25"/>
    </row>
    <row r="52" spans="11:15">
      <c r="K52" s="18"/>
      <c r="L52" s="4"/>
      <c r="M52" s="19"/>
      <c r="N52" s="20"/>
      <c r="O52" s="25"/>
    </row>
    <row r="53" spans="11:15">
      <c r="K53" s="18"/>
      <c r="L53" s="4"/>
      <c r="M53" s="19"/>
      <c r="N53" s="20"/>
      <c r="O53" s="25"/>
    </row>
    <row r="54" spans="11:15">
      <c r="K54" s="18"/>
      <c r="L54" s="4"/>
      <c r="M54" s="19"/>
      <c r="N54" s="20"/>
      <c r="O54" s="25"/>
    </row>
    <row r="55" ht="15.15" spans="11:15">
      <c r="K55" s="18"/>
      <c r="L55" s="4"/>
      <c r="M55" s="19"/>
      <c r="N55" s="20"/>
      <c r="O55" s="26"/>
    </row>
    <row r="56" ht="15.9" spans="11:14">
      <c r="K56" s="21"/>
      <c r="L56" s="22"/>
      <c r="M56" s="23"/>
      <c r="N56" s="24"/>
    </row>
    <row r="57" ht="15.15"/>
  </sheetData>
  <sortState ref="A2:G54">
    <sortCondition ref="G2:G54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Effect assessment of Wuhan lock</vt:lpstr>
      <vt:lpstr>Preliminarily assess 29 Prov.</vt:lpstr>
      <vt:lpstr>Preliminarily assess 44 cities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86186</cp:lastModifiedBy>
  <dcterms:created xsi:type="dcterms:W3CDTF">2020-04-23T01:06:00Z</dcterms:created>
  <dcterms:modified xsi:type="dcterms:W3CDTF">2020-04-26T07:51:27Z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