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35" yWindow="3870" windowWidth="15480" windowHeight="4935" tabRatio="891" activeTab="6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'2020实际管理费用'!$A$5:$AC$93</definedName>
    <definedName name="_xlnm._FilterDatabase" localSheetId="16" hidden="1">'2020实际研发费用'!$A$5:$AC$89</definedName>
    <definedName name="_xlnm._FilterDatabase" localSheetId="12" hidden="1">'2020实际营业费用'!$A$5:$AC$93</definedName>
    <definedName name="_xlnm._FilterDatabase" localSheetId="7" hidden="1">'2020实际制造费用'!$A$5:$AC$93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localSheetId="6" hidden="1">总体费用!$A$5:$AB$85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'2020实际管理费用'!$A$5:$Q$91</definedName>
    <definedName name="Z_05CA8646_3C6D_44FC_B74F_CA9AF5DA40B7_.wvu.FilterData" localSheetId="16" hidden="1">'2020实际研发费用'!$A$5:$Q$89</definedName>
    <definedName name="Z_05CA8646_3C6D_44FC_B74F_CA9AF5DA40B7_.wvu.FilterData" localSheetId="12" hidden="1">'2020实际营业费用'!$A$5:$Q$91</definedName>
    <definedName name="Z_05CA8646_3C6D_44FC_B74F_CA9AF5DA40B7_.wvu.FilterData" localSheetId="7" hidden="1">'2020实际制造费用'!$A$5:$Q$91</definedName>
    <definedName name="Z_05CA8646_3C6D_44FC_B74F_CA9AF5DA40B7_.wvu.FilterData" localSheetId="6" hidden="1">总体费用!$A$5:$P$85</definedName>
    <definedName name="Z_073769F0_25B6_4C09_9F61_686B0CEB78E2_.wvu.FilterData" localSheetId="8" hidden="1">'2020实际管理费用'!$A$5:$U$5</definedName>
    <definedName name="Z_073769F0_25B6_4C09_9F61_686B0CEB78E2_.wvu.FilterData" localSheetId="16" hidden="1">'2020实际研发费用'!$A$5:$U$5</definedName>
    <definedName name="Z_073769F0_25B6_4C09_9F61_686B0CEB78E2_.wvu.FilterData" localSheetId="12" hidden="1">'2020实际营业费用'!$A$5:$U$5</definedName>
    <definedName name="Z_073769F0_25B6_4C09_9F61_686B0CEB78E2_.wvu.FilterData" localSheetId="7" hidden="1">'2020实际制造费用'!$A$5:$U$5</definedName>
    <definedName name="Z_073769F0_25B6_4C09_9F61_686B0CEB78E2_.wvu.FilterData" localSheetId="6" hidden="1">总体费用!$A$5:$T$5</definedName>
    <definedName name="Z_20DEA1C3_F870_4325_A947_DF01307179C4_.wvu.FilterData" localSheetId="8" hidden="1">'2020实际管理费用'!$A$5:$U$5</definedName>
    <definedName name="Z_20DEA1C3_F870_4325_A947_DF01307179C4_.wvu.FilterData" localSheetId="16" hidden="1">'2020实际研发费用'!$A$5:$U$5</definedName>
    <definedName name="Z_20DEA1C3_F870_4325_A947_DF01307179C4_.wvu.FilterData" localSheetId="12" hidden="1">'2020实际营业费用'!$A$5:$U$5</definedName>
    <definedName name="Z_20DEA1C3_F870_4325_A947_DF01307179C4_.wvu.FilterData" localSheetId="7" hidden="1">'2020实际制造费用'!$A$5:$U$5</definedName>
    <definedName name="Z_20DEA1C3_F870_4325_A947_DF01307179C4_.wvu.FilterData" localSheetId="6" hidden="1">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'2020实际管理费用'!$A$5:$Q$91</definedName>
    <definedName name="Z_283BA4F8_5E06_4567_A3C1_6849354D79E5_.wvu.FilterData" localSheetId="16" hidden="1">'2020实际研发费用'!$A$5:$Q$89</definedName>
    <definedName name="Z_283BA4F8_5E06_4567_A3C1_6849354D79E5_.wvu.FilterData" localSheetId="12" hidden="1">'2020实际营业费用'!$A$5:$Q$91</definedName>
    <definedName name="Z_283BA4F8_5E06_4567_A3C1_6849354D79E5_.wvu.FilterData" localSheetId="7" hidden="1">'2020实际制造费用'!$A$5:$Q$91</definedName>
    <definedName name="Z_283BA4F8_5E06_4567_A3C1_6849354D79E5_.wvu.FilterData" localSheetId="6" hidden="1">总体费用!$A$5:$P$85</definedName>
    <definedName name="Z_28D77D46_EB06_4AEB_9F0D_8B69FC8A564F_.wvu.FilterData" localSheetId="8" hidden="1">'2020实际管理费用'!$A$5:$Q$91</definedName>
    <definedName name="Z_28D77D46_EB06_4AEB_9F0D_8B69FC8A564F_.wvu.FilterData" localSheetId="16" hidden="1">'2020实际研发费用'!$A$5:$Q$89</definedName>
    <definedName name="Z_28D77D46_EB06_4AEB_9F0D_8B69FC8A564F_.wvu.FilterData" localSheetId="12" hidden="1">'2020实际营业费用'!$A$5:$Q$91</definedName>
    <definedName name="Z_28D77D46_EB06_4AEB_9F0D_8B69FC8A564F_.wvu.FilterData" localSheetId="7" hidden="1">'2020实际制造费用'!$A$5:$Q$91</definedName>
    <definedName name="Z_28D77D46_EB06_4AEB_9F0D_8B69FC8A564F_.wvu.FilterData" localSheetId="6" hidden="1">总体费用!$A$5:$P$85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'2020实际管理费用'!$A$5:$U$5</definedName>
    <definedName name="Z_32F6004C_FCD8_4606_8BB7_0BE0BE0666BF_.wvu.FilterData" localSheetId="16" hidden="1">'2020实际研发费用'!$A$5:$U$5</definedName>
    <definedName name="Z_32F6004C_FCD8_4606_8BB7_0BE0BE0666BF_.wvu.FilterData" localSheetId="12" hidden="1">'2020实际营业费用'!$A$5:$U$5</definedName>
    <definedName name="Z_32F6004C_FCD8_4606_8BB7_0BE0BE0666BF_.wvu.FilterData" localSheetId="7" hidden="1">'2020实际制造费用'!$A$5:$U$5</definedName>
    <definedName name="Z_32F6004C_FCD8_4606_8BB7_0BE0BE0666BF_.wvu.FilterData" localSheetId="6" hidden="1">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'2020实际管理费用'!$A$5:$U$5</definedName>
    <definedName name="Z_35971C6B_DC11_492B_B782_2EF173FCC689_.wvu.FilterData" localSheetId="16" hidden="1">'2020实际研发费用'!$A$5:$U$5</definedName>
    <definedName name="Z_35971C6B_DC11_492B_B782_2EF173FCC689_.wvu.FilterData" localSheetId="12" hidden="1">'2020实际营业费用'!$A$5:$U$5</definedName>
    <definedName name="Z_35971C6B_DC11_492B_B782_2EF173FCC689_.wvu.FilterData" localSheetId="7" hidden="1">'2020实际制造费用'!$A$5:$U$5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5971C6B_DC11_492B_B782_2EF173FCC689_.wvu.FilterData" localSheetId="6" hidden="1">总体费用!$A$5:$T$5</definedName>
    <definedName name="Z_361755AB_1A27_4613_B996_CB61FB37BBE3_.wvu.FilterData" localSheetId="8" hidden="1">'2020实际管理费用'!$A$5:$Q$91</definedName>
    <definedName name="Z_361755AB_1A27_4613_B996_CB61FB37BBE3_.wvu.FilterData" localSheetId="16" hidden="1">'2020实际研发费用'!$A$5:$Q$89</definedName>
    <definedName name="Z_361755AB_1A27_4613_B996_CB61FB37BBE3_.wvu.FilterData" localSheetId="12" hidden="1">'2020实际营业费用'!$A$5:$Q$91</definedName>
    <definedName name="Z_361755AB_1A27_4613_B996_CB61FB37BBE3_.wvu.FilterData" localSheetId="7" hidden="1">'2020实际制造费用'!$A$5:$Q$91</definedName>
    <definedName name="Z_361755AB_1A27_4613_B996_CB61FB37BBE3_.wvu.FilterData" localSheetId="6" hidden="1">总体费用!$A$5:$P$85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'2020实际管理费用'!$A$5:$U$5</definedName>
    <definedName name="Z_4948553E_BE76_402B_BAA8_3966B343194D_.wvu.FilterData" localSheetId="16" hidden="1">'2020实际研发费用'!$A$5:$U$5</definedName>
    <definedName name="Z_4948553E_BE76_402B_BAA8_3966B343194D_.wvu.FilterData" localSheetId="12" hidden="1">'2020实际营业费用'!$A$5:$U$5</definedName>
    <definedName name="Z_4948553E_BE76_402B_BAA8_3966B343194D_.wvu.FilterData" localSheetId="7" hidden="1">'2020实际制造费用'!$A$5:$U$5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948553E_BE76_402B_BAA8_3966B343194D_.wvu.FilterData" localSheetId="6" hidden="1">总体费用!$A$5:$T$5</definedName>
    <definedName name="Z_4C1D2AD0_11FF_4247_9F64_D68F5AC5EBD6_.wvu.FilterData" localSheetId="8" hidden="1">'2020实际管理费用'!$A$5:$Q$91</definedName>
    <definedName name="Z_4C1D2AD0_11FF_4247_9F64_D68F5AC5EBD6_.wvu.FilterData" localSheetId="16" hidden="1">'2020实际研发费用'!$A$5:$Q$89</definedName>
    <definedName name="Z_4C1D2AD0_11FF_4247_9F64_D68F5AC5EBD6_.wvu.FilterData" localSheetId="12" hidden="1">'2020实际营业费用'!$A$5:$Q$91</definedName>
    <definedName name="Z_4C1D2AD0_11FF_4247_9F64_D68F5AC5EBD6_.wvu.FilterData" localSheetId="7" hidden="1">'2020实际制造费用'!$A$5:$Q$91</definedName>
    <definedName name="Z_4C1D2AD0_11FF_4247_9F64_D68F5AC5EBD6_.wvu.FilterData" localSheetId="6" hidden="1">总体费用!$A$5:$P$85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'2020实际管理费用'!$A$5:$U$5</definedName>
    <definedName name="Z_50C6B4FE_3059_4DA5_BCA6_E2B9EEC70A61_.wvu.FilterData" localSheetId="16" hidden="1">'2020实际研发费用'!$A$5:$U$5</definedName>
    <definedName name="Z_50C6B4FE_3059_4DA5_BCA6_E2B9EEC70A61_.wvu.FilterData" localSheetId="12" hidden="1">'2020实际营业费用'!$A$5:$U$5</definedName>
    <definedName name="Z_50C6B4FE_3059_4DA5_BCA6_E2B9EEC70A61_.wvu.FilterData" localSheetId="7" hidden="1">'2020实际制造费用'!$A$5:$U$5</definedName>
    <definedName name="Z_50C6B4FE_3059_4DA5_BCA6_E2B9EEC70A61_.wvu.FilterData" localSheetId="6" hidden="1">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'2020实际管理费用'!$A$5:$U$5</definedName>
    <definedName name="Z_5F046216_F62E_4A95_B8BD_6D2AB894BA3D_.wvu.FilterData" localSheetId="16" hidden="1">'2020实际研发费用'!$A$5:$U$5</definedName>
    <definedName name="Z_5F046216_F62E_4A95_B8BD_6D2AB894BA3D_.wvu.FilterData" localSheetId="12" hidden="1">'2020实际营业费用'!$A$5:$U$5</definedName>
    <definedName name="Z_5F046216_F62E_4A95_B8BD_6D2AB894BA3D_.wvu.FilterData" localSheetId="7" hidden="1">'2020实际制造费用'!$A$5:$U$5</definedName>
    <definedName name="Z_5F046216_F62E_4A95_B8BD_6D2AB894BA3D_.wvu.FilterData" localSheetId="6" hidden="1">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'2020实际管理费用'!$A$5:$Q$91</definedName>
    <definedName name="Z_7357CCE3_C903_4788_8E8B_5E3094A7B601_.wvu.FilterData" localSheetId="16" hidden="1">'2020实际研发费用'!$A$5:$Q$89</definedName>
    <definedName name="Z_7357CCE3_C903_4788_8E8B_5E3094A7B601_.wvu.FilterData" localSheetId="12" hidden="1">'2020实际营业费用'!$A$5:$Q$91</definedName>
    <definedName name="Z_7357CCE3_C903_4788_8E8B_5E3094A7B601_.wvu.FilterData" localSheetId="7" hidden="1">'2020实际制造费用'!$A$5:$Q$91</definedName>
    <definedName name="Z_7357CCE3_C903_4788_8E8B_5E3094A7B601_.wvu.FilterData" localSheetId="6" hidden="1">总体费用!$A$5:$P$85</definedName>
    <definedName name="Z_8309B07A_FC01_4476_88AB_A9C1650B1DDA_.wvu.FilterData" localSheetId="8" hidden="1">'2020实际管理费用'!$A$5:$U$5</definedName>
    <definedName name="Z_8309B07A_FC01_4476_88AB_A9C1650B1DDA_.wvu.FilterData" localSheetId="16" hidden="1">'2020实际研发费用'!$A$5:$U$5</definedName>
    <definedName name="Z_8309B07A_FC01_4476_88AB_A9C1650B1DDA_.wvu.FilterData" localSheetId="12" hidden="1">'2020实际营业费用'!$A$5:$U$5</definedName>
    <definedName name="Z_8309B07A_FC01_4476_88AB_A9C1650B1DDA_.wvu.FilterData" localSheetId="7" hidden="1">'2020实际制造费用'!$A$5:$U$5</definedName>
    <definedName name="Z_8309B07A_FC01_4476_88AB_A9C1650B1DDA_.wvu.FilterData" localSheetId="6" hidden="1">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'2020实际管理费用'!$A$5:$Q$91</definedName>
    <definedName name="Z_8AA425A4_C4ED_49F9_8CBC_DEBF71F918CE_.wvu.FilterData" localSheetId="16" hidden="1">'2020实际研发费用'!$A$5:$Q$89</definedName>
    <definedName name="Z_8AA425A4_C4ED_49F9_8CBC_DEBF71F918CE_.wvu.FilterData" localSheetId="12" hidden="1">'2020实际营业费用'!$A$5:$Q$91</definedName>
    <definedName name="Z_8AA425A4_C4ED_49F9_8CBC_DEBF71F918CE_.wvu.FilterData" localSheetId="7" hidden="1">'2020实际制造费用'!$A$5:$Q$91</definedName>
    <definedName name="Z_8AA425A4_C4ED_49F9_8CBC_DEBF71F918CE_.wvu.FilterData" localSheetId="6" hidden="1">总体费用!$A$5:$P$85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'2020实际管理费用'!$A$5:$Q$91</definedName>
    <definedName name="Z_9257F733_1CB3_4FBE_A4BA_DE9F82EA6142_.wvu.FilterData" localSheetId="16" hidden="1">'2020实际研发费用'!$A$5:$Q$89</definedName>
    <definedName name="Z_9257F733_1CB3_4FBE_A4BA_DE9F82EA6142_.wvu.FilterData" localSheetId="12" hidden="1">'2020实际营业费用'!$A$5:$Q$91</definedName>
    <definedName name="Z_9257F733_1CB3_4FBE_A4BA_DE9F82EA6142_.wvu.FilterData" localSheetId="7" hidden="1">'2020实际制造费用'!$A$5:$Q$91</definedName>
    <definedName name="Z_9257F733_1CB3_4FBE_A4BA_DE9F82EA6142_.wvu.FilterData" localSheetId="6" hidden="1">总体费用!$A$5:$P$85</definedName>
    <definedName name="Z_95FB644D_B2B3_45F5_9B25_4C51C737F4B0_.wvu.FilterData" localSheetId="8" hidden="1">'2020实际管理费用'!$A$5:$Q$91</definedName>
    <definedName name="Z_95FB644D_B2B3_45F5_9B25_4C51C737F4B0_.wvu.FilterData" localSheetId="16" hidden="1">'2020实际研发费用'!$A$5:$Q$89</definedName>
    <definedName name="Z_95FB644D_B2B3_45F5_9B25_4C51C737F4B0_.wvu.FilterData" localSheetId="12" hidden="1">'2020实际营业费用'!$A$5:$Q$91</definedName>
    <definedName name="Z_95FB644D_B2B3_45F5_9B25_4C51C737F4B0_.wvu.FilterData" localSheetId="7" hidden="1">'2020实际制造费用'!$A$5:$Q$91</definedName>
    <definedName name="Z_95FB644D_B2B3_45F5_9B25_4C51C737F4B0_.wvu.FilterData" localSheetId="6" hidden="1">总体费用!$A$5:$P$85</definedName>
    <definedName name="Z_9C451687_76D2_4866_B290_03441AABFEA9_.wvu.FilterData" localSheetId="8" hidden="1">'2020实际管理费用'!$A$5:$Q$91</definedName>
    <definedName name="Z_9C451687_76D2_4866_B290_03441AABFEA9_.wvu.FilterData" localSheetId="16" hidden="1">'2020实际研发费用'!$A$5:$Q$89</definedName>
    <definedName name="Z_9C451687_76D2_4866_B290_03441AABFEA9_.wvu.FilterData" localSheetId="12" hidden="1">'2020实际营业费用'!$A$5:$Q$91</definedName>
    <definedName name="Z_9C451687_76D2_4866_B290_03441AABFEA9_.wvu.FilterData" localSheetId="7" hidden="1">'2020实际制造费用'!$A$5:$Q$91</definedName>
    <definedName name="Z_9C451687_76D2_4866_B290_03441AABFEA9_.wvu.FilterData" localSheetId="6" hidden="1">总体费用!$A$5:$P$85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'2020实际管理费用'!$A$5:$Q$91</definedName>
    <definedName name="Z_A21F0BE5_678B_485E_A1CB_F338BECA63D3_.wvu.FilterData" localSheetId="16" hidden="1">'2020实际研发费用'!$A$5:$Q$89</definedName>
    <definedName name="Z_A21F0BE5_678B_485E_A1CB_F338BECA63D3_.wvu.FilterData" localSheetId="12" hidden="1">'2020实际营业费用'!$A$5:$Q$91</definedName>
    <definedName name="Z_A21F0BE5_678B_485E_A1CB_F338BECA63D3_.wvu.FilterData" localSheetId="7" hidden="1">'2020实际制造费用'!$A$5:$Q$91</definedName>
    <definedName name="Z_A21F0BE5_678B_485E_A1CB_F338BECA63D3_.wvu.FilterData" localSheetId="6" hidden="1">总体费用!$A$5:$P$85</definedName>
    <definedName name="Z_A37983A8_BC51_4154_8FEA_C3D4561882CC_.wvu.FilterData" localSheetId="8" hidden="1">'2020实际管理费用'!$A$5:$U$5</definedName>
    <definedName name="Z_A37983A8_BC51_4154_8FEA_C3D4561882CC_.wvu.FilterData" localSheetId="16" hidden="1">'2020实际研发费用'!$A$5:$U$5</definedName>
    <definedName name="Z_A37983A8_BC51_4154_8FEA_C3D4561882CC_.wvu.FilterData" localSheetId="12" hidden="1">'2020实际营业费用'!$A$5:$U$5</definedName>
    <definedName name="Z_A37983A8_BC51_4154_8FEA_C3D4561882CC_.wvu.FilterData" localSheetId="7" hidden="1">'2020实际制造费用'!$A$5:$U$5</definedName>
    <definedName name="Z_A37983A8_BC51_4154_8FEA_C3D4561882CC_.wvu.FilterData" localSheetId="6" hidden="1">总体费用!$A$5:$T$5</definedName>
    <definedName name="Z_A3FA7EEE_F1DD_4CDE_9B9E_86CE545DE7D3_.wvu.FilterData" localSheetId="8" hidden="1">'2020实际管理费用'!$A$5:$U$5</definedName>
    <definedName name="Z_A3FA7EEE_F1DD_4CDE_9B9E_86CE545DE7D3_.wvu.FilterData" localSheetId="16" hidden="1">'2020实际研发费用'!$A$5:$U$5</definedName>
    <definedName name="Z_A3FA7EEE_F1DD_4CDE_9B9E_86CE545DE7D3_.wvu.FilterData" localSheetId="12" hidden="1">'2020实际营业费用'!$A$5:$U$5</definedName>
    <definedName name="Z_A3FA7EEE_F1DD_4CDE_9B9E_86CE545DE7D3_.wvu.FilterData" localSheetId="7" hidden="1">'2020实际制造费用'!$A$5:$U$5</definedName>
    <definedName name="Z_A3FA7EEE_F1DD_4CDE_9B9E_86CE545DE7D3_.wvu.FilterData" localSheetId="6" hidden="1">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'2020实际管理费用'!$A$5:$Q$91</definedName>
    <definedName name="Z_A4E8292F_C18E_4A41_96F5_BF88006A2ED5_.wvu.FilterData" localSheetId="16" hidden="1">'2020实际研发费用'!$A$5:$Q$89</definedName>
    <definedName name="Z_A4E8292F_C18E_4A41_96F5_BF88006A2ED5_.wvu.FilterData" localSheetId="12" hidden="1">'2020实际营业费用'!$A$5:$Q$91</definedName>
    <definedName name="Z_A4E8292F_C18E_4A41_96F5_BF88006A2ED5_.wvu.FilterData" localSheetId="7" hidden="1">'2020实际制造费用'!$A$5:$Q$91</definedName>
    <definedName name="Z_A4E8292F_C18E_4A41_96F5_BF88006A2ED5_.wvu.FilterData" localSheetId="6" hidden="1">总体费用!$A$5:$P$85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'2020实际管理费用'!$A$5:$Q$91</definedName>
    <definedName name="Z_AABD3B03_1526_4D5C_9554_769EF9DF18AA_.wvu.FilterData" localSheetId="16" hidden="1">'2020实际研发费用'!$A$5:$Q$89</definedName>
    <definedName name="Z_AABD3B03_1526_4D5C_9554_769EF9DF18AA_.wvu.FilterData" localSheetId="12" hidden="1">'2020实际营业费用'!$A$5:$Q$91</definedName>
    <definedName name="Z_AABD3B03_1526_4D5C_9554_769EF9DF18AA_.wvu.FilterData" localSheetId="7" hidden="1">'2020实际制造费用'!$A$5:$Q$91</definedName>
    <definedName name="Z_AABD3B03_1526_4D5C_9554_769EF9DF18AA_.wvu.FilterData" localSheetId="6" hidden="1">总体费用!$A$5:$P$85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'2020实际管理费用'!$A$5:$Q$91</definedName>
    <definedName name="Z_BCAB9B2F_B311_4D7F_83B6_22E55D37CF84_.wvu.FilterData" localSheetId="16" hidden="1">'2020实际研发费用'!$A$5:$Q$89</definedName>
    <definedName name="Z_BCAB9B2F_B311_4D7F_83B6_22E55D37CF84_.wvu.FilterData" localSheetId="12" hidden="1">'2020实际营业费用'!$A$5:$Q$91</definedName>
    <definedName name="Z_BCAB9B2F_B311_4D7F_83B6_22E55D37CF84_.wvu.FilterData" localSheetId="7" hidden="1">'2020实际制造费用'!$A$5:$Q$91</definedName>
    <definedName name="Z_BCAB9B2F_B311_4D7F_83B6_22E55D37CF84_.wvu.FilterData" localSheetId="6" hidden="1">总体费用!$A$5:$P$85</definedName>
    <definedName name="Z_BF4F8524_265E_498B_AF1B_28D3D5CFB0B9_.wvu.FilterData" localSheetId="8" hidden="1">'2020实际管理费用'!$A$5:$R$34</definedName>
    <definedName name="Z_BF4F8524_265E_498B_AF1B_28D3D5CFB0B9_.wvu.FilterData" localSheetId="16" hidden="1">'2020实际研发费用'!$A$5:$R$34</definedName>
    <definedName name="Z_BF4F8524_265E_498B_AF1B_28D3D5CFB0B9_.wvu.FilterData" localSheetId="12" hidden="1">'2020实际营业费用'!$A$5:$R$34</definedName>
    <definedName name="Z_BF4F8524_265E_498B_AF1B_28D3D5CFB0B9_.wvu.FilterData" localSheetId="7" hidden="1">'2020实际制造费用'!$A$5:$R$34</definedName>
    <definedName name="Z_BF4F8524_265E_498B_AF1B_28D3D5CFB0B9_.wvu.FilterData" localSheetId="6" hidden="1">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'2020实际管理费用'!$A$5:$Q$91</definedName>
    <definedName name="Z_D46013A9_DDAF_47CE_A104_626138A1B4F5_.wvu.FilterData" localSheetId="16" hidden="1">'2020实际研发费用'!$A$5:$Q$89</definedName>
    <definedName name="Z_D46013A9_DDAF_47CE_A104_626138A1B4F5_.wvu.FilterData" localSheetId="12" hidden="1">'2020实际营业费用'!$A$5:$Q$91</definedName>
    <definedName name="Z_D46013A9_DDAF_47CE_A104_626138A1B4F5_.wvu.FilterData" localSheetId="7" hidden="1">'2020实际制造费用'!$A$5:$Q$91</definedName>
    <definedName name="Z_D46013A9_DDAF_47CE_A104_626138A1B4F5_.wvu.FilterData" localSheetId="6" hidden="1">总体费用!$A$5:$P$85</definedName>
    <definedName name="Z_D4D59768_72E0_4FAB_974B_C4290D2FAC8F_.wvu.FilterData" localSheetId="8" hidden="1">'2020实际管理费用'!$A$5:$U$5</definedName>
    <definedName name="Z_D4D59768_72E0_4FAB_974B_C4290D2FAC8F_.wvu.FilterData" localSheetId="16" hidden="1">'2020实际研发费用'!$A$5:$U$5</definedName>
    <definedName name="Z_D4D59768_72E0_4FAB_974B_C4290D2FAC8F_.wvu.FilterData" localSheetId="12" hidden="1">'2020实际营业费用'!$A$5:$U$5</definedName>
    <definedName name="Z_D4D59768_72E0_4FAB_974B_C4290D2FAC8F_.wvu.FilterData" localSheetId="7" hidden="1">'2020实际制造费用'!$A$5:$U$5</definedName>
    <definedName name="Z_D4D59768_72E0_4FAB_974B_C4290D2FAC8F_.wvu.FilterData" localSheetId="6" hidden="1">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administrator - 个人视图" guid="{69310E7E-E840-482D-9BDC-79B86B058589}" mergeInterval="0" personalView="1" maximized="1" windowWidth="1362" windowHeight="524" tabRatio="891" activeSheetId="3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苏灿 - 个人视图" guid="{83FC79E5-2621-4A43-B3FB-A097A1388D8A}" mergeInterval="0" personalView="1" maximized="1" windowWidth="1276" windowHeight="591" tabRatio="930" activeSheetId="20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刘婕 - 个人视图" guid="{5B69994B-EA13-486B-ABC6-63CDC6137C88}" mergeInterval="0" personalView="1" maximized="1" windowWidth="1436" windowHeight="657" tabRatio="891" activeSheetId="20"/>
    <customWorkbookView name="江贺青 - 个人视图" guid="{D3A5671A-05DC-4910-85B5-90185A43D1DA}" mergeInterval="0" personalView="1" maximized="1" windowWidth="1596" windowHeight="621" tabRatio="891" activeSheetId="13"/>
  </customWorkbookViews>
</workbook>
</file>

<file path=xl/calcChain.xml><?xml version="1.0" encoding="utf-8"?>
<calcChain xmlns="http://schemas.openxmlformats.org/spreadsheetml/2006/main">
  <c r="K93" i="30" l="1"/>
  <c r="K93" i="25"/>
  <c r="K93" i="26"/>
  <c r="J88" i="26" l="1"/>
  <c r="J93" i="26" l="1"/>
  <c r="J93" i="25"/>
  <c r="J88" i="25"/>
  <c r="J91" i="27"/>
  <c r="H8" i="31" l="1"/>
  <c r="H9" i="31"/>
  <c r="H10" i="31"/>
  <c r="H11" i="31"/>
  <c r="I6" i="31" l="1"/>
  <c r="J6" i="31"/>
  <c r="K6" i="31"/>
  <c r="L6" i="31"/>
  <c r="M6" i="31"/>
  <c r="N6" i="31"/>
  <c r="O6" i="31"/>
  <c r="P6" i="31"/>
  <c r="Q6" i="31"/>
  <c r="R6" i="31"/>
  <c r="S6" i="31"/>
  <c r="I7" i="31"/>
  <c r="J7" i="31"/>
  <c r="K7" i="31"/>
  <c r="L7" i="31"/>
  <c r="M7" i="31"/>
  <c r="N7" i="31"/>
  <c r="O7" i="31"/>
  <c r="P7" i="31"/>
  <c r="Q7" i="31"/>
  <c r="R7" i="31"/>
  <c r="S7" i="31"/>
  <c r="I8" i="31"/>
  <c r="J8" i="31"/>
  <c r="K8" i="31"/>
  <c r="L8" i="31"/>
  <c r="M8" i="31"/>
  <c r="N8" i="31"/>
  <c r="O8" i="31"/>
  <c r="P8" i="31"/>
  <c r="Q8" i="31"/>
  <c r="R8" i="31"/>
  <c r="S8" i="31"/>
  <c r="I9" i="31"/>
  <c r="J9" i="31"/>
  <c r="K9" i="31"/>
  <c r="L9" i="31"/>
  <c r="M9" i="31"/>
  <c r="N9" i="31"/>
  <c r="O9" i="31"/>
  <c r="P9" i="31"/>
  <c r="Q9" i="31"/>
  <c r="R9" i="31"/>
  <c r="S9" i="31"/>
  <c r="I10" i="31"/>
  <c r="J10" i="31"/>
  <c r="K10" i="31"/>
  <c r="L10" i="31"/>
  <c r="M10" i="31"/>
  <c r="N10" i="31"/>
  <c r="O10" i="31"/>
  <c r="P10" i="31"/>
  <c r="Q10" i="31"/>
  <c r="R10" i="31"/>
  <c r="S10" i="31"/>
  <c r="I11" i="31"/>
  <c r="J11" i="31"/>
  <c r="K11" i="31"/>
  <c r="L11" i="31"/>
  <c r="M11" i="31"/>
  <c r="N11" i="31"/>
  <c r="O11" i="31"/>
  <c r="P11" i="31"/>
  <c r="Q11" i="31"/>
  <c r="R11" i="31"/>
  <c r="S11" i="31"/>
  <c r="I12" i="31"/>
  <c r="J12" i="31"/>
  <c r="K12" i="31"/>
  <c r="L12" i="31"/>
  <c r="M12" i="31"/>
  <c r="N12" i="31"/>
  <c r="O12" i="31"/>
  <c r="P12" i="31"/>
  <c r="Q12" i="31"/>
  <c r="R12" i="31"/>
  <c r="S12" i="31"/>
  <c r="I13" i="31"/>
  <c r="J13" i="31"/>
  <c r="K13" i="31"/>
  <c r="L13" i="31"/>
  <c r="M13" i="31"/>
  <c r="N13" i="31"/>
  <c r="O13" i="31"/>
  <c r="P13" i="31"/>
  <c r="Q13" i="31"/>
  <c r="R13" i="31"/>
  <c r="S13" i="31"/>
  <c r="I14" i="31"/>
  <c r="J14" i="31"/>
  <c r="K14" i="31"/>
  <c r="L14" i="31"/>
  <c r="M14" i="31"/>
  <c r="N14" i="31"/>
  <c r="O14" i="31"/>
  <c r="P14" i="31"/>
  <c r="Q14" i="31"/>
  <c r="R14" i="31"/>
  <c r="S14" i="31"/>
  <c r="I15" i="31"/>
  <c r="J15" i="31"/>
  <c r="K15" i="31"/>
  <c r="L15" i="31"/>
  <c r="M15" i="31"/>
  <c r="N15" i="31"/>
  <c r="O15" i="31"/>
  <c r="P15" i="31"/>
  <c r="Q15" i="31"/>
  <c r="R15" i="31"/>
  <c r="S15" i="31"/>
  <c r="I16" i="31"/>
  <c r="J16" i="31"/>
  <c r="K16" i="31"/>
  <c r="L16" i="31"/>
  <c r="M16" i="31"/>
  <c r="N16" i="31"/>
  <c r="O16" i="31"/>
  <c r="P16" i="31"/>
  <c r="Q16" i="31"/>
  <c r="R16" i="31"/>
  <c r="S16" i="31"/>
  <c r="I17" i="31"/>
  <c r="J17" i="31"/>
  <c r="K17" i="31"/>
  <c r="L17" i="31"/>
  <c r="M17" i="31"/>
  <c r="N17" i="31"/>
  <c r="O17" i="31"/>
  <c r="P17" i="31"/>
  <c r="Q17" i="31"/>
  <c r="R17" i="31"/>
  <c r="S17" i="31"/>
  <c r="I18" i="31"/>
  <c r="J18" i="31"/>
  <c r="K18" i="31"/>
  <c r="L18" i="31"/>
  <c r="M18" i="31"/>
  <c r="N18" i="31"/>
  <c r="O18" i="31"/>
  <c r="P18" i="31"/>
  <c r="Q18" i="31"/>
  <c r="R18" i="31"/>
  <c r="S18" i="31"/>
  <c r="I19" i="31"/>
  <c r="J19" i="31"/>
  <c r="K19" i="31"/>
  <c r="L19" i="31"/>
  <c r="M19" i="31"/>
  <c r="N19" i="31"/>
  <c r="O19" i="31"/>
  <c r="P19" i="31"/>
  <c r="Q19" i="31"/>
  <c r="R19" i="31"/>
  <c r="S19" i="31"/>
  <c r="I20" i="31"/>
  <c r="J20" i="31"/>
  <c r="K20" i="31"/>
  <c r="L20" i="31"/>
  <c r="M20" i="31"/>
  <c r="N20" i="31"/>
  <c r="O20" i="31"/>
  <c r="P20" i="31"/>
  <c r="Q20" i="31"/>
  <c r="R20" i="31"/>
  <c r="S20" i="31"/>
  <c r="I21" i="31"/>
  <c r="J21" i="31"/>
  <c r="K21" i="31"/>
  <c r="L21" i="31"/>
  <c r="M21" i="31"/>
  <c r="N21" i="31"/>
  <c r="O21" i="31"/>
  <c r="P21" i="31"/>
  <c r="Q21" i="31"/>
  <c r="R21" i="31"/>
  <c r="S21" i="31"/>
  <c r="I22" i="31"/>
  <c r="J22" i="31"/>
  <c r="K22" i="31"/>
  <c r="L22" i="31"/>
  <c r="M22" i="31"/>
  <c r="N22" i="31"/>
  <c r="O22" i="31"/>
  <c r="P22" i="31"/>
  <c r="Q22" i="31"/>
  <c r="R22" i="31"/>
  <c r="S22" i="31"/>
  <c r="I23" i="31"/>
  <c r="J23" i="31"/>
  <c r="K23" i="31"/>
  <c r="L23" i="31"/>
  <c r="M23" i="31"/>
  <c r="N23" i="31"/>
  <c r="O23" i="31"/>
  <c r="P23" i="31"/>
  <c r="Q23" i="31"/>
  <c r="R23" i="31"/>
  <c r="S23" i="31"/>
  <c r="I24" i="31"/>
  <c r="J24" i="31"/>
  <c r="K24" i="31"/>
  <c r="L24" i="31"/>
  <c r="M24" i="31"/>
  <c r="N24" i="31"/>
  <c r="O24" i="31"/>
  <c r="P24" i="31"/>
  <c r="Q24" i="31"/>
  <c r="R24" i="31"/>
  <c r="S24" i="31"/>
  <c r="I25" i="31"/>
  <c r="J25" i="31"/>
  <c r="K25" i="31"/>
  <c r="L25" i="31"/>
  <c r="M25" i="31"/>
  <c r="N25" i="31"/>
  <c r="O25" i="31"/>
  <c r="P25" i="31"/>
  <c r="Q25" i="31"/>
  <c r="R25" i="31"/>
  <c r="S25" i="31"/>
  <c r="I26" i="31"/>
  <c r="J26" i="31"/>
  <c r="K26" i="31"/>
  <c r="L26" i="31"/>
  <c r="M26" i="31"/>
  <c r="N26" i="31"/>
  <c r="O26" i="31"/>
  <c r="P26" i="31"/>
  <c r="Q26" i="31"/>
  <c r="R26" i="31"/>
  <c r="S26" i="31"/>
  <c r="I27" i="31"/>
  <c r="J27" i="31"/>
  <c r="K27" i="31"/>
  <c r="L27" i="31"/>
  <c r="M27" i="31"/>
  <c r="N27" i="31"/>
  <c r="O27" i="31"/>
  <c r="P27" i="31"/>
  <c r="Q27" i="31"/>
  <c r="R27" i="31"/>
  <c r="S27" i="31"/>
  <c r="I28" i="31"/>
  <c r="J28" i="31"/>
  <c r="K28" i="31"/>
  <c r="L28" i="31"/>
  <c r="M28" i="31"/>
  <c r="N28" i="31"/>
  <c r="O28" i="31"/>
  <c r="P28" i="31"/>
  <c r="Q28" i="31"/>
  <c r="R28" i="31"/>
  <c r="S28" i="31"/>
  <c r="I29" i="31"/>
  <c r="J29" i="31"/>
  <c r="K29" i="31"/>
  <c r="L29" i="31"/>
  <c r="M29" i="31"/>
  <c r="N29" i="31"/>
  <c r="O29" i="31"/>
  <c r="P29" i="31"/>
  <c r="Q29" i="31"/>
  <c r="R29" i="31"/>
  <c r="S29" i="31"/>
  <c r="I30" i="31"/>
  <c r="J30" i="31"/>
  <c r="K30" i="31"/>
  <c r="L30" i="31"/>
  <c r="M30" i="31"/>
  <c r="N30" i="31"/>
  <c r="O30" i="31"/>
  <c r="P30" i="31"/>
  <c r="Q30" i="31"/>
  <c r="R30" i="31"/>
  <c r="S30" i="31"/>
  <c r="I31" i="31"/>
  <c r="J31" i="31"/>
  <c r="K31" i="31"/>
  <c r="L31" i="31"/>
  <c r="M31" i="31"/>
  <c r="N31" i="31"/>
  <c r="O31" i="31"/>
  <c r="P31" i="31"/>
  <c r="Q31" i="31"/>
  <c r="R31" i="31"/>
  <c r="S31" i="31"/>
  <c r="I32" i="31"/>
  <c r="J32" i="31"/>
  <c r="K32" i="31"/>
  <c r="L32" i="31"/>
  <c r="M32" i="31"/>
  <c r="N32" i="31"/>
  <c r="O32" i="31"/>
  <c r="P32" i="31"/>
  <c r="Q32" i="31"/>
  <c r="R32" i="31"/>
  <c r="S32" i="31"/>
  <c r="I33" i="31"/>
  <c r="J33" i="31"/>
  <c r="K33" i="31"/>
  <c r="L33" i="31"/>
  <c r="M33" i="31"/>
  <c r="N33" i="31"/>
  <c r="O33" i="31"/>
  <c r="P33" i="31"/>
  <c r="Q33" i="31"/>
  <c r="R33" i="31"/>
  <c r="S33" i="31"/>
  <c r="I34" i="31"/>
  <c r="J34" i="31"/>
  <c r="K34" i="31"/>
  <c r="L34" i="31"/>
  <c r="M34" i="31"/>
  <c r="N34" i="31"/>
  <c r="O34" i="31"/>
  <c r="P34" i="31"/>
  <c r="Q34" i="31"/>
  <c r="R34" i="31"/>
  <c r="S34" i="31"/>
  <c r="I35" i="31"/>
  <c r="J35" i="31"/>
  <c r="K35" i="31"/>
  <c r="L35" i="31"/>
  <c r="M35" i="31"/>
  <c r="N35" i="31"/>
  <c r="O35" i="31"/>
  <c r="P35" i="31"/>
  <c r="Q35" i="31"/>
  <c r="R35" i="31"/>
  <c r="S35" i="31"/>
  <c r="I36" i="31"/>
  <c r="J36" i="31"/>
  <c r="K36" i="31"/>
  <c r="L36" i="31"/>
  <c r="M36" i="31"/>
  <c r="N36" i="31"/>
  <c r="O36" i="31"/>
  <c r="P36" i="31"/>
  <c r="Q36" i="31"/>
  <c r="R36" i="31"/>
  <c r="S36" i="31"/>
  <c r="I37" i="31"/>
  <c r="J37" i="31"/>
  <c r="K37" i="31"/>
  <c r="L37" i="31"/>
  <c r="M37" i="31"/>
  <c r="N37" i="31"/>
  <c r="O37" i="31"/>
  <c r="P37" i="31"/>
  <c r="Q37" i="31"/>
  <c r="R37" i="31"/>
  <c r="S37" i="31"/>
  <c r="I38" i="31"/>
  <c r="J38" i="31"/>
  <c r="K38" i="31"/>
  <c r="L38" i="31"/>
  <c r="M38" i="31"/>
  <c r="N38" i="31"/>
  <c r="O38" i="31"/>
  <c r="P38" i="31"/>
  <c r="Q38" i="31"/>
  <c r="R38" i="31"/>
  <c r="S38" i="31"/>
  <c r="I39" i="31"/>
  <c r="J39" i="31"/>
  <c r="K39" i="31"/>
  <c r="L39" i="31"/>
  <c r="M39" i="31"/>
  <c r="N39" i="31"/>
  <c r="O39" i="31"/>
  <c r="P39" i="31"/>
  <c r="Q39" i="31"/>
  <c r="R39" i="31"/>
  <c r="S39" i="31"/>
  <c r="I40" i="31"/>
  <c r="J40" i="31"/>
  <c r="K40" i="31"/>
  <c r="L40" i="31"/>
  <c r="M40" i="31"/>
  <c r="N40" i="31"/>
  <c r="O40" i="31"/>
  <c r="P40" i="31"/>
  <c r="Q40" i="31"/>
  <c r="R40" i="31"/>
  <c r="S40" i="31"/>
  <c r="I41" i="31"/>
  <c r="J41" i="31"/>
  <c r="K41" i="31"/>
  <c r="L41" i="31"/>
  <c r="M41" i="31"/>
  <c r="N41" i="31"/>
  <c r="O41" i="31"/>
  <c r="P41" i="31"/>
  <c r="Q41" i="31"/>
  <c r="R41" i="31"/>
  <c r="S41" i="31"/>
  <c r="I42" i="31"/>
  <c r="J42" i="31"/>
  <c r="K42" i="31"/>
  <c r="L42" i="31"/>
  <c r="M42" i="31"/>
  <c r="N42" i="31"/>
  <c r="O42" i="31"/>
  <c r="P42" i="31"/>
  <c r="Q42" i="31"/>
  <c r="R42" i="31"/>
  <c r="S42" i="31"/>
  <c r="I43" i="31"/>
  <c r="J43" i="31"/>
  <c r="K43" i="31"/>
  <c r="L43" i="31"/>
  <c r="M43" i="31"/>
  <c r="N43" i="31"/>
  <c r="O43" i="31"/>
  <c r="P43" i="31"/>
  <c r="Q43" i="31"/>
  <c r="R43" i="31"/>
  <c r="S43" i="31"/>
  <c r="I44" i="31"/>
  <c r="J44" i="31"/>
  <c r="K44" i="31"/>
  <c r="L44" i="31"/>
  <c r="M44" i="31"/>
  <c r="N44" i="31"/>
  <c r="O44" i="31"/>
  <c r="P44" i="31"/>
  <c r="Q44" i="31"/>
  <c r="R44" i="31"/>
  <c r="S44" i="31"/>
  <c r="I45" i="31"/>
  <c r="J45" i="31"/>
  <c r="K45" i="31"/>
  <c r="L45" i="31"/>
  <c r="M45" i="31"/>
  <c r="N45" i="31"/>
  <c r="O45" i="31"/>
  <c r="P45" i="31"/>
  <c r="Q45" i="31"/>
  <c r="R45" i="31"/>
  <c r="S45" i="31"/>
  <c r="I46" i="31"/>
  <c r="J46" i="31"/>
  <c r="K46" i="31"/>
  <c r="L46" i="31"/>
  <c r="M46" i="31"/>
  <c r="N46" i="31"/>
  <c r="O46" i="31"/>
  <c r="P46" i="31"/>
  <c r="Q46" i="31"/>
  <c r="R46" i="31"/>
  <c r="S46" i="31"/>
  <c r="I47" i="31"/>
  <c r="J47" i="31"/>
  <c r="K47" i="31"/>
  <c r="L47" i="31"/>
  <c r="M47" i="31"/>
  <c r="N47" i="31"/>
  <c r="O47" i="31"/>
  <c r="P47" i="31"/>
  <c r="Q47" i="31"/>
  <c r="R47" i="31"/>
  <c r="S47" i="31"/>
  <c r="I48" i="31"/>
  <c r="J48" i="31"/>
  <c r="K48" i="31"/>
  <c r="L48" i="31"/>
  <c r="M48" i="31"/>
  <c r="N48" i="31"/>
  <c r="O48" i="31"/>
  <c r="P48" i="31"/>
  <c r="Q48" i="31"/>
  <c r="R48" i="31"/>
  <c r="S48" i="31"/>
  <c r="I49" i="31"/>
  <c r="J49" i="31"/>
  <c r="K49" i="31"/>
  <c r="L49" i="31"/>
  <c r="M49" i="31"/>
  <c r="N49" i="31"/>
  <c r="O49" i="31"/>
  <c r="P49" i="31"/>
  <c r="Q49" i="31"/>
  <c r="R49" i="31"/>
  <c r="S49" i="31"/>
  <c r="I50" i="31"/>
  <c r="J50" i="31"/>
  <c r="K50" i="31"/>
  <c r="L50" i="31"/>
  <c r="M50" i="31"/>
  <c r="N50" i="31"/>
  <c r="O50" i="31"/>
  <c r="P50" i="31"/>
  <c r="Q50" i="31"/>
  <c r="R50" i="31"/>
  <c r="S50" i="31"/>
  <c r="I51" i="31"/>
  <c r="J51" i="31"/>
  <c r="K51" i="31"/>
  <c r="L51" i="31"/>
  <c r="M51" i="31"/>
  <c r="N51" i="31"/>
  <c r="O51" i="31"/>
  <c r="P51" i="31"/>
  <c r="Q51" i="31"/>
  <c r="R51" i="31"/>
  <c r="S51" i="31"/>
  <c r="I52" i="31"/>
  <c r="J52" i="31"/>
  <c r="K52" i="31"/>
  <c r="L52" i="31"/>
  <c r="M52" i="31"/>
  <c r="N52" i="31"/>
  <c r="O52" i="31"/>
  <c r="P52" i="31"/>
  <c r="Q52" i="31"/>
  <c r="R52" i="31"/>
  <c r="S52" i="31"/>
  <c r="I53" i="31"/>
  <c r="J53" i="31"/>
  <c r="K53" i="31"/>
  <c r="L53" i="31"/>
  <c r="M53" i="31"/>
  <c r="N53" i="31"/>
  <c r="O53" i="31"/>
  <c r="P53" i="31"/>
  <c r="Q53" i="31"/>
  <c r="R53" i="31"/>
  <c r="S53" i="31"/>
  <c r="I54" i="31"/>
  <c r="J54" i="31"/>
  <c r="K54" i="31"/>
  <c r="L54" i="31"/>
  <c r="M54" i="31"/>
  <c r="N54" i="31"/>
  <c r="O54" i="31"/>
  <c r="P54" i="31"/>
  <c r="Q54" i="31"/>
  <c r="R54" i="31"/>
  <c r="S54" i="31"/>
  <c r="I55" i="31"/>
  <c r="J55" i="31"/>
  <c r="K55" i="31"/>
  <c r="L55" i="31"/>
  <c r="M55" i="31"/>
  <c r="N55" i="31"/>
  <c r="O55" i="31"/>
  <c r="P55" i="31"/>
  <c r="Q55" i="31"/>
  <c r="R55" i="31"/>
  <c r="S55" i="31"/>
  <c r="I56" i="31"/>
  <c r="J56" i="31"/>
  <c r="K56" i="31"/>
  <c r="L56" i="31"/>
  <c r="M56" i="31"/>
  <c r="N56" i="31"/>
  <c r="O56" i="31"/>
  <c r="P56" i="31"/>
  <c r="Q56" i="31"/>
  <c r="R56" i="31"/>
  <c r="S56" i="31"/>
  <c r="I57" i="31"/>
  <c r="J57" i="31"/>
  <c r="K57" i="31"/>
  <c r="L57" i="31"/>
  <c r="M57" i="31"/>
  <c r="N57" i="31"/>
  <c r="O57" i="31"/>
  <c r="P57" i="31"/>
  <c r="Q57" i="31"/>
  <c r="R57" i="31"/>
  <c r="S57" i="31"/>
  <c r="I58" i="31"/>
  <c r="J58" i="31"/>
  <c r="K58" i="31"/>
  <c r="L58" i="31"/>
  <c r="M58" i="31"/>
  <c r="N58" i="31"/>
  <c r="O58" i="31"/>
  <c r="P58" i="31"/>
  <c r="Q58" i="31"/>
  <c r="R58" i="31"/>
  <c r="S58" i="31"/>
  <c r="I59" i="31"/>
  <c r="J59" i="31"/>
  <c r="K59" i="31"/>
  <c r="L59" i="31"/>
  <c r="M59" i="31"/>
  <c r="N59" i="31"/>
  <c r="O59" i="31"/>
  <c r="P59" i="31"/>
  <c r="Q59" i="31"/>
  <c r="R59" i="31"/>
  <c r="S59" i="31"/>
  <c r="I60" i="31"/>
  <c r="J60" i="31"/>
  <c r="K60" i="31"/>
  <c r="L60" i="31"/>
  <c r="M60" i="31"/>
  <c r="N60" i="31"/>
  <c r="O60" i="31"/>
  <c r="P60" i="31"/>
  <c r="Q60" i="31"/>
  <c r="R60" i="31"/>
  <c r="S60" i="31"/>
  <c r="I61" i="31"/>
  <c r="J61" i="31"/>
  <c r="K61" i="31"/>
  <c r="L61" i="31"/>
  <c r="M61" i="31"/>
  <c r="N61" i="31"/>
  <c r="O61" i="31"/>
  <c r="P61" i="31"/>
  <c r="Q61" i="31"/>
  <c r="R61" i="31"/>
  <c r="S61" i="31"/>
  <c r="I62" i="31"/>
  <c r="J62" i="31"/>
  <c r="K62" i="31"/>
  <c r="L62" i="31"/>
  <c r="M62" i="31"/>
  <c r="N62" i="31"/>
  <c r="O62" i="31"/>
  <c r="P62" i="31"/>
  <c r="Q62" i="31"/>
  <c r="R62" i="31"/>
  <c r="S62" i="31"/>
  <c r="I63" i="31"/>
  <c r="J63" i="31"/>
  <c r="K63" i="31"/>
  <c r="L63" i="31"/>
  <c r="M63" i="31"/>
  <c r="N63" i="31"/>
  <c r="O63" i="31"/>
  <c r="P63" i="31"/>
  <c r="Q63" i="31"/>
  <c r="R63" i="31"/>
  <c r="S63" i="31"/>
  <c r="I64" i="31"/>
  <c r="J64" i="31"/>
  <c r="K64" i="31"/>
  <c r="L64" i="31"/>
  <c r="M64" i="31"/>
  <c r="N64" i="31"/>
  <c r="O64" i="31"/>
  <c r="P64" i="31"/>
  <c r="Q64" i="31"/>
  <c r="R64" i="31"/>
  <c r="S64" i="31"/>
  <c r="I65" i="31"/>
  <c r="J65" i="31"/>
  <c r="K65" i="31"/>
  <c r="L65" i="31"/>
  <c r="M65" i="31"/>
  <c r="N65" i="31"/>
  <c r="O65" i="31"/>
  <c r="P65" i="31"/>
  <c r="Q65" i="31"/>
  <c r="R65" i="31"/>
  <c r="S65" i="31"/>
  <c r="I66" i="31"/>
  <c r="J66" i="31"/>
  <c r="K66" i="31"/>
  <c r="L66" i="31"/>
  <c r="M66" i="31"/>
  <c r="N66" i="31"/>
  <c r="O66" i="31"/>
  <c r="P66" i="31"/>
  <c r="Q66" i="31"/>
  <c r="R66" i="31"/>
  <c r="S66" i="31"/>
  <c r="I67" i="31"/>
  <c r="J67" i="31"/>
  <c r="K67" i="31"/>
  <c r="L67" i="31"/>
  <c r="M67" i="31"/>
  <c r="N67" i="31"/>
  <c r="O67" i="31"/>
  <c r="P67" i="31"/>
  <c r="Q67" i="31"/>
  <c r="R67" i="31"/>
  <c r="S67" i="31"/>
  <c r="I68" i="31"/>
  <c r="J68" i="31"/>
  <c r="K68" i="31"/>
  <c r="L68" i="31"/>
  <c r="M68" i="31"/>
  <c r="N68" i="31"/>
  <c r="O68" i="31"/>
  <c r="P68" i="31"/>
  <c r="Q68" i="31"/>
  <c r="R68" i="31"/>
  <c r="S68" i="31"/>
  <c r="I69" i="31"/>
  <c r="J69" i="31"/>
  <c r="K69" i="31"/>
  <c r="L69" i="31"/>
  <c r="M69" i="31"/>
  <c r="N69" i="31"/>
  <c r="O69" i="31"/>
  <c r="P69" i="31"/>
  <c r="Q69" i="31"/>
  <c r="R69" i="31"/>
  <c r="S69" i="31"/>
  <c r="I70" i="31"/>
  <c r="J70" i="31"/>
  <c r="K70" i="31"/>
  <c r="L70" i="31"/>
  <c r="M70" i="31"/>
  <c r="N70" i="31"/>
  <c r="O70" i="31"/>
  <c r="P70" i="31"/>
  <c r="Q70" i="31"/>
  <c r="R70" i="31"/>
  <c r="S70" i="31"/>
  <c r="I71" i="31"/>
  <c r="J71" i="31"/>
  <c r="K71" i="31"/>
  <c r="L71" i="31"/>
  <c r="M71" i="31"/>
  <c r="N71" i="31"/>
  <c r="O71" i="31"/>
  <c r="P71" i="31"/>
  <c r="Q71" i="31"/>
  <c r="R71" i="31"/>
  <c r="S71" i="31"/>
  <c r="I72" i="31"/>
  <c r="J72" i="31"/>
  <c r="K72" i="31"/>
  <c r="L72" i="31"/>
  <c r="M72" i="31"/>
  <c r="N72" i="31"/>
  <c r="O72" i="31"/>
  <c r="P72" i="31"/>
  <c r="Q72" i="31"/>
  <c r="R72" i="31"/>
  <c r="S72" i="31"/>
  <c r="I73" i="31"/>
  <c r="J73" i="31"/>
  <c r="K73" i="31"/>
  <c r="L73" i="31"/>
  <c r="M73" i="31"/>
  <c r="N73" i="31"/>
  <c r="O73" i="31"/>
  <c r="P73" i="31"/>
  <c r="Q73" i="31"/>
  <c r="R73" i="31"/>
  <c r="S73" i="31"/>
  <c r="I74" i="31"/>
  <c r="J74" i="31"/>
  <c r="K74" i="31"/>
  <c r="L74" i="31"/>
  <c r="M74" i="31"/>
  <c r="N74" i="31"/>
  <c r="O74" i="31"/>
  <c r="P74" i="31"/>
  <c r="Q74" i="31"/>
  <c r="R74" i="31"/>
  <c r="S74" i="31"/>
  <c r="I75" i="31"/>
  <c r="J75" i="31"/>
  <c r="K75" i="31"/>
  <c r="L75" i="31"/>
  <c r="M75" i="31"/>
  <c r="N75" i="31"/>
  <c r="O75" i="31"/>
  <c r="P75" i="31"/>
  <c r="Q75" i="31"/>
  <c r="R75" i="31"/>
  <c r="S75" i="31"/>
  <c r="I76" i="31"/>
  <c r="J76" i="31"/>
  <c r="K76" i="31"/>
  <c r="L76" i="31"/>
  <c r="M76" i="31"/>
  <c r="N76" i="31"/>
  <c r="O76" i="31"/>
  <c r="P76" i="31"/>
  <c r="Q76" i="31"/>
  <c r="R76" i="31"/>
  <c r="S76" i="31"/>
  <c r="I77" i="31"/>
  <c r="J77" i="31"/>
  <c r="K77" i="31"/>
  <c r="L77" i="31"/>
  <c r="M77" i="31"/>
  <c r="N77" i="31"/>
  <c r="O77" i="31"/>
  <c r="P77" i="31"/>
  <c r="Q77" i="31"/>
  <c r="R77" i="31"/>
  <c r="S77" i="31"/>
  <c r="I78" i="31"/>
  <c r="J78" i="31"/>
  <c r="K78" i="31"/>
  <c r="L78" i="31"/>
  <c r="M78" i="31"/>
  <c r="N78" i="31"/>
  <c r="O78" i="31"/>
  <c r="P78" i="31"/>
  <c r="Q78" i="31"/>
  <c r="R78" i="31"/>
  <c r="S78" i="31"/>
  <c r="I79" i="31"/>
  <c r="J79" i="31"/>
  <c r="K79" i="31"/>
  <c r="L79" i="31"/>
  <c r="M79" i="31"/>
  <c r="N79" i="31"/>
  <c r="O79" i="31"/>
  <c r="P79" i="31"/>
  <c r="Q79" i="31"/>
  <c r="R79" i="31"/>
  <c r="S79" i="31"/>
  <c r="I80" i="31"/>
  <c r="J80" i="31"/>
  <c r="K80" i="31"/>
  <c r="L80" i="31"/>
  <c r="M80" i="31"/>
  <c r="N80" i="31"/>
  <c r="O80" i="31"/>
  <c r="P80" i="31"/>
  <c r="Q80" i="31"/>
  <c r="R80" i="31"/>
  <c r="S80" i="31"/>
  <c r="I81" i="31"/>
  <c r="J81" i="31"/>
  <c r="K81" i="31"/>
  <c r="L81" i="31"/>
  <c r="M81" i="31"/>
  <c r="N81" i="31"/>
  <c r="O81" i="31"/>
  <c r="P81" i="31"/>
  <c r="Q81" i="31"/>
  <c r="R81" i="31"/>
  <c r="S81" i="31"/>
  <c r="I82" i="31"/>
  <c r="J82" i="31"/>
  <c r="K82" i="31"/>
  <c r="L82" i="31"/>
  <c r="M82" i="31"/>
  <c r="N82" i="31"/>
  <c r="O82" i="31"/>
  <c r="P82" i="31"/>
  <c r="Q82" i="31"/>
  <c r="R82" i="31"/>
  <c r="S82" i="31"/>
  <c r="I83" i="31"/>
  <c r="J83" i="31"/>
  <c r="K83" i="31"/>
  <c r="L83" i="31"/>
  <c r="M83" i="31"/>
  <c r="N83" i="31"/>
  <c r="O83" i="31"/>
  <c r="P83" i="31"/>
  <c r="Q83" i="31"/>
  <c r="R83" i="31"/>
  <c r="S83" i="31"/>
  <c r="I84" i="31"/>
  <c r="J84" i="31"/>
  <c r="K84" i="31"/>
  <c r="L84" i="31"/>
  <c r="M84" i="31"/>
  <c r="N84" i="31"/>
  <c r="O84" i="31"/>
  <c r="P84" i="31"/>
  <c r="Q84" i="31"/>
  <c r="R84" i="31"/>
  <c r="S84" i="31"/>
  <c r="H7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6" i="31"/>
  <c r="L3" i="31"/>
  <c r="M3" i="30" s="1"/>
  <c r="A3" i="31"/>
  <c r="A3" i="30" s="1"/>
  <c r="A2" i="31"/>
  <c r="A2" i="30" s="1"/>
  <c r="A2" i="25" s="1"/>
  <c r="A2" i="26" s="1"/>
  <c r="A2" i="27" s="1"/>
  <c r="T8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U92" i="30"/>
  <c r="U89" i="30"/>
  <c r="S88" i="30"/>
  <c r="Q88" i="30"/>
  <c r="O88" i="30"/>
  <c r="M88" i="30"/>
  <c r="T88" i="30"/>
  <c r="R88" i="30"/>
  <c r="P88" i="30"/>
  <c r="N88" i="30"/>
  <c r="L88" i="30"/>
  <c r="U86" i="30"/>
  <c r="C84" i="30"/>
  <c r="C83" i="30"/>
  <c r="C82" i="30"/>
  <c r="U82" i="30" s="1"/>
  <c r="C81" i="30"/>
  <c r="U81" i="30" s="1"/>
  <c r="C80" i="30"/>
  <c r="C79" i="30"/>
  <c r="C78" i="30"/>
  <c r="C77" i="30"/>
  <c r="C76" i="30"/>
  <c r="C75" i="30"/>
  <c r="C74" i="30"/>
  <c r="C73" i="30"/>
  <c r="C72" i="30"/>
  <c r="C71" i="30"/>
  <c r="C70" i="30"/>
  <c r="C69" i="30"/>
  <c r="U69" i="30" s="1"/>
  <c r="C68" i="30"/>
  <c r="U68" i="30" s="1"/>
  <c r="C67" i="30"/>
  <c r="U67" i="30" s="1"/>
  <c r="C66" i="30"/>
  <c r="U66" i="30" s="1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U50" i="30"/>
  <c r="C50" i="30"/>
  <c r="U49" i="30"/>
  <c r="C49" i="30"/>
  <c r="U48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U90" i="27"/>
  <c r="U89" i="27"/>
  <c r="U88" i="27"/>
  <c r="T87" i="27"/>
  <c r="S87" i="27"/>
  <c r="R87" i="27"/>
  <c r="Q87" i="27"/>
  <c r="P87" i="27"/>
  <c r="O87" i="27"/>
  <c r="N87" i="27"/>
  <c r="M87" i="27"/>
  <c r="L87" i="27"/>
  <c r="J87" i="27"/>
  <c r="U87" i="27"/>
  <c r="C84" i="27"/>
  <c r="C83" i="27"/>
  <c r="U82" i="27"/>
  <c r="C82" i="27"/>
  <c r="U81" i="27"/>
  <c r="C81" i="27"/>
  <c r="U80" i="27"/>
  <c r="C80" i="27"/>
  <c r="U79" i="27"/>
  <c r="C79" i="27"/>
  <c r="U78" i="27"/>
  <c r="C78" i="27"/>
  <c r="U77" i="27"/>
  <c r="C77" i="27"/>
  <c r="U76" i="27"/>
  <c r="C76" i="27"/>
  <c r="U75" i="27"/>
  <c r="C75" i="27"/>
  <c r="U74" i="27"/>
  <c r="C74" i="27"/>
  <c r="U73" i="27"/>
  <c r="C73" i="27"/>
  <c r="U72" i="27"/>
  <c r="C72" i="27"/>
  <c r="U71" i="27"/>
  <c r="C71" i="27"/>
  <c r="U70" i="27"/>
  <c r="C70" i="27"/>
  <c r="U69" i="27"/>
  <c r="C69" i="27"/>
  <c r="U68" i="27"/>
  <c r="C68" i="27"/>
  <c r="U67" i="27"/>
  <c r="C67" i="27"/>
  <c r="U66" i="27"/>
  <c r="C66" i="27"/>
  <c r="U65" i="27"/>
  <c r="C65" i="27"/>
  <c r="U64" i="27"/>
  <c r="C64" i="27"/>
  <c r="U63" i="27"/>
  <c r="C63" i="27"/>
  <c r="U62" i="27"/>
  <c r="C62" i="27"/>
  <c r="U61" i="27"/>
  <c r="C61" i="27"/>
  <c r="U60" i="27"/>
  <c r="C60" i="27"/>
  <c r="U59" i="27"/>
  <c r="C59" i="27"/>
  <c r="U58" i="27"/>
  <c r="C58" i="27"/>
  <c r="U57" i="27"/>
  <c r="C57" i="27"/>
  <c r="U56" i="27"/>
  <c r="C56" i="27"/>
  <c r="U55" i="27"/>
  <c r="C55" i="27"/>
  <c r="U54" i="27"/>
  <c r="C54" i="27"/>
  <c r="U53" i="27"/>
  <c r="C53" i="27"/>
  <c r="U52" i="27"/>
  <c r="C52" i="27"/>
  <c r="U51" i="27"/>
  <c r="C51" i="27"/>
  <c r="C50" i="27"/>
  <c r="U49" i="27"/>
  <c r="C49" i="27"/>
  <c r="C48" i="27"/>
  <c r="U47" i="27"/>
  <c r="C47" i="27"/>
  <c r="U46" i="27"/>
  <c r="C46" i="27"/>
  <c r="U45" i="27"/>
  <c r="C45" i="27"/>
  <c r="U44" i="27"/>
  <c r="C44" i="27"/>
  <c r="U43" i="27"/>
  <c r="C43" i="27"/>
  <c r="U42" i="27"/>
  <c r="C42" i="27"/>
  <c r="U41" i="27"/>
  <c r="C41" i="27"/>
  <c r="U40" i="27"/>
  <c r="C40" i="27"/>
  <c r="U39" i="27"/>
  <c r="C39" i="27"/>
  <c r="U38" i="27"/>
  <c r="C38" i="27"/>
  <c r="U37" i="27"/>
  <c r="C37" i="27"/>
  <c r="U36" i="27"/>
  <c r="C36" i="27"/>
  <c r="U35" i="27"/>
  <c r="C35" i="27"/>
  <c r="C34" i="27"/>
  <c r="C33" i="27"/>
  <c r="C32" i="27"/>
  <c r="C31" i="27"/>
  <c r="C30" i="27"/>
  <c r="C29" i="27"/>
  <c r="C28" i="27"/>
  <c r="C27" i="27"/>
  <c r="C26" i="27"/>
  <c r="C25" i="27"/>
  <c r="U24" i="27"/>
  <c r="C24" i="27"/>
  <c r="U23" i="27"/>
  <c r="C23" i="27"/>
  <c r="U22" i="27"/>
  <c r="C22" i="27"/>
  <c r="U21" i="27"/>
  <c r="C21" i="27"/>
  <c r="U20" i="27"/>
  <c r="C20" i="27"/>
  <c r="U19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U92" i="26"/>
  <c r="U91" i="26"/>
  <c r="U89" i="26"/>
  <c r="U86" i="26"/>
  <c r="U88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U50" i="26"/>
  <c r="C50" i="26"/>
  <c r="U49" i="26"/>
  <c r="C49" i="26"/>
  <c r="U48" i="26"/>
  <c r="C48" i="26"/>
  <c r="C47" i="26"/>
  <c r="C46" i="26"/>
  <c r="C45" i="26"/>
  <c r="C44" i="26"/>
  <c r="C43" i="26"/>
  <c r="U42" i="26"/>
  <c r="C42" i="26"/>
  <c r="U41" i="26"/>
  <c r="C41" i="26"/>
  <c r="U40" i="26"/>
  <c r="C40" i="26"/>
  <c r="U39" i="26"/>
  <c r="C39" i="26"/>
  <c r="U38" i="26"/>
  <c r="C38" i="26"/>
  <c r="U37" i="26"/>
  <c r="C37" i="26"/>
  <c r="U36" i="26"/>
  <c r="C36" i="26"/>
  <c r="U35" i="26"/>
  <c r="C35" i="26"/>
  <c r="C34" i="26"/>
  <c r="C33" i="26"/>
  <c r="C32" i="26"/>
  <c r="C31" i="26"/>
  <c r="C30" i="26"/>
  <c r="C29" i="26"/>
  <c r="C28" i="26"/>
  <c r="C27" i="26"/>
  <c r="C26" i="26"/>
  <c r="C25" i="26"/>
  <c r="U25" i="26" s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M3" i="25"/>
  <c r="M3" i="26" s="1"/>
  <c r="M3" i="27" s="1"/>
  <c r="A3" i="25"/>
  <c r="A3" i="26" s="1"/>
  <c r="A3" i="27" s="1"/>
  <c r="U92" i="25"/>
  <c r="U91" i="25"/>
  <c r="U89" i="25"/>
  <c r="T88" i="25"/>
  <c r="S88" i="25"/>
  <c r="R88" i="25"/>
  <c r="Q88" i="25"/>
  <c r="P88" i="25"/>
  <c r="O88" i="25"/>
  <c r="N88" i="25"/>
  <c r="M88" i="25"/>
  <c r="L88" i="25"/>
  <c r="U88" i="25" s="1"/>
  <c r="C84" i="25"/>
  <c r="U83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U88" i="30" l="1"/>
  <c r="I85" i="31"/>
  <c r="M85" i="31"/>
  <c r="Q8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U25" i="30"/>
  <c r="U19" i="30"/>
  <c r="U26" i="30"/>
  <c r="U27" i="30"/>
  <c r="U28" i="30"/>
  <c r="U29" i="30"/>
  <c r="U36" i="30"/>
  <c r="U35" i="30"/>
  <c r="U39" i="30"/>
  <c r="U41" i="30"/>
  <c r="U43" i="30"/>
  <c r="U45" i="30"/>
  <c r="U47" i="30"/>
  <c r="U63" i="30"/>
  <c r="U64" i="30"/>
  <c r="U65" i="30"/>
  <c r="U52" i="30"/>
  <c r="U51" i="30"/>
  <c r="U54" i="30"/>
  <c r="U56" i="30"/>
  <c r="U53" i="30"/>
  <c r="U60" i="30"/>
  <c r="U70" i="30"/>
  <c r="U75" i="30"/>
  <c r="U77" i="30"/>
  <c r="U72" i="30"/>
  <c r="U71" i="30"/>
  <c r="U78" i="30"/>
  <c r="U73" i="30"/>
  <c r="U74" i="30"/>
  <c r="U19" i="26"/>
  <c r="U20" i="26"/>
  <c r="U21" i="26"/>
  <c r="U22" i="26"/>
  <c r="U23" i="26"/>
  <c r="U24" i="26"/>
  <c r="U26" i="26"/>
  <c r="U27" i="26"/>
  <c r="U28" i="26"/>
  <c r="U29" i="26"/>
  <c r="U30" i="26"/>
  <c r="U31" i="26"/>
  <c r="U32" i="26"/>
  <c r="U33" i="26"/>
  <c r="U34" i="26"/>
  <c r="U47" i="26"/>
  <c r="U43" i="26"/>
  <c r="U44" i="26"/>
  <c r="U46" i="26"/>
  <c r="U52" i="26"/>
  <c r="U51" i="26"/>
  <c r="U54" i="26"/>
  <c r="U56" i="26"/>
  <c r="U53" i="26"/>
  <c r="U62" i="26"/>
  <c r="U64" i="26"/>
  <c r="U60" i="26"/>
  <c r="U81" i="26"/>
  <c r="U82" i="26"/>
  <c r="U67" i="26"/>
  <c r="U70" i="26"/>
  <c r="U69" i="26"/>
  <c r="U77" i="26"/>
  <c r="U79" i="26"/>
  <c r="U7" i="27"/>
  <c r="S85" i="27"/>
  <c r="S91" i="27" s="1"/>
  <c r="Q85" i="27"/>
  <c r="Q91" i="27" s="1"/>
  <c r="O85" i="27"/>
  <c r="O91" i="27" s="1"/>
  <c r="M85" i="27"/>
  <c r="M91" i="27" s="1"/>
  <c r="K91" i="27"/>
  <c r="T85" i="27"/>
  <c r="T91" i="27" s="1"/>
  <c r="U86" i="27"/>
  <c r="U26" i="27"/>
  <c r="U27" i="27"/>
  <c r="U28" i="27"/>
  <c r="U29" i="27"/>
  <c r="U30" i="27"/>
  <c r="U31" i="27"/>
  <c r="U32" i="27"/>
  <c r="U33" i="27"/>
  <c r="U34" i="27"/>
  <c r="U83" i="27"/>
  <c r="U84" i="27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S85" i="25"/>
  <c r="S93" i="25" s="1"/>
  <c r="Q85" i="25"/>
  <c r="Q93" i="25" s="1"/>
  <c r="M85" i="25"/>
  <c r="M93" i="25" s="1"/>
  <c r="U44" i="25"/>
  <c r="T85" i="25"/>
  <c r="T93" i="25" s="1"/>
  <c r="O85" i="25"/>
  <c r="O93" i="25" s="1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86" i="25"/>
  <c r="T84" i="31" l="1"/>
  <c r="T11" i="31"/>
  <c r="T24" i="31"/>
  <c r="T20" i="31"/>
  <c r="T18" i="31"/>
  <c r="T16" i="31"/>
  <c r="T10" i="31"/>
  <c r="T17" i="31"/>
  <c r="T9" i="31"/>
  <c r="O85" i="31"/>
  <c r="H85" i="31"/>
  <c r="T6" i="31"/>
  <c r="L85" i="31"/>
  <c r="P85" i="31"/>
  <c r="T7" i="31"/>
  <c r="T83" i="31"/>
  <c r="T15" i="31"/>
  <c r="T22" i="31"/>
  <c r="T14" i="31"/>
  <c r="T12" i="31"/>
  <c r="T8" i="31"/>
  <c r="T23" i="31"/>
  <c r="T21" i="31"/>
  <c r="T13" i="31"/>
  <c r="S85" i="31"/>
  <c r="K85" i="31"/>
  <c r="J85" i="31"/>
  <c r="N85" i="31"/>
  <c r="R85" i="31"/>
  <c r="U84" i="30"/>
  <c r="U58" i="30"/>
  <c r="U61" i="30"/>
  <c r="U59" i="30"/>
  <c r="U57" i="30"/>
  <c r="U55" i="30"/>
  <c r="U46" i="30"/>
  <c r="U44" i="30"/>
  <c r="U32" i="30"/>
  <c r="U42" i="30"/>
  <c r="U11" i="30"/>
  <c r="U33" i="30"/>
  <c r="U31" i="30"/>
  <c r="U24" i="30"/>
  <c r="U20" i="30"/>
  <c r="U18" i="30"/>
  <c r="U16" i="30"/>
  <c r="U10" i="30"/>
  <c r="U8" i="30"/>
  <c r="U17" i="30"/>
  <c r="U9" i="30"/>
  <c r="U83" i="30"/>
  <c r="U79" i="30"/>
  <c r="U80" i="30"/>
  <c r="S85" i="30"/>
  <c r="S93" i="30" s="1"/>
  <c r="O85" i="30"/>
  <c r="O93" i="30" s="1"/>
  <c r="T85" i="30"/>
  <c r="T93" i="30" s="1"/>
  <c r="P85" i="30"/>
  <c r="P93" i="30" s="1"/>
  <c r="L85" i="30"/>
  <c r="L93" i="30" s="1"/>
  <c r="U62" i="30"/>
  <c r="U40" i="30"/>
  <c r="U38" i="30"/>
  <c r="U34" i="30"/>
  <c r="U30" i="30"/>
  <c r="U37" i="30"/>
  <c r="U15" i="30"/>
  <c r="U7" i="30"/>
  <c r="R85" i="30"/>
  <c r="R93" i="30" s="1"/>
  <c r="N85" i="30"/>
  <c r="N93" i="30" s="1"/>
  <c r="J93" i="30"/>
  <c r="U22" i="30"/>
  <c r="U14" i="30"/>
  <c r="U12" i="30"/>
  <c r="Q85" i="30"/>
  <c r="Q93" i="30" s="1"/>
  <c r="M85" i="30"/>
  <c r="M93" i="30" s="1"/>
  <c r="I93" i="30"/>
  <c r="U6" i="30"/>
  <c r="U23" i="30"/>
  <c r="U21" i="30"/>
  <c r="U13" i="30"/>
  <c r="U16" i="27"/>
  <c r="U12" i="27"/>
  <c r="U8" i="27"/>
  <c r="P85" i="27"/>
  <c r="P91" i="27" s="1"/>
  <c r="L85" i="27"/>
  <c r="L91" i="27" s="1"/>
  <c r="U17" i="27"/>
  <c r="U15" i="27"/>
  <c r="U13" i="27"/>
  <c r="U11" i="27"/>
  <c r="U9" i="27"/>
  <c r="U84" i="26"/>
  <c r="U73" i="26"/>
  <c r="U71" i="26"/>
  <c r="I91" i="27"/>
  <c r="U80" i="26"/>
  <c r="T85" i="26"/>
  <c r="T93" i="26" s="1"/>
  <c r="U76" i="26"/>
  <c r="U78" i="26"/>
  <c r="U74" i="26"/>
  <c r="U72" i="26"/>
  <c r="U68" i="26"/>
  <c r="U65" i="26"/>
  <c r="P85" i="26"/>
  <c r="P93" i="26" s="1"/>
  <c r="L85" i="26"/>
  <c r="L93" i="26" s="1"/>
  <c r="S85" i="26"/>
  <c r="S93" i="26" s="1"/>
  <c r="O85" i="26"/>
  <c r="O93" i="26" s="1"/>
  <c r="U18" i="27"/>
  <c r="U14" i="27"/>
  <c r="U10" i="27"/>
  <c r="R85" i="27"/>
  <c r="R91" i="27" s="1"/>
  <c r="N85" i="27"/>
  <c r="N91" i="27" s="1"/>
  <c r="U75" i="26"/>
  <c r="U6" i="27"/>
  <c r="U83" i="26"/>
  <c r="U58" i="26"/>
  <c r="R85" i="26"/>
  <c r="R93" i="26" s="1"/>
  <c r="N85" i="26"/>
  <c r="N93" i="26" s="1"/>
  <c r="U66" i="26"/>
  <c r="U63" i="26"/>
  <c r="U61" i="26"/>
  <c r="U59" i="26"/>
  <c r="U57" i="26"/>
  <c r="U55" i="26"/>
  <c r="U45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Q85" i="26"/>
  <c r="Q93" i="26" s="1"/>
  <c r="M85" i="26"/>
  <c r="M93" i="26" s="1"/>
  <c r="I93" i="26"/>
  <c r="U6" i="26"/>
  <c r="U82" i="25"/>
  <c r="U79" i="25"/>
  <c r="U75" i="25"/>
  <c r="U80" i="25"/>
  <c r="U78" i="25"/>
  <c r="U76" i="25"/>
  <c r="U48" i="25"/>
  <c r="U47" i="25"/>
  <c r="U45" i="25"/>
  <c r="P85" i="25"/>
  <c r="P93" i="25" s="1"/>
  <c r="L85" i="25"/>
  <c r="L93" i="25" s="1"/>
  <c r="U46" i="25"/>
  <c r="U84" i="25"/>
  <c r="U81" i="25"/>
  <c r="U77" i="25"/>
  <c r="U51" i="25"/>
  <c r="U49" i="25"/>
  <c r="R85" i="25"/>
  <c r="R93" i="25" s="1"/>
  <c r="N85" i="25"/>
  <c r="N93" i="25" s="1"/>
  <c r="U50" i="25"/>
  <c r="U6" i="25"/>
  <c r="I93" i="25"/>
  <c r="U85" i="27" l="1"/>
  <c r="U91" i="27" s="1"/>
  <c r="T85" i="31"/>
  <c r="U76" i="30"/>
  <c r="U85" i="30" s="1"/>
  <c r="U93" i="30" s="1"/>
  <c r="U85" i="26"/>
  <c r="U93" i="26" s="1"/>
  <c r="U85" i="25"/>
  <c r="U93" i="25" s="1"/>
  <c r="G103" i="12" l="1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Q98" i="7" s="1"/>
  <c r="R93" i="7"/>
  <c r="S93" i="7"/>
  <c r="H98" i="7"/>
  <c r="I98" i="7"/>
  <c r="J98" i="7"/>
  <c r="K98" i="7"/>
  <c r="L98" i="7"/>
  <c r="M98" i="7"/>
  <c r="N98" i="7"/>
  <c r="O98" i="7"/>
  <c r="P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D78" i="8" s="1"/>
  <c r="T77" i="10"/>
  <c r="D77" i="8" s="1"/>
  <c r="T76" i="10"/>
  <c r="D76" i="8" s="1"/>
  <c r="T75" i="10"/>
  <c r="D75" i="8" s="1"/>
  <c r="T74" i="10"/>
  <c r="D74" i="8" s="1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D62" i="8" s="1"/>
  <c r="T61" i="10"/>
  <c r="D61" i="8" s="1"/>
  <c r="T60" i="10"/>
  <c r="D60" i="8" s="1"/>
  <c r="T59" i="10"/>
  <c r="D59" i="8" s="1"/>
  <c r="T58" i="10"/>
  <c r="D58" i="8" s="1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D46" i="8" s="1"/>
  <c r="T45" i="10"/>
  <c r="D45" i="8" s="1"/>
  <c r="T44" i="10"/>
  <c r="D44" i="8" s="1"/>
  <c r="T43" i="10"/>
  <c r="D43" i="8" s="1"/>
  <c r="T42" i="10"/>
  <c r="D42" i="8" s="1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D30" i="8" s="1"/>
  <c r="T29" i="10"/>
  <c r="D29" i="8" s="1"/>
  <c r="T28" i="10"/>
  <c r="D28" i="8" s="1"/>
  <c r="T27" i="10"/>
  <c r="D27" i="8" s="1"/>
  <c r="T26" i="10"/>
  <c r="D26" i="8" s="1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D14" i="8" s="1"/>
  <c r="T13" i="10"/>
  <c r="D13" i="8" s="1"/>
  <c r="T12" i="10"/>
  <c r="D12" i="8" s="1"/>
  <c r="T11" i="10"/>
  <c r="D11" i="8" s="1"/>
  <c r="T10" i="10"/>
  <c r="D10" i="8" s="1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<sst xmlns="http://schemas.openxmlformats.org/spreadsheetml/2006/main" count="3282" uniqueCount="646">
  <si>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</si>
  <si>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</si>
  <si>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</si>
  <si>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</si>
  <si>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</si>
  <si>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</si>
  <si>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</si>
  <si>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</si>
  <si>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</si>
  <si>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</si>
  <si>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</si>
  <si>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</si>
  <si>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</si>
  <si>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</si>
  <si>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</si>
  <si>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</si>
  <si>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</si>
  <si>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</si>
  <si>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</si>
  <si>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</si>
  <si>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</si>
  <si>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</si>
  <si>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</si>
  <si>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</si>
  <si>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</si>
  <si>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</si>
  <si>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</si>
  <si>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</si>
  <si>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</si>
  <si>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</si>
  <si>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</si>
  <si>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</si>
  <si>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</si>
  <si>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</si>
  <si>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</si>
  <si>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</si>
  <si>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</si>
  <si>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</si>
  <si>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</si>
  <si>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</si>
  <si>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</si>
  <si>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</si>
  <si>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</si>
  <si>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</si>
  <si>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</si>
  <si>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</si>
  <si>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</si>
  <si>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</si>
  <si>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</si>
  <si>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</si>
  <si>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</si>
  <si>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</si>
  <si>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</si>
  <si>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</si>
  <si>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</si>
  <si>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</si>
  <si>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</si>
  <si>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</si>
  <si>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</si>
  <si>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</si>
  <si>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</si>
  <si>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</si>
  <si>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</si>
  <si>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</si>
  <si>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</si>
  <si>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</si>
  <si>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</si>
  <si>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</si>
  <si>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</si>
  <si>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</si>
  <si>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</si>
  <si>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</si>
  <si>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</si>
  <si>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</si>
  <si>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</si>
  <si>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</si>
  <si>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</si>
  <si>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</si>
  <si>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</si>
  <si>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</si>
  <si>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</si>
  <si>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</si>
  <si>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</si>
  <si>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</si>
  <si>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</si>
  <si>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</si>
  <si>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</si>
  <si>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</si>
  <si>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</si>
  <si>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</si>
  <si>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</si>
  <si>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</si>
  <si>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</si>
  <si>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</si>
  <si>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</si>
  <si>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</si>
  <si>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</si>
  <si>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</si>
  <si>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</si>
  <si>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</si>
  <si>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</si>
  <si>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</si>
  <si>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</si>
  <si>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</si>
  <si>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</si>
  <si>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</si>
  <si>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</si>
  <si>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</si>
  <si>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</si>
  <si>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</si>
  <si>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</si>
  <si>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</si>
  <si>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</si>
  <si>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</si>
  <si>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</si>
  <si>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</si>
  <si>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</si>
  <si>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</si>
  <si>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</si>
  <si>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</si>
  <si>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</si>
  <si>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</si>
  <si>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</si>
  <si>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</si>
  <si>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</si>
  <si>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</si>
  <si>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</si>
  <si>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</si>
  <si>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</si>
  <si>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</si>
  <si>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</si>
  <si>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</si>
  <si>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</si>
  <si>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</si>
  <si>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</si>
  <si>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</si>
  <si>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</si>
  <si>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</si>
  <si>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</si>
  <si>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</si>
  <si>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</si>
  <si>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</si>
  <si>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</si>
  <si>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</si>
  <si>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</si>
  <si>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</si>
  <si>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</si>
  <si>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</si>
  <si>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</si>
  <si>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</si>
  <si>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</si>
  <si>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</si>
  <si>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</si>
  <si>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</si>
  <si>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</si>
  <si>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</si>
  <si>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</si>
  <si>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</si>
  <si>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</si>
  <si>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</si>
  <si>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</si>
  <si>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</si>
  <si>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</si>
  <si>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</si>
  <si>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</si>
  <si>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</si>
  <si>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</si>
  <si>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</si>
  <si>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</si>
  <si>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</si>
  <si>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</si>
  <si>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</si>
  <si>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</si>
  <si>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</si>
  <si>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</si>
  <si>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</si>
  <si>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</si>
  <si>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</si>
  <si>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</si>
  <si>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</si>
  <si>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</si>
  <si>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</si>
  <si>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</si>
  <si>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</si>
  <si>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</si>
  <si>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</si>
  <si>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</si>
  <si>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</si>
  <si>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</si>
  <si>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</si>
  <si>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</si>
  <si>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</si>
  <si>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</si>
  <si>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</si>
  <si>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</si>
  <si>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</si>
  <si>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</si>
  <si>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</si>
  <si>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</si>
  <si>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</si>
  <si>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</si>
  <si>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</si>
  <si>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</si>
  <si>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</si>
  <si>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</si>
  <si>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</si>
  <si>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</si>
  <si>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</si>
  <si>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</si>
  <si>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</si>
  <si>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</si>
  <si>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</si>
  <si>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</si>
  <si>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</si>
  <si>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</si>
  <si>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</si>
  <si>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</si>
  <si>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</si>
  <si>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</si>
  <si>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</si>
  <si>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</si>
  <si>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</si>
  <si>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</si>
  <si>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</si>
  <si>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</si>
  <si>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</si>
  <si>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</si>
  <si>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</si>
  <si>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</si>
  <si>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</si>
  <si>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</si>
  <si>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</si>
  <si>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</si>
  <si>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</si>
  <si>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</si>
  <si>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</si>
  <si>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</si>
  <si>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</si>
  <si>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</si>
  <si>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</si>
  <si>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</si>
  <si>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</si>
  <si>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</si>
  <si>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</si>
  <si>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</si>
  <si>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</si>
  <si>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</si>
  <si>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</si>
  <si>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</si>
  <si>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</si>
  <si>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</si>
  <si>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</si>
  <si>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</si>
  <si>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</si>
  <si>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</si>
  <si>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</si>
  <si>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</si>
  <si>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</si>
  <si>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</si>
  <si>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</si>
  <si>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</si>
  <si>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</si>
  <si>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</si>
  <si>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</si>
  <si>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</si>
  <si>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</si>
  <si>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</si>
  <si>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</si>
  <si>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</si>
  <si>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</si>
  <si>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</si>
  <si>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</si>
  <si>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</si>
  <si>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</si>
  <si>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</si>
  <si>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</si>
  <si>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</si>
  <si>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</si>
  <si>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</si>
  <si>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</si>
  <si>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</si>
  <si>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</si>
  <si>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</si>
  <si>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</si>
  <si>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</si>
  <si>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</si>
  <si>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</si>
  <si>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</si>
  <si>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</si>
  <si>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</si>
  <si>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</si>
  <si>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</si>
  <si>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</si>
  <si>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</si>
  <si>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</si>
  <si>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</si>
  <si>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</si>
  <si>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</si>
  <si>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</si>
  <si>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</si>
  <si>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</si>
  <si>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</si>
  <si>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</si>
  <si>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</si>
  <si>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</si>
  <si>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</si>
  <si>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</si>
  <si>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</si>
  <si>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</si>
  <si>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</si>
  <si>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</si>
  <si>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</si>
  <si>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</si>
  <si>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</si>
  <si>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</si>
  <si>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</si>
  <si>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</si>
  <si>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</si>
  <si>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</si>
  <si>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</si>
  <si>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</si>
  <si>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</si>
  <si>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</si>
  <si>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</si>
  <si>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</si>
  <si>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</si>
  <si>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</si>
  <si>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</si>
  <si>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</si>
  <si>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</si>
  <si>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</si>
  <si>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</si>
  <si>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</si>
  <si>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</si>
  <si>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</si>
  <si>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</si>
  <si>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</si>
  <si>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</si>
  <si>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</si>
  <si>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</si>
  <si>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</si>
  <si>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</si>
  <si>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</si>
  <si>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</si>
  <si>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</si>
  <si>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</si>
  <si>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</si>
  <si>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</si>
  <si>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</si>
  <si>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</si>
  <si>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</si>
  <si>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</si>
  <si>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</si>
  <si>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</si>
  <si>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</si>
  <si>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</si>
  <si>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</si>
  <si>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</si>
  <si>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</si>
  <si>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</si>
  <si>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</si>
  <si>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</si>
  <si>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</si>
  <si>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</si>
  <si>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</si>
  <si>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</si>
  <si>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</si>
  <si>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</si>
  <si>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</si>
  <si>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</si>
  <si>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</si>
  <si>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</si>
  <si>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</si>
  <si>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</si>
  <si>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</si>
  <si>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</si>
  <si>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</si>
  <si>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</si>
  <si>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</si>
  <si>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</si>
  <si>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</si>
  <si>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</si>
  <si>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</si>
  <si>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</si>
  <si>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</si>
  <si>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</si>
  <si>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</si>
  <si>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</si>
  <si>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</si>
  <si>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</si>
  <si>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</si>
  <si>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</si>
  <si>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</si>
  <si>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</si>
  <si>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</si>
  <si>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</si>
  <si>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</si>
  <si>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</si>
  <si>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</si>
  <si>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</si>
  <si>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</si>
  <si>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</si>
  <si>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</si>
  <si>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</si>
  <si>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</si>
  <si>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</si>
  <si>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</si>
  <si>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</si>
  <si>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</si>
  <si>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</si>
  <si>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</si>
  <si>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</si>
  <si>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</si>
  <si>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</si>
  <si>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</si>
  <si>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</si>
  <si>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</si>
  <si>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</si>
  <si>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</si>
  <si>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</si>
  <si>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</si>
  <si>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</si>
  <si>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</si>
  <si>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</si>
  <si>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</si>
  <si>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</si>
  <si>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</si>
  <si>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</si>
  <si>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</si>
  <si>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</si>
  <si>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</si>
  <si>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</si>
  <si>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</si>
  <si>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</si>
  <si>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</si>
  <si>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</si>
  <si>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</si>
  <si>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</si>
  <si>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</si>
  <si>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</si>
  <si>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</si>
  <si>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</si>
  <si>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</si>
  <si>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</si>
  <si>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</si>
  <si>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</si>
  <si>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</si>
  <si>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</si>
  <si>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</si>
  <si>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</si>
  <si>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</si>
  <si>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</si>
  <si>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</si>
  <si>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</si>
  <si>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</si>
  <si>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</si>
  <si>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</si>
  <si>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</si>
  <si>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</si>
  <si>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</si>
  <si>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</si>
  <si>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</si>
  <si>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</si>
  <si>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</si>
  <si>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</si>
  <si>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张倩</t>
    <phoneticPr fontId="11" type="noConversion"/>
  </si>
  <si>
    <t>2020年实际</t>
    <phoneticPr fontId="6" type="noConversion"/>
  </si>
  <si>
    <t>水费</t>
    <phoneticPr fontId="11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</si>
  <si>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</si>
  <si>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</si>
  <si>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</si>
  <si>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</si>
  <si>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</si>
  <si>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</si>
  <si>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</si>
  <si>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</si>
  <si>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</si>
  <si>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</si>
  <si>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</si>
  <si>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</si>
  <si>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</si>
  <si>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</si>
  <si>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</si>
  <si>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</si>
  <si>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</si>
  <si>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</si>
  <si>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</si>
  <si>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</si>
  <si>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辞退福利</t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</si>
  <si>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</si>
  <si>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</si>
  <si>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</si>
  <si>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</si>
  <si>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</si>
  <si>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</si>
  <si>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差旅费</t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</si>
  <si>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</si>
  <si>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</si>
  <si>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</si>
  <si>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</si>
  <si>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</si>
  <si>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</si>
  <si>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</si>
  <si>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</si>
  <si>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</si>
  <si>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</si>
  <si>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</si>
  <si>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</si>
  <si>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长期待摊费用摊销</t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</si>
  <si>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</si>
  <si>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</si>
  <si>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</si>
  <si>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检测费</t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</si>
  <si>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</si>
  <si>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</si>
  <si>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</si>
  <si>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</si>
  <si>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</si>
  <si>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</si>
  <si>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展览费</t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</si>
  <si>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</si>
  <si>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</si>
  <si>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</si>
  <si>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</si>
  <si>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</si>
  <si>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</si>
  <si>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</si>
  <si>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</si>
  <si>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</si>
  <si>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天然气</t>
  </si>
  <si>
    <t>报关费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</si>
  <si>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</si>
  <si>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</si>
  <si>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</si>
  <si>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咨询费</t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</si>
  <si>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</si>
  <si>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</si>
  <si>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</si>
  <si>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</si>
  <si>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</si>
  <si>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</si>
  <si>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</si>
  <si>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</si>
  <si>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证券发行费</t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</si>
  <si>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</si>
  <si>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</si>
  <si>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</si>
  <si>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</si>
  <si>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</si>
  <si>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</si>
  <si>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</si>
  <si>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</si>
  <si>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</si>
  <si>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</si>
  <si>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</si>
  <si>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</si>
  <si>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</si>
  <si>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</si>
  <si>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</si>
  <si>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</si>
  <si>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</si>
  <si>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</si>
  <si>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</si>
  <si>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</si>
  <si>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</si>
  <si>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</si>
  <si>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</si>
  <si>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</si>
  <si>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</si>
  <si>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</si>
  <si>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</si>
  <si>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</si>
  <si>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</si>
  <si>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</si>
  <si>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</si>
  <si>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</si>
  <si>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</si>
  <si>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</si>
  <si>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</si>
  <si>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</si>
  <si>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</si>
  <si>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</si>
  <si>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</si>
  <si>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</si>
  <si>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</si>
  <si>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</si>
  <si>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</si>
  <si>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</si>
  <si>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</si>
  <si>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</si>
  <si>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</si>
  <si>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</si>
  <si>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</si>
  <si>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</si>
  <si>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</si>
  <si>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</si>
  <si>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</si>
  <si>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</si>
  <si>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</si>
  <si>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</si>
  <si>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</si>
  <si>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</si>
  <si>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</si>
  <si>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</si>
  <si>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</si>
  <si>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</si>
  <si>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</si>
  <si>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</si>
  <si>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</si>
  <si>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</si>
  <si>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</si>
  <si>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</si>
  <si>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</si>
  <si>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</si>
  <si>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</si>
  <si>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</si>
  <si>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</si>
  <si>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</si>
  <si>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</si>
  <si>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</si>
  <si>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</si>
  <si>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</si>
  <si>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</si>
  <si>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</si>
  <si>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</si>
  <si>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</si>
  <si>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</si>
  <si>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</si>
  <si>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</si>
  <si>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</si>
  <si>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</si>
  <si>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</si>
  <si>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</si>
  <si>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</si>
  <si>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</si>
  <si>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</si>
  <si>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</si>
  <si>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</si>
  <si>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</si>
  <si>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</si>
  <si>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</si>
  <si>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</si>
  <si>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范岸芷</t>
    <phoneticPr fontId="11" type="noConversion"/>
  </si>
  <si>
    <t>九江天赐高新材料股份有限公司</t>
    <phoneticPr fontId="11" type="noConversion"/>
  </si>
  <si>
    <t>再其中：运输费</t>
    <phoneticPr fontId="11" type="noConversion"/>
  </si>
  <si>
    <t>再其中：运输费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</si>
</sst>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96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0" fontId="16" fillId="0" borderId="3" xfId="642" applyNumberFormat="1" applyFont="1" applyFill="1" applyBorder="1" applyAlignment="1">
      <alignment horizontal="left" vertical="center" wrapText="1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2" xfId="642" applyFont="1" applyFill="1" applyBorder="1" applyAlignment="1">
      <alignment horizontal="left" vertical="center" wrapText="1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6" fillId="9" borderId="3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6" fillId="0" borderId="2" xfId="642" applyFont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9" borderId="2" xfId="642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43" fontId="13" fillId="0" borderId="0" xfId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18" fillId="6" borderId="2" xfId="641" applyFont="1" applyFill="1" applyBorder="1" applyAlignment="1">
      <alignment horizontal="left" vertical="center" wrapText="1"/>
    </xf>
    <xf numFmtId="1" fontId="10" fillId="0" borderId="6" xfId="639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16" fillId="14" borderId="2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5" fillId="0" borderId="0" xfId="3" applyFont="1" applyFill="1" applyAlignment="1">
      <alignment horizontal="left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8" xfId="642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6" fillId="15" borderId="2" xfId="641" applyFont="1" applyFill="1" applyBorder="1" applyAlignment="1">
      <alignment horizontal="left" vertical="center" wrapText="1"/>
    </xf>
    <xf numFmtId="185" fontId="16" fillId="16" borderId="8" xfId="641" applyFont="1" applyFill="1" applyBorder="1" applyAlignment="1">
      <alignment horizontal="left" vertical="center" wrapText="1"/>
    </xf>
    <xf numFmtId="185" fontId="16" fillId="16" borderId="7" xfId="641" applyFont="1" applyFill="1" applyBorder="1" applyAlignment="1">
      <alignment horizontal="left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16" fillId="10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center" vertical="center" wrapText="1"/>
    </xf>
    <xf numFmtId="185" fontId="16" fillId="0" borderId="8" xfId="642" applyFont="1" applyFill="1" applyBorder="1" applyAlignment="1">
      <alignment horizontal="center" vertical="center" wrapText="1"/>
    </xf>
    <xf numFmtId="185" fontId="16" fillId="11" borderId="2" xfId="641" applyFont="1" applyFill="1" applyBorder="1" applyAlignment="1">
      <alignment horizontal="left" vertical="center" wrapText="1"/>
    </xf>
    <xf numFmtId="185" fontId="16" fillId="12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0" borderId="7" xfId="642" applyFont="1" applyBorder="1" applyAlignment="1">
      <alignment horizontal="left" vertical="center" wrapText="1"/>
    </xf>
    <xf numFmtId="185" fontId="16" fillId="13" borderId="2" xfId="641" applyFont="1" applyFill="1" applyBorder="1" applyAlignment="1">
      <alignment horizontal="left" vertical="center" wrapText="1"/>
    </xf>
    <xf numFmtId="185" fontId="16" fillId="14" borderId="2" xfId="641" applyFont="1" applyFill="1" applyBorder="1" applyAlignment="1">
      <alignment horizontal="left" vertical="center" wrapText="1"/>
    </xf>
    <xf numFmtId="185" fontId="16" fillId="7" borderId="3" xfId="641" applyFont="1" applyFill="1" applyBorder="1" applyAlignment="1">
      <alignment horizontal="left" vertical="center" wrapText="1"/>
    </xf>
    <xf numFmtId="185" fontId="16" fillId="7" borderId="8" xfId="641" applyFont="1" applyFill="1" applyBorder="1" applyAlignment="1">
      <alignment horizontal="left" vertical="center" wrapText="1"/>
    </xf>
    <xf numFmtId="185" fontId="16" fillId="8" borderId="3" xfId="641" applyFont="1" applyFill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16" fillId="6" borderId="3" xfId="641" applyFont="1" applyFill="1" applyBorder="1" applyAlignment="1">
      <alignment horizontal="left" vertical="center" wrapText="1"/>
    </xf>
    <xf numFmtId="185" fontId="16" fillId="6" borderId="8" xfId="641" applyFont="1" applyFill="1" applyBorder="1" applyAlignment="1">
      <alignment horizontal="left" vertical="center" wrapText="1"/>
    </xf>
    <xf numFmtId="185" fontId="13" fillId="0" borderId="7" xfId="641" applyBorder="1">
      <alignment vertical="top"/>
    </xf>
    <xf numFmtId="185" fontId="5" fillId="0" borderId="0" xfId="639" applyFont="1" applyFill="1" applyAlignment="1">
      <alignment horizontal="center" vertical="center"/>
    </xf>
    <xf numFmtId="185" fontId="15" fillId="2" borderId="3" xfId="639" applyFont="1" applyFill="1" applyBorder="1" applyAlignment="1">
      <alignment horizontal="center" vertical="center"/>
    </xf>
    <xf numFmtId="185" fontId="15" fillId="2" borderId="7" xfId="639" applyFont="1" applyFill="1" applyBorder="1" applyAlignment="1">
      <alignment horizontal="center" vertical="center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5" sqref="G15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643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2020年3月内部管理报表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43921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43930</v>
      </c>
      <c r="H14" s="70"/>
      <c r="I14" s="70"/>
    </row>
    <row r="15" spans="1:14" ht="21.75" customHeight="1">
      <c r="F15" s="76" t="s">
        <v>236</v>
      </c>
      <c r="G15" s="77" t="s">
        <v>642</v>
      </c>
      <c r="H15" s="78"/>
      <c r="I15" s="70"/>
    </row>
    <row r="16" spans="1:14" ht="21.75" customHeight="1">
      <c r="F16" s="76" t="s">
        <v>237</v>
      </c>
      <c r="G16" s="77" t="s">
        <v>465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454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3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3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3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5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5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5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7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7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7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7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8"/>
      <c r="B51" s="229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8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8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8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0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0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0"/>
      <c r="B59" s="229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0"/>
      <c r="B60" s="229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0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0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1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1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1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1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1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1"/>
      <c r="B68" s="229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1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1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1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1"/>
      <c r="B73" s="229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1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2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2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2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6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6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6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6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6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6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6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6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7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7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7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8" t="s">
        <v>402</v>
      </c>
      <c r="B93" s="239"/>
      <c r="C93" s="240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3" t="s">
        <v>408</v>
      </c>
      <c r="B94" s="234"/>
      <c r="C94" s="235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3" t="s">
        <v>409</v>
      </c>
      <c r="B95" s="234"/>
      <c r="C95" s="235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3" t="s">
        <v>404</v>
      </c>
      <c r="B96" s="234"/>
      <c r="C96" s="235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33" t="s">
        <v>405</v>
      </c>
      <c r="B97" s="234"/>
      <c r="C97" s="235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209" t="s">
        <v>239</v>
      </c>
      <c r="B98" s="209"/>
      <c r="C98" s="209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</customSheetViews>
  <mergeCells count="40">
    <mergeCell ref="A97:C97"/>
    <mergeCell ref="A93:C93"/>
    <mergeCell ref="A98:C98"/>
    <mergeCell ref="A86:A89"/>
    <mergeCell ref="A90:A92"/>
    <mergeCell ref="A94:C94"/>
    <mergeCell ref="A95:C95"/>
    <mergeCell ref="A96:C96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253</v>
      </c>
      <c r="G4" s="220"/>
      <c r="H4" s="215" t="s">
        <v>455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23"/>
      <c r="B7" s="224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3"/>
      <c r="B18" s="22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23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25"/>
      <c r="B29" s="224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25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25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7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7"/>
      <c r="B45" s="22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7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7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28"/>
      <c r="B51" s="229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28"/>
      <c r="B53" s="224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28"/>
      <c r="B54" s="22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8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30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0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0"/>
      <c r="B59" s="229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0"/>
      <c r="B60" s="229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0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0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1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1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1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1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1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1"/>
      <c r="B68" s="229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1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1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1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1"/>
      <c r="B73" s="229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1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2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2"/>
      <c r="B77" s="22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2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6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6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6"/>
      <c r="B82" s="22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6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36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6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6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6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7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7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37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38" t="s">
        <v>402</v>
      </c>
      <c r="B93" s="239"/>
      <c r="C93" s="240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3" t="s">
        <v>408</v>
      </c>
      <c r="B94" s="234"/>
      <c r="C94" s="235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3" t="s">
        <v>409</v>
      </c>
      <c r="B95" s="234"/>
      <c r="C95" s="235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3" t="s">
        <v>404</v>
      </c>
      <c r="B96" s="234"/>
      <c r="C96" s="235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33" t="s">
        <v>405</v>
      </c>
      <c r="B97" s="234"/>
      <c r="C97" s="235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209" t="s">
        <v>239</v>
      </c>
      <c r="B98" s="209"/>
      <c r="C98" s="209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1:N1"/>
    <mergeCell ref="U4:U5"/>
    <mergeCell ref="A4:A5"/>
    <mergeCell ref="B4:B5"/>
    <mergeCell ref="C4:C5"/>
    <mergeCell ref="H4:S4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81" t="s">
        <v>231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82" t="s">
        <v>143</v>
      </c>
      <c r="B4" s="182" t="s">
        <v>144</v>
      </c>
      <c r="C4" s="183" t="s">
        <v>145</v>
      </c>
      <c r="D4" s="184" t="s">
        <v>146</v>
      </c>
      <c r="E4" s="186" t="s">
        <v>147</v>
      </c>
      <c r="F4" s="187"/>
      <c r="G4" s="187"/>
      <c r="H4" s="187"/>
      <c r="I4" s="188"/>
      <c r="J4" s="189" t="s">
        <v>0</v>
      </c>
      <c r="K4" s="190"/>
      <c r="L4" s="190"/>
      <c r="M4" s="190"/>
      <c r="N4" s="191"/>
      <c r="O4" s="6" t="s">
        <v>148</v>
      </c>
      <c r="P4" s="7"/>
      <c r="Q4" s="7"/>
      <c r="R4" s="7"/>
    </row>
    <row r="5" spans="1:18" s="15" customFormat="1" ht="28.5">
      <c r="A5" s="182"/>
      <c r="B5" s="182"/>
      <c r="C5" s="183"/>
      <c r="D5" s="18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3" t="s">
        <v>4</v>
      </c>
      <c r="B6" s="224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116278.35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386076.93000000005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23"/>
      <c r="B7" s="224"/>
      <c r="C7" s="45" t="s">
        <v>429</v>
      </c>
      <c r="D7" s="112">
        <f>'2019预算营业费用'!T7</f>
        <v>0</v>
      </c>
      <c r="E7" s="112">
        <f ca="1">OFFSET('2018营业费用'!$H7,0,MONTH(封面!$G$13)-1,)</f>
        <v>99314.28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181011.72999999998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23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23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23"/>
      <c r="B10" s="224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23"/>
      <c r="B11" s="224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23"/>
      <c r="B12" s="224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23"/>
      <c r="B13" s="224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23"/>
      <c r="B14" s="224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23"/>
      <c r="B15" s="224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23"/>
      <c r="B16" s="224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23"/>
      <c r="B17" s="224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23"/>
      <c r="B18" s="224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23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23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23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23"/>
      <c r="B22" s="224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23"/>
      <c r="B23" s="224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23"/>
      <c r="B24" s="224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23"/>
      <c r="B25" s="224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23"/>
      <c r="B26" s="224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23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25" t="s">
        <v>155</v>
      </c>
      <c r="B28" s="224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25"/>
      <c r="B29" s="224"/>
      <c r="C29" s="45" t="s">
        <v>31</v>
      </c>
      <c r="D29" s="112">
        <f>'2019预算营业费用'!T29</f>
        <v>0</v>
      </c>
      <c r="E29" s="112">
        <f ca="1">OFFSET('2018营业费用'!$H29,0,MONTH(封面!$G$13)-1,)</f>
        <v>0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253.16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25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25"/>
      <c r="B31" s="224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25"/>
      <c r="B32" s="224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25"/>
      <c r="B33" s="224"/>
      <c r="C33" s="45" t="s">
        <v>36</v>
      </c>
      <c r="D33" s="112">
        <f>'2019预算营业费用'!T33</f>
        <v>0</v>
      </c>
      <c r="E33" s="112">
        <f ca="1">OFFSET('2018营业费用'!$H33,0,MONTH(封面!$G$13)-1,)</f>
        <v>700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1205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25"/>
      <c r="B34" s="224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3581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16694.5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25"/>
      <c r="B35" s="224"/>
      <c r="C35" s="45" t="s">
        <v>39</v>
      </c>
      <c r="D35" s="112">
        <f>'2019预算营业费用'!T35</f>
        <v>0</v>
      </c>
      <c r="E35" s="112">
        <f ca="1">OFFSET('2018营业费用'!$H35,0,MONTH(封面!$G$13)-1,)</f>
        <v>290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25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-9108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30239.840000000004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25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27031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80720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25"/>
      <c r="B38" s="224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25"/>
      <c r="B39" s="224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25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7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7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7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7"/>
      <c r="B44" s="224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7"/>
      <c r="B45" s="224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7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1824.47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5352.96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7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7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28" t="s">
        <v>212</v>
      </c>
      <c r="B49" s="229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28"/>
      <c r="B50" s="229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28"/>
      <c r="B51" s="229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28"/>
      <c r="B52" s="224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28"/>
      <c r="B53" s="224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28"/>
      <c r="B54" s="224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28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28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30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30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30"/>
      <c r="B59" s="229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30"/>
      <c r="B60" s="229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30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12574.09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13646.25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30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1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1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1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1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1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1"/>
      <c r="B68" s="229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38806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91766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1"/>
      <c r="B69" s="229"/>
      <c r="C69" s="48" t="s">
        <v>82</v>
      </c>
      <c r="D69" s="112">
        <f>'2019预算营业费用'!T69</f>
        <v>0</v>
      </c>
      <c r="E69" s="112">
        <f ca="1">OFFSET('2018营业费用'!$H69,0,MONTH(封面!$G$13)-1,)</f>
        <v>32710.14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100155.12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1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217.18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19647.05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1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235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1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1"/>
      <c r="B73" s="229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1"/>
      <c r="B74" s="229"/>
      <c r="C74" s="50" t="s">
        <v>89</v>
      </c>
      <c r="D74" s="112">
        <f>'2019预算营业费用'!T74</f>
        <v>0</v>
      </c>
      <c r="E74" s="112">
        <f ca="1">OFFSET('2018营业费用'!$H74,0,MONTH(封面!$G$13)-1,)</f>
        <v>5629.42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7376.82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1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2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2"/>
      <c r="B77" s="224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2"/>
      <c r="B78" s="224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2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6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6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6"/>
      <c r="B82" s="224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6"/>
      <c r="B83" s="224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6"/>
      <c r="B84" s="224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6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36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36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36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36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37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37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37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76" t="s">
        <v>119</v>
      </c>
      <c r="B93" s="276"/>
      <c r="C93" s="276"/>
      <c r="D93" s="111">
        <f>SUM(D6:D92)</f>
        <v>0</v>
      </c>
      <c r="E93" s="111">
        <f t="shared" ref="E93:L93" ca="1" si="10">SUM(E6:E92)</f>
        <v>330082.93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942644.59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33" t="s">
        <v>135</v>
      </c>
      <c r="B94" s="234"/>
      <c r="C94" s="235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33" t="s">
        <v>136</v>
      </c>
      <c r="B96" s="234"/>
      <c r="C96" s="235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33" t="s">
        <v>444</v>
      </c>
      <c r="B98" s="234"/>
      <c r="C98" s="235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33" t="s">
        <v>446</v>
      </c>
      <c r="B100" s="234"/>
      <c r="C100" s="235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33" t="s">
        <v>120</v>
      </c>
      <c r="B102" s="234"/>
      <c r="C102" s="235"/>
      <c r="D102" s="111"/>
      <c r="E102" s="112">
        <f ca="1">OFFSET('2018营业费用'!$H102,0,MONTH(封面!$G$13)-1,)</f>
        <v>330082.93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942644.59000000008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71516.14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191921.12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33" t="s">
        <v>256</v>
      </c>
      <c r="B104" s="234"/>
      <c r="C104" s="235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L1"/>
    <mergeCell ref="A4:A5"/>
    <mergeCell ref="B4:B5"/>
    <mergeCell ref="C4:C5"/>
    <mergeCell ref="D4:D5"/>
    <mergeCell ref="E4:I4"/>
    <mergeCell ref="J4:N4"/>
  </mergeCells>
  <phoneticPr fontId="11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6:L106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59999389629810485"/>
  </sheetPr>
  <dimension ref="A1:AC93"/>
  <sheetViews>
    <sheetView workbookViewId="0">
      <pane xSplit="4" ySplit="5" topLeftCell="I81" activePane="bottomRight" state="frozen"/>
      <selection activeCell="I96" sqref="I96"/>
      <selection pane="topRight" activeCell="I96" sqref="I96"/>
      <selection pane="bottomLeft" activeCell="I96" sqref="I96"/>
      <selection pane="bottomRight" activeCell="M90" sqref="M90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3.5" style="168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555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469</v>
      </c>
    </row>
    <row r="2" spans="1:22" s="137" customFormat="1" ht="18" customHeight="1">
      <c r="A2" s="133" t="str">
        <f>'2020实际管理费用'!A2</f>
        <v>编制单位：九江天赐高新材料股份有限公司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'2020实际管理费用'!A3</f>
        <v>编制期间：2020年3月</v>
      </c>
      <c r="J3" s="138"/>
      <c r="M3" s="138" t="str">
        <f>'2020实际管理费用'!M3</f>
        <v>编制日期：2020年4月2日</v>
      </c>
      <c r="N3" s="138"/>
      <c r="O3" s="138"/>
      <c r="P3" s="139"/>
    </row>
    <row r="4" spans="1:22" s="140" customFormat="1" ht="14.25" customHeight="1">
      <c r="A4" s="244" t="s">
        <v>470</v>
      </c>
      <c r="B4" s="244" t="s">
        <v>556</v>
      </c>
      <c r="C4" s="270" t="s">
        <v>557</v>
      </c>
      <c r="D4" s="245" t="s">
        <v>558</v>
      </c>
      <c r="E4" s="218" t="s">
        <v>635</v>
      </c>
      <c r="F4" s="219"/>
      <c r="G4" s="220" t="s">
        <v>639</v>
      </c>
      <c r="H4" s="220"/>
      <c r="I4" s="246" t="s">
        <v>474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559</v>
      </c>
      <c r="V4" s="264" t="s">
        <v>560</v>
      </c>
    </row>
    <row r="5" spans="1:22" s="142" customFormat="1">
      <c r="A5" s="244"/>
      <c r="B5" s="244"/>
      <c r="C5" s="271"/>
      <c r="D5" s="245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65"/>
    </row>
    <row r="6" spans="1:22" s="142" customFormat="1" ht="17.25" customHeight="1">
      <c r="A6" s="266" t="s">
        <v>563</v>
      </c>
      <c r="B6" s="241" t="s">
        <v>564</v>
      </c>
      <c r="C6" s="143" t="str">
        <f>"销售费用-"&amp;D6</f>
        <v>销售费用-工资</v>
      </c>
      <c r="D6" s="144" t="s">
        <v>428</v>
      </c>
      <c r="E6" s="144"/>
      <c r="F6" s="144"/>
      <c r="G6" s="144"/>
      <c r="H6" s="144"/>
      <c r="I6" s="145">
        <v>51257.34</v>
      </c>
      <c r="J6" s="145">
        <v>-14601.779999999999</v>
      </c>
      <c r="K6" s="145">
        <v>64932.75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101588.31</v>
      </c>
      <c r="V6" s="147"/>
    </row>
    <row r="7" spans="1:22" s="142" customFormat="1" ht="17.25" customHeight="1">
      <c r="A7" s="267"/>
      <c r="B7" s="268"/>
      <c r="C7" s="143" t="str">
        <f t="shared" ref="C7:C70" si="0">"销售费用-"&amp;D7</f>
        <v>销售费用-年终奖</v>
      </c>
      <c r="D7" s="144" t="s">
        <v>429</v>
      </c>
      <c r="E7" s="144"/>
      <c r="F7" s="144"/>
      <c r="G7" s="144"/>
      <c r="H7" s="144"/>
      <c r="I7" s="145">
        <v>123112.81</v>
      </c>
      <c r="J7" s="145">
        <v>1873.5</v>
      </c>
      <c r="K7" s="145">
        <v>1866.74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126853.05</v>
      </c>
      <c r="V7" s="147"/>
    </row>
    <row r="8" spans="1:22" s="142" customFormat="1" ht="17.25" customHeight="1">
      <c r="A8" s="267"/>
      <c r="B8" s="148" t="s">
        <v>565</v>
      </c>
      <c r="C8" s="143" t="str">
        <f t="shared" si="0"/>
        <v>销售费用-劳务费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67"/>
      <c r="B9" s="148" t="s">
        <v>566</v>
      </c>
      <c r="C9" s="143" t="str">
        <f t="shared" si="0"/>
        <v>销售费用-奖励费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7"/>
      <c r="B10" s="241" t="s">
        <v>567</v>
      </c>
      <c r="C10" s="143" t="str">
        <f t="shared" si="0"/>
        <v>销售费用-员工餐费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7"/>
      <c r="B11" s="242"/>
      <c r="C11" s="143" t="str">
        <f t="shared" si="0"/>
        <v>销售费用-文体活动费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67"/>
      <c r="B12" s="242"/>
      <c r="C12" s="143" t="str">
        <f t="shared" si="0"/>
        <v>销售费用-高温补贴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7"/>
      <c r="B13" s="242"/>
      <c r="C13" s="143" t="str">
        <f t="shared" si="0"/>
        <v>销售费用-医疗医药费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7"/>
      <c r="B14" s="242"/>
      <c r="C14" s="143" t="str">
        <f t="shared" si="0"/>
        <v>销售费用-慰问金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400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400</v>
      </c>
      <c r="V14" s="147"/>
    </row>
    <row r="15" spans="1:22" s="142" customFormat="1" ht="17.25" customHeight="1">
      <c r="A15" s="267"/>
      <c r="B15" s="242"/>
      <c r="C15" s="143" t="str">
        <f t="shared" si="0"/>
        <v>销售费用-困难补助金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7"/>
      <c r="B16" s="242"/>
      <c r="C16" s="143" t="str">
        <f t="shared" si="0"/>
        <v>销售费用-商业保险金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7"/>
      <c r="B17" s="242"/>
      <c r="C17" s="143" t="str">
        <f t="shared" si="0"/>
        <v>销售费用-其他福利费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67"/>
      <c r="B18" s="149" t="s">
        <v>568</v>
      </c>
      <c r="C18" s="143" t="str">
        <f t="shared" si="0"/>
        <v>销售费用-住房公积金</v>
      </c>
      <c r="D18" s="144" t="s">
        <v>17</v>
      </c>
      <c r="E18" s="144"/>
      <c r="F18" s="144"/>
      <c r="G18" s="144"/>
      <c r="H18" s="144"/>
      <c r="I18" s="145">
        <v>1842</v>
      </c>
      <c r="J18" s="145">
        <v>1842</v>
      </c>
      <c r="K18" s="145">
        <v>1842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5526</v>
      </c>
      <c r="V18" s="147"/>
    </row>
    <row r="19" spans="1:22" s="142" customFormat="1" ht="17.25" customHeight="1">
      <c r="A19" s="267"/>
      <c r="B19" s="148" t="s">
        <v>569</v>
      </c>
      <c r="C19" s="143" t="str">
        <f t="shared" si="0"/>
        <v>销售费用-工会经费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67"/>
      <c r="B20" s="148" t="s">
        <v>570</v>
      </c>
      <c r="C20" s="143" t="str">
        <f t="shared" si="0"/>
        <v>销售费用-培训费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67"/>
      <c r="B21" s="241" t="s">
        <v>571</v>
      </c>
      <c r="C21" s="143" t="str">
        <f t="shared" si="0"/>
        <v>销售费用-养老保险</v>
      </c>
      <c r="D21" s="144" t="s">
        <v>22</v>
      </c>
      <c r="E21" s="144"/>
      <c r="F21" s="144"/>
      <c r="G21" s="144"/>
      <c r="H21" s="144"/>
      <c r="I21" s="145">
        <v>2000.16</v>
      </c>
      <c r="J21" s="145">
        <v>2000.16</v>
      </c>
      <c r="K21" s="145">
        <v>-364.08000000000004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3636.2400000000002</v>
      </c>
      <c r="V21" s="147"/>
    </row>
    <row r="22" spans="1:22" s="142" customFormat="1" ht="17.25" customHeight="1">
      <c r="A22" s="267"/>
      <c r="B22" s="242"/>
      <c r="C22" s="143" t="str">
        <f t="shared" si="0"/>
        <v>销售费用-失业保险</v>
      </c>
      <c r="D22" s="144" t="s">
        <v>23</v>
      </c>
      <c r="E22" s="144"/>
      <c r="F22" s="144"/>
      <c r="G22" s="144"/>
      <c r="H22" s="144"/>
      <c r="I22" s="145">
        <v>62.63</v>
      </c>
      <c r="J22" s="145">
        <v>62.63</v>
      </c>
      <c r="K22" s="145">
        <v>20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145.26</v>
      </c>
      <c r="V22" s="147"/>
    </row>
    <row r="23" spans="1:22" s="142" customFormat="1" ht="17.25" customHeight="1">
      <c r="A23" s="267"/>
      <c r="B23" s="242"/>
      <c r="C23" s="143" t="str">
        <f t="shared" si="0"/>
        <v>销售费用-工伤保险</v>
      </c>
      <c r="D23" s="144" t="s">
        <v>24</v>
      </c>
      <c r="E23" s="144"/>
      <c r="F23" s="144"/>
      <c r="G23" s="144"/>
      <c r="H23" s="144"/>
      <c r="I23" s="145">
        <v>57.85</v>
      </c>
      <c r="J23" s="145">
        <v>57.85</v>
      </c>
      <c r="K23" s="145">
        <v>51.87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167.57</v>
      </c>
      <c r="V23" s="147"/>
    </row>
    <row r="24" spans="1:22" s="142" customFormat="1" ht="17.25" customHeight="1">
      <c r="A24" s="267"/>
      <c r="B24" s="242"/>
      <c r="C24" s="143" t="str">
        <f t="shared" si="0"/>
        <v>销售费用-医疗保险</v>
      </c>
      <c r="D24" s="144" t="s">
        <v>25</v>
      </c>
      <c r="E24" s="144"/>
      <c r="F24" s="144"/>
      <c r="G24" s="144"/>
      <c r="H24" s="144"/>
      <c r="I24" s="145">
        <v>1046.03</v>
      </c>
      <c r="J24" s="145">
        <v>1040.48</v>
      </c>
      <c r="K24" s="145">
        <v>1040.48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3126.9900000000002</v>
      </c>
      <c r="V24" s="147"/>
    </row>
    <row r="25" spans="1:22" s="142" customFormat="1" ht="17.25" customHeight="1">
      <c r="A25" s="267"/>
      <c r="B25" s="242"/>
      <c r="C25" s="143" t="str">
        <f t="shared" si="0"/>
        <v>销售费用-生育保险</v>
      </c>
      <c r="D25" s="144" t="s">
        <v>26</v>
      </c>
      <c r="E25" s="144"/>
      <c r="F25" s="144"/>
      <c r="G25" s="144"/>
      <c r="H25" s="144"/>
      <c r="I25" s="145">
        <v>113.84</v>
      </c>
      <c r="J25" s="145">
        <v>113.33</v>
      </c>
      <c r="K25" s="145">
        <v>113.33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340.5</v>
      </c>
      <c r="V25" s="147"/>
    </row>
    <row r="26" spans="1:22" s="142" customFormat="1" ht="17.25" customHeight="1">
      <c r="A26" s="267"/>
      <c r="B26" s="243"/>
      <c r="C26" s="143" t="str">
        <f t="shared" si="0"/>
        <v>销售费用-辞退福利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67"/>
      <c r="B27" s="148" t="s">
        <v>572</v>
      </c>
      <c r="C27" s="143" t="str">
        <f t="shared" si="0"/>
        <v>销售费用-招聘费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0" t="s">
        <v>573</v>
      </c>
      <c r="B28" s="241" t="s">
        <v>574</v>
      </c>
      <c r="C28" s="143" t="str">
        <f t="shared" si="0"/>
        <v>销售费用-图书资料费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61"/>
      <c r="B29" s="243"/>
      <c r="C29" s="143" t="str">
        <f t="shared" si="0"/>
        <v>销售费用-办公用品费用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63.38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63.38</v>
      </c>
      <c r="V29" s="147"/>
    </row>
    <row r="30" spans="1:22" s="142" customFormat="1" ht="17.25" customHeight="1">
      <c r="A30" s="261"/>
      <c r="B30" s="149" t="s">
        <v>575</v>
      </c>
      <c r="C30" s="143" t="str">
        <f t="shared" si="0"/>
        <v>销售费用-印刷费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61"/>
      <c r="B31" s="241" t="s">
        <v>576</v>
      </c>
      <c r="C31" s="143" t="str">
        <f t="shared" si="0"/>
        <v>销售费用-上网费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1"/>
      <c r="B32" s="242"/>
      <c r="C32" s="143" t="str">
        <f t="shared" si="0"/>
        <v>销售费用-固话费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1"/>
      <c r="B33" s="243"/>
      <c r="C33" s="143" t="str">
        <f t="shared" si="0"/>
        <v>销售费用-手机费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1"/>
      <c r="B34" s="148" t="s">
        <v>577</v>
      </c>
      <c r="C34" s="143" t="str">
        <f t="shared" si="0"/>
        <v>销售费用-差旅费</v>
      </c>
      <c r="D34" s="151" t="s">
        <v>495</v>
      </c>
      <c r="E34" s="152"/>
      <c r="F34" s="152"/>
      <c r="G34" s="152"/>
      <c r="H34" s="152"/>
      <c r="I34" s="145">
        <v>5049.51</v>
      </c>
      <c r="J34" s="145">
        <v>0</v>
      </c>
      <c r="K34" s="145">
        <v>1822.2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6871.71</v>
      </c>
      <c r="V34" s="147"/>
    </row>
    <row r="35" spans="1:22" s="142" customFormat="1" ht="17.25" customHeight="1">
      <c r="A35" s="261"/>
      <c r="B35" s="149" t="s">
        <v>578</v>
      </c>
      <c r="C35" s="143" t="str">
        <f t="shared" si="0"/>
        <v>销售费用-车辆费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61"/>
      <c r="B36" s="149" t="s">
        <v>579</v>
      </c>
      <c r="C36" s="143" t="str">
        <f t="shared" si="0"/>
        <v>销售费用-业务招待费</v>
      </c>
      <c r="D36" s="144" t="s">
        <v>42</v>
      </c>
      <c r="E36" s="144"/>
      <c r="F36" s="144"/>
      <c r="G36" s="144"/>
      <c r="H36" s="144"/>
      <c r="I36" s="145">
        <v>28341</v>
      </c>
      <c r="J36" s="145">
        <v>1440</v>
      </c>
      <c r="K36" s="145">
        <v>2718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32499</v>
      </c>
      <c r="V36" s="147"/>
    </row>
    <row r="37" spans="1:22" s="142" customFormat="1" ht="17.25" customHeight="1">
      <c r="A37" s="261"/>
      <c r="B37" s="241" t="s">
        <v>580</v>
      </c>
      <c r="C37" s="143" t="str">
        <f t="shared" si="0"/>
        <v>销售费用-会员费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1"/>
      <c r="B38" s="243"/>
      <c r="C38" s="143" t="str">
        <f t="shared" si="0"/>
        <v>销售费用-会议会务费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2041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2041</v>
      </c>
      <c r="V38" s="147"/>
    </row>
    <row r="39" spans="1:22" s="142" customFormat="1" ht="17.25" customHeight="1">
      <c r="A39" s="261"/>
      <c r="B39" s="149" t="s">
        <v>581</v>
      </c>
      <c r="C39" s="143" t="str">
        <f t="shared" si="0"/>
        <v>销售费用-文化建设费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62" t="s">
        <v>582</v>
      </c>
      <c r="B40" s="153" t="s">
        <v>583</v>
      </c>
      <c r="C40" s="143" t="str">
        <f t="shared" si="0"/>
        <v>销售费用-修理费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63"/>
      <c r="B41" s="148" t="s">
        <v>584</v>
      </c>
      <c r="C41" s="143" t="str">
        <f t="shared" si="0"/>
        <v>销售费用-低值易耗品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328512.47000000003</v>
      </c>
      <c r="K41" s="145">
        <v>330960.84000000003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659473.31000000006</v>
      </c>
      <c r="V41" s="147"/>
    </row>
    <row r="42" spans="1:22" s="142" customFormat="1" ht="17.25" customHeight="1">
      <c r="A42" s="263"/>
      <c r="B42" s="148" t="s">
        <v>585</v>
      </c>
      <c r="C42" s="143" t="str">
        <f t="shared" si="0"/>
        <v>销售费用-软件费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3"/>
      <c r="B43" s="241" t="s">
        <v>586</v>
      </c>
      <c r="C43" s="143" t="str">
        <f t="shared" si="0"/>
        <v>销售费用-财产保险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3"/>
      <c r="B44" s="243"/>
      <c r="C44" s="143" t="str">
        <f t="shared" si="0"/>
        <v>销售费用-信用保险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3"/>
      <c r="B45" s="149" t="s">
        <v>587</v>
      </c>
      <c r="C45" s="143" t="str">
        <f t="shared" si="0"/>
        <v>销售费用-固定资产折旧</v>
      </c>
      <c r="D45" s="154" t="s">
        <v>52</v>
      </c>
      <c r="E45" s="162"/>
      <c r="F45" s="162"/>
      <c r="G45" s="162"/>
      <c r="H45" s="162"/>
      <c r="I45" s="145">
        <v>228.8</v>
      </c>
      <c r="J45" s="145">
        <v>228.80999999999997</v>
      </c>
      <c r="K45" s="145">
        <v>228.78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686.39</v>
      </c>
      <c r="V45" s="147"/>
    </row>
    <row r="46" spans="1:22" s="142" customFormat="1" ht="17.25" customHeight="1">
      <c r="A46" s="263"/>
      <c r="B46" s="149" t="s">
        <v>588</v>
      </c>
      <c r="C46" s="143" t="str">
        <f t="shared" si="0"/>
        <v>销售费用-无形资产摊销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63"/>
      <c r="B47" s="148" t="s">
        <v>589</v>
      </c>
      <c r="C47" s="143" t="str">
        <f t="shared" si="0"/>
        <v>销售费用-租赁费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销售费用-长期待摊费用摊销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51"/>
      <c r="B49" s="157" t="s">
        <v>590</v>
      </c>
      <c r="C49" s="143" t="str">
        <f t="shared" si="0"/>
        <v>销售费用-材料费</v>
      </c>
      <c r="D49" s="158" t="s">
        <v>591</v>
      </c>
      <c r="E49" s="174"/>
      <c r="F49" s="174"/>
      <c r="G49" s="174"/>
      <c r="H49" s="174"/>
      <c r="I49" s="145">
        <v>3489.38</v>
      </c>
      <c r="J49" s="145">
        <v>362.35</v>
      </c>
      <c r="K49" s="145">
        <v>833.11000000000013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4684.84</v>
      </c>
      <c r="V49" s="147"/>
    </row>
    <row r="50" spans="1:22" s="142" customFormat="1" ht="17.25" customHeight="1">
      <c r="A50" s="251"/>
      <c r="B50" s="252" t="s">
        <v>592</v>
      </c>
      <c r="C50" s="143" t="str">
        <f t="shared" si="0"/>
        <v>销售费用-委外试制费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1"/>
      <c r="B51" s="253"/>
      <c r="C51" s="143" t="str">
        <f t="shared" si="0"/>
        <v>销售费用-检测费</v>
      </c>
      <c r="D51" s="156" t="s">
        <v>512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1"/>
      <c r="B52" s="159" t="s">
        <v>593</v>
      </c>
      <c r="C52" s="143" t="str">
        <f t="shared" si="0"/>
        <v>销售费用-设计费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1"/>
      <c r="B53" s="159" t="s">
        <v>594</v>
      </c>
      <c r="C53" s="143" t="str">
        <f t="shared" si="0"/>
        <v>销售费用-专利费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4" t="s">
        <v>595</v>
      </c>
      <c r="B54" s="149" t="s">
        <v>596</v>
      </c>
      <c r="C54" s="143" t="str">
        <f t="shared" si="0"/>
        <v>销售费用-体系建设费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4"/>
      <c r="B55" s="160" t="s">
        <v>597</v>
      </c>
      <c r="C55" s="143" t="str">
        <f t="shared" si="0"/>
        <v>销售费用-广告宣传费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4"/>
      <c r="B56" s="160" t="s">
        <v>598</v>
      </c>
      <c r="C56" s="143" t="str">
        <f t="shared" si="0"/>
        <v>销售费用-展览费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4"/>
      <c r="B57" s="159" t="s">
        <v>599</v>
      </c>
      <c r="C57" s="143" t="str">
        <f t="shared" si="0"/>
        <v>销售费用-样品赠品费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97.53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97.53</v>
      </c>
      <c r="V57" s="147"/>
    </row>
    <row r="58" spans="1:22" s="142" customFormat="1" ht="17.25" customHeight="1">
      <c r="A58" s="254"/>
      <c r="B58" s="149" t="s">
        <v>600</v>
      </c>
      <c r="C58" s="143" t="str">
        <f t="shared" si="0"/>
        <v>销售费用-市场调研费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5" t="s">
        <v>601</v>
      </c>
      <c r="B59" s="161" t="s">
        <v>602</v>
      </c>
      <c r="C59" s="143" t="str">
        <f t="shared" si="0"/>
        <v>销售费用-机物料消耗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55"/>
      <c r="B60" s="161" t="s">
        <v>603</v>
      </c>
      <c r="C60" s="143" t="str">
        <f t="shared" si="0"/>
        <v>销售费用-水费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55"/>
      <c r="B61" s="161" t="s">
        <v>604</v>
      </c>
      <c r="C61" s="143" t="str">
        <f t="shared" si="0"/>
        <v>销售费用-电费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55"/>
      <c r="B62" s="161" t="s">
        <v>605</v>
      </c>
      <c r="C62" s="143" t="str">
        <f t="shared" si="0"/>
        <v>销售费用-燃油燃煤费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55"/>
      <c r="B63" s="161" t="s">
        <v>606</v>
      </c>
      <c r="C63" s="143" t="str">
        <f t="shared" si="0"/>
        <v>销售费用-蒸汽费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5"/>
      <c r="B64" s="256" t="s">
        <v>607</v>
      </c>
      <c r="C64" s="143" t="str">
        <f t="shared" si="0"/>
        <v>销售费用-自有车辆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5"/>
      <c r="B65" s="257"/>
      <c r="C65" s="143" t="str">
        <f t="shared" si="0"/>
        <v>销售费用-外部货运</v>
      </c>
      <c r="D65" s="154" t="s">
        <v>82</v>
      </c>
      <c r="E65" s="162"/>
      <c r="F65" s="162"/>
      <c r="G65" s="162"/>
      <c r="H65" s="162"/>
      <c r="I65" s="145">
        <v>660570.5199999999</v>
      </c>
      <c r="J65" s="145">
        <v>848298.92</v>
      </c>
      <c r="K65" s="145">
        <v>1970310.97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3479180.41</v>
      </c>
      <c r="V65" s="147"/>
    </row>
    <row r="66" spans="1:22" s="142" customFormat="1" ht="17.25" customHeight="1">
      <c r="A66" s="255"/>
      <c r="B66" s="148" t="s">
        <v>608</v>
      </c>
      <c r="C66" s="143" t="str">
        <f t="shared" si="0"/>
        <v>销售费用-邮寄费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878.29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878.29</v>
      </c>
      <c r="V66" s="147"/>
    </row>
    <row r="67" spans="1:22" s="142" customFormat="1" ht="17.25" customHeight="1">
      <c r="A67" s="255"/>
      <c r="B67" s="159" t="s">
        <v>529</v>
      </c>
      <c r="C67" s="143" t="str">
        <f t="shared" si="0"/>
        <v>销售费用-天然气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5"/>
      <c r="B68" s="160" t="s">
        <v>609</v>
      </c>
      <c r="C68" s="143" t="str">
        <f t="shared" si="0"/>
        <v>销售费用-出口报关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5"/>
      <c r="B69" s="159" t="s">
        <v>610</v>
      </c>
      <c r="C69" s="143" t="str">
        <f t="shared" si="0"/>
        <v>销售费用-业务代理费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8" t="s">
        <v>611</v>
      </c>
      <c r="B70" s="148" t="s">
        <v>612</v>
      </c>
      <c r="C70" s="143" t="str">
        <f t="shared" si="0"/>
        <v>销售费用-审计鉴证费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58"/>
      <c r="B71" s="148" t="s">
        <v>613</v>
      </c>
      <c r="C71" s="143" t="str">
        <f t="shared" ref="C71:C84" si="2">"销售费用-"&amp;D71</f>
        <v>销售费用-咨询费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0</v>
      </c>
      <c r="V71" s="147"/>
    </row>
    <row r="72" spans="1:22" s="142" customFormat="1" ht="17.25" customHeight="1">
      <c r="A72" s="258"/>
      <c r="B72" s="149" t="s">
        <v>614</v>
      </c>
      <c r="C72" s="143" t="str">
        <f t="shared" si="2"/>
        <v>销售费用-诉讼费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59" t="s">
        <v>615</v>
      </c>
      <c r="B73" s="149" t="s">
        <v>616</v>
      </c>
      <c r="C73" s="143" t="str">
        <f t="shared" si="2"/>
        <v>销售费用-劳动保护费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39.29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39.29</v>
      </c>
      <c r="V73" s="147"/>
    </row>
    <row r="74" spans="1:22" s="142" customFormat="1" ht="17.25" customHeight="1">
      <c r="A74" s="259"/>
      <c r="B74" s="149" t="s">
        <v>617</v>
      </c>
      <c r="C74" s="143" t="str">
        <f t="shared" si="2"/>
        <v>销售费用-安全费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59"/>
      <c r="B75" s="241" t="s">
        <v>618</v>
      </c>
      <c r="C75" s="143" t="str">
        <f t="shared" si="2"/>
        <v>销售费用-绿化费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59"/>
      <c r="B76" s="242"/>
      <c r="C76" s="143" t="str">
        <f t="shared" si="2"/>
        <v>销售费用-排污费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59"/>
      <c r="B77" s="243"/>
      <c r="C77" s="143" t="str">
        <f t="shared" si="2"/>
        <v>销售费用-环评费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9"/>
      <c r="B78" s="149" t="s">
        <v>619</v>
      </c>
      <c r="C78" s="143" t="str">
        <f t="shared" si="2"/>
        <v>销售费用-职业健康费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7" t="s">
        <v>620</v>
      </c>
      <c r="B79" s="149" t="s">
        <v>621</v>
      </c>
      <c r="C79" s="143" t="str">
        <f t="shared" si="2"/>
        <v>销售费用-证券发行费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7"/>
      <c r="B80" s="149" t="s">
        <v>622</v>
      </c>
      <c r="C80" s="143" t="str">
        <f t="shared" si="2"/>
        <v>销售费用-信息披露费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7"/>
      <c r="B81" s="149" t="s">
        <v>623</v>
      </c>
      <c r="C81" s="143" t="str">
        <f t="shared" si="2"/>
        <v>销售费用-投资者关系费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7"/>
      <c r="B82" s="148" t="s">
        <v>624</v>
      </c>
      <c r="C82" s="143" t="str">
        <f t="shared" si="2"/>
        <v>销售费用-董事会费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8"/>
      <c r="B83" s="163" t="s">
        <v>625</v>
      </c>
      <c r="C83" s="143" t="str">
        <f t="shared" si="2"/>
        <v>销售费用-研究开发费用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49"/>
      <c r="B84" s="149" t="s">
        <v>626</v>
      </c>
      <c r="C84" s="143" t="str">
        <f t="shared" si="2"/>
        <v>销售费用-其他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77" t="s">
        <v>627</v>
      </c>
      <c r="B85" s="278"/>
      <c r="C85" s="278"/>
      <c r="D85" s="279"/>
      <c r="E85" s="175"/>
      <c r="F85" s="175"/>
      <c r="G85" s="175"/>
      <c r="H85" s="175"/>
      <c r="I85" s="146">
        <v>877171.86999999988</v>
      </c>
      <c r="J85" s="146">
        <v>1171670.01</v>
      </c>
      <c r="K85" s="146">
        <v>2379457.19</v>
      </c>
      <c r="L85" s="146">
        <f t="shared" ref="L85:S85" si="4">SUM(L6:L84)</f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>SUM(T6:T84)</f>
        <v>0</v>
      </c>
      <c r="U85" s="146">
        <f>SUM(U6:U84)</f>
        <v>4428299.07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72" t="s">
        <v>550</v>
      </c>
      <c r="B86" s="273"/>
      <c r="C86" s="273"/>
      <c r="D86" s="274"/>
      <c r="E86" s="172"/>
      <c r="F86" s="172"/>
      <c r="G86" s="172"/>
      <c r="H86" s="172"/>
      <c r="I86" s="145">
        <v>139025.1</v>
      </c>
      <c r="J86" s="145">
        <v>711628.22</v>
      </c>
      <c r="K86" s="145">
        <v>837493.85999999987</v>
      </c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ref="U86:U92" si="5">SUM(I86:T86)</f>
        <v>1688147.1799999997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72" t="s">
        <v>644</v>
      </c>
      <c r="B87" s="273"/>
      <c r="C87" s="273"/>
      <c r="D87" s="274"/>
      <c r="E87" s="177"/>
      <c r="F87" s="177"/>
      <c r="G87" s="177"/>
      <c r="H87" s="177"/>
      <c r="I87" s="145"/>
      <c r="J87" s="145">
        <v>547728.6</v>
      </c>
      <c r="K87" s="145">
        <v>646874.56999999995</v>
      </c>
      <c r="L87" s="145"/>
      <c r="M87" s="145"/>
      <c r="N87" s="145"/>
      <c r="O87" s="145"/>
      <c r="P87" s="145"/>
      <c r="Q87" s="145"/>
      <c r="R87" s="145"/>
      <c r="S87" s="145"/>
      <c r="T87" s="145"/>
      <c r="U87" s="146"/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72" t="s">
        <v>551</v>
      </c>
      <c r="B88" s="273"/>
      <c r="C88" s="273"/>
      <c r="D88" s="274"/>
      <c r="E88" s="172"/>
      <c r="F88" s="172"/>
      <c r="G88" s="172"/>
      <c r="H88" s="172"/>
      <c r="I88" s="145">
        <v>139025.1</v>
      </c>
      <c r="J88" s="145">
        <f>J86</f>
        <v>711628.22</v>
      </c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5"/>
        <v>850653.32</v>
      </c>
      <c r="V88" s="147"/>
      <c r="W88" s="142"/>
      <c r="X88" s="142"/>
      <c r="Y88" s="142"/>
      <c r="Z88" s="142"/>
      <c r="AA88" s="142"/>
      <c r="AB88" s="142"/>
      <c r="AC88" s="142"/>
    </row>
    <row r="89" spans="1:29" s="166" customFormat="1" ht="15" customHeight="1">
      <c r="A89" s="272" t="s">
        <v>552</v>
      </c>
      <c r="B89" s="273"/>
      <c r="C89" s="273"/>
      <c r="D89" s="274"/>
      <c r="E89" s="172"/>
      <c r="F89" s="172"/>
      <c r="G89" s="172"/>
      <c r="H89" s="172"/>
      <c r="I89" s="145">
        <v>599121.66999999993</v>
      </c>
      <c r="J89" s="145">
        <v>460041.79000000004</v>
      </c>
      <c r="K89" s="145">
        <v>1541963.3299999998</v>
      </c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5"/>
        <v>2601126.79</v>
      </c>
      <c r="V89" s="147"/>
      <c r="W89" s="142"/>
      <c r="X89" s="142"/>
      <c r="Y89" s="142"/>
      <c r="Z89" s="142"/>
      <c r="AA89" s="142"/>
      <c r="AB89" s="142"/>
      <c r="AC89" s="142"/>
    </row>
    <row r="90" spans="1:29" s="166" customFormat="1" ht="15" customHeight="1">
      <c r="A90" s="272" t="s">
        <v>644</v>
      </c>
      <c r="B90" s="273"/>
      <c r="C90" s="273"/>
      <c r="D90" s="274"/>
      <c r="E90" s="177"/>
      <c r="F90" s="177"/>
      <c r="G90" s="177"/>
      <c r="H90" s="177"/>
      <c r="I90" s="145"/>
      <c r="J90" s="145">
        <v>300570.32</v>
      </c>
      <c r="K90" s="145">
        <v>1323436.3999999999</v>
      </c>
      <c r="L90" s="145"/>
      <c r="M90" s="145"/>
      <c r="N90" s="145"/>
      <c r="O90" s="145"/>
      <c r="P90" s="145"/>
      <c r="Q90" s="145"/>
      <c r="R90" s="145"/>
      <c r="S90" s="145"/>
      <c r="T90" s="145"/>
      <c r="U90" s="146"/>
      <c r="V90" s="147"/>
      <c r="W90" s="142"/>
      <c r="X90" s="142"/>
      <c r="Y90" s="142"/>
      <c r="Z90" s="142"/>
      <c r="AA90" s="142"/>
      <c r="AB90" s="142"/>
      <c r="AC90" s="142"/>
    </row>
    <row r="91" spans="1:29" ht="15" customHeight="1">
      <c r="A91" s="272" t="s">
        <v>553</v>
      </c>
      <c r="B91" s="273"/>
      <c r="C91" s="273"/>
      <c r="D91" s="274"/>
      <c r="E91" s="172"/>
      <c r="F91" s="172"/>
      <c r="G91" s="172"/>
      <c r="H91" s="172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6">
        <f t="shared" si="5"/>
        <v>0</v>
      </c>
      <c r="V91" s="167"/>
    </row>
    <row r="92" spans="1:29" ht="15" customHeight="1">
      <c r="A92" s="272" t="s">
        <v>239</v>
      </c>
      <c r="B92" s="273"/>
      <c r="C92" s="273"/>
      <c r="D92" s="274"/>
      <c r="E92" s="172"/>
      <c r="F92" s="172"/>
      <c r="G92" s="172"/>
      <c r="H92" s="172"/>
      <c r="I92" s="145">
        <v>0</v>
      </c>
      <c r="J92" s="145">
        <v>0</v>
      </c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6">
        <f t="shared" si="5"/>
        <v>0</v>
      </c>
      <c r="V92" s="167"/>
    </row>
    <row r="93" spans="1:29">
      <c r="D93" s="169" t="s">
        <v>554</v>
      </c>
      <c r="E93" s="169"/>
      <c r="F93" s="169"/>
      <c r="G93" s="169"/>
      <c r="H93" s="169"/>
      <c r="I93" s="170">
        <f>I85-I86-I88-I89-I92</f>
        <v>0</v>
      </c>
      <c r="J93" s="170">
        <f>J89+J86-J85</f>
        <v>0</v>
      </c>
      <c r="K93" s="170">
        <f>K89+K86-K85</f>
        <v>0</v>
      </c>
      <c r="L93" s="170">
        <f t="shared" ref="L93:T93" si="6">L85-L86-L88-L89-L92</f>
        <v>0</v>
      </c>
      <c r="M93" s="170">
        <f t="shared" si="6"/>
        <v>0</v>
      </c>
      <c r="N93" s="170">
        <f t="shared" si="6"/>
        <v>0</v>
      </c>
      <c r="O93" s="170">
        <f t="shared" si="6"/>
        <v>0</v>
      </c>
      <c r="P93" s="170">
        <f t="shared" si="6"/>
        <v>0</v>
      </c>
      <c r="Q93" s="170">
        <f t="shared" si="6"/>
        <v>0</v>
      </c>
      <c r="R93" s="170">
        <f t="shared" si="6"/>
        <v>0</v>
      </c>
      <c r="S93" s="170">
        <f t="shared" si="6"/>
        <v>0</v>
      </c>
      <c r="T93" s="170">
        <f t="shared" si="6"/>
        <v>0</v>
      </c>
      <c r="U93" s="170">
        <f>U85-SUM(I85:T85)</f>
        <v>0</v>
      </c>
    </row>
  </sheetData>
  <autoFilter ref="A5:AC93"/>
  <mergeCells count="38">
    <mergeCell ref="A87:D87"/>
    <mergeCell ref="A90:D90"/>
    <mergeCell ref="A88:D88"/>
    <mergeCell ref="A89:D89"/>
    <mergeCell ref="A91:D91"/>
    <mergeCell ref="A92:D92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458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3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3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23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25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25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25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7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7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7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7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8"/>
      <c r="B51" s="229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28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8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8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0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30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0"/>
      <c r="B59" s="229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0"/>
      <c r="B60" s="229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30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30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1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1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1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1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1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1"/>
      <c r="B68" s="229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1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1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1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1"/>
      <c r="B73" s="229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1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2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2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2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6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6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6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6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6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6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6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6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7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7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7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76" t="s">
        <v>402</v>
      </c>
      <c r="B93" s="276"/>
      <c r="C93" s="27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3" t="s">
        <v>408</v>
      </c>
      <c r="B94" s="234"/>
      <c r="C94" s="235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3" t="s">
        <v>409</v>
      </c>
      <c r="B96" s="234"/>
      <c r="C96" s="235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33" t="s">
        <v>439</v>
      </c>
      <c r="B98" s="234"/>
      <c r="C98" s="235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33" t="s">
        <v>441</v>
      </c>
      <c r="B100" s="234"/>
      <c r="C100" s="235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33" t="s">
        <v>405</v>
      </c>
      <c r="B102" s="234"/>
      <c r="C102" s="235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33" t="s">
        <v>411</v>
      </c>
      <c r="B104" s="234"/>
      <c r="C104" s="235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</customSheetViews>
  <mergeCells count="41"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1:N1"/>
    <mergeCell ref="U4:U5"/>
    <mergeCell ref="C4:C5"/>
    <mergeCell ref="D4:E4"/>
    <mergeCell ref="F4:G4"/>
    <mergeCell ref="H4:S4"/>
    <mergeCell ref="T4:T5"/>
    <mergeCell ref="A4:A5"/>
    <mergeCell ref="B4:B5"/>
  </mergeCells>
  <phoneticPr fontId="7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253</v>
      </c>
      <c r="G4" s="220"/>
      <c r="H4" s="215" t="s">
        <v>459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23"/>
      <c r="B7" s="224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23"/>
      <c r="B18" s="22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23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25"/>
      <c r="B29" s="224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25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25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7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7"/>
      <c r="B45" s="22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7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7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28"/>
      <c r="B51" s="229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28"/>
      <c r="B53" s="224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28"/>
      <c r="B54" s="22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28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30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30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30"/>
      <c r="B59" s="229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30"/>
      <c r="B60" s="229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30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30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1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1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1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1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1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1"/>
      <c r="B68" s="229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1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1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1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1"/>
      <c r="B73" s="229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1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2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2"/>
      <c r="B77" s="224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2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6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6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6"/>
      <c r="B82" s="224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6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36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36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36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36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37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37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37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76" t="s">
        <v>119</v>
      </c>
      <c r="B93" s="276"/>
      <c r="C93" s="276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33" t="s">
        <v>135</v>
      </c>
      <c r="B94" s="234"/>
      <c r="C94" s="235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33" t="s">
        <v>136</v>
      </c>
      <c r="B96" s="234"/>
      <c r="C96" s="235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33" t="s">
        <v>439</v>
      </c>
      <c r="B98" s="234"/>
      <c r="C98" s="235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33" t="s">
        <v>441</v>
      </c>
      <c r="B100" s="234"/>
      <c r="C100" s="235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33" t="s">
        <v>120</v>
      </c>
      <c r="B102" s="234"/>
      <c r="C102" s="235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33" t="s">
        <v>256</v>
      </c>
      <c r="B104" s="234"/>
      <c r="C104" s="235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1"/>
    </customSheetView>
  </customSheetViews>
  <mergeCells count="41"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</mergeCells>
  <phoneticPr fontId="11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22" t="s">
        <v>260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8" s="58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82" t="s">
        <v>143</v>
      </c>
      <c r="B4" s="182" t="s">
        <v>144</v>
      </c>
      <c r="C4" s="183" t="s">
        <v>145</v>
      </c>
      <c r="D4" s="184" t="s">
        <v>146</v>
      </c>
      <c r="E4" s="186" t="s">
        <v>147</v>
      </c>
      <c r="F4" s="187"/>
      <c r="G4" s="187"/>
      <c r="H4" s="187"/>
      <c r="I4" s="188"/>
      <c r="J4" s="189" t="s">
        <v>0</v>
      </c>
      <c r="K4" s="190"/>
      <c r="L4" s="190"/>
      <c r="M4" s="190"/>
      <c r="N4" s="191"/>
      <c r="O4" s="6" t="s">
        <v>148</v>
      </c>
      <c r="P4" s="7"/>
      <c r="Q4" s="7"/>
      <c r="R4" s="7"/>
    </row>
    <row r="5" spans="1:18" s="15" customFormat="1">
      <c r="A5" s="182"/>
      <c r="B5" s="182"/>
      <c r="C5" s="183"/>
      <c r="D5" s="18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3" t="s">
        <v>4</v>
      </c>
      <c r="B6" s="224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107023.22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354970.44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23"/>
      <c r="B7" s="224"/>
      <c r="C7" s="45" t="s">
        <v>429</v>
      </c>
      <c r="D7" s="112">
        <f>'2019预算研发费用 '!T7</f>
        <v>0</v>
      </c>
      <c r="E7" s="112">
        <f ca="1">OFFSET('2018研发费用 '!$H7,0,MONTH(封面!$G$13)-1,)</f>
        <v>17512.37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112983.20999999999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23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23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23"/>
      <c r="B10" s="224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23"/>
      <c r="B11" s="224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23"/>
      <c r="B12" s="224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23"/>
      <c r="B13" s="224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23"/>
      <c r="B14" s="224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23"/>
      <c r="B15" s="224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23"/>
      <c r="B16" s="224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23"/>
      <c r="B17" s="224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23"/>
      <c r="B18" s="224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23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16779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23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23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23"/>
      <c r="B22" s="224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9917.4599999999991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30196.18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23"/>
      <c r="B23" s="224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464.7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1409.26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23"/>
      <c r="B24" s="224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557.62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1691.0499999999997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23"/>
      <c r="B25" s="224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6704.83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20482.78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23"/>
      <c r="B26" s="224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711.38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2172.0100000000002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23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25" t="s">
        <v>155</v>
      </c>
      <c r="B28" s="224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243.24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243.24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25"/>
      <c r="B29" s="224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132.05000000000001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295.64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25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25"/>
      <c r="B31" s="224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25"/>
      <c r="B32" s="224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25"/>
      <c r="B33" s="224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0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50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25"/>
      <c r="B34" s="224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25"/>
      <c r="B35" s="224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25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3238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7366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25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25"/>
      <c r="B38" s="224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25"/>
      <c r="B39" s="224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25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7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7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641.03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7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7"/>
      <c r="B44" s="224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7"/>
      <c r="B45" s="224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7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6336.96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15660.869999999999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7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7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50010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28" t="s">
        <v>164</v>
      </c>
      <c r="B49" s="229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67975.75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375639.29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28"/>
      <c r="B50" s="229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28"/>
      <c r="B51" s="229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28"/>
      <c r="B52" s="224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28"/>
      <c r="B53" s="224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2100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28"/>
      <c r="B54" s="224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28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28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4000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30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30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30"/>
      <c r="B59" s="229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30"/>
      <c r="B60" s="229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30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30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1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1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1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10601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29881.97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1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1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1328.13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3342.28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1"/>
      <c r="B68" s="229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1"/>
      <c r="B69" s="229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1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623.58000000000004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1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1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1"/>
      <c r="B73" s="229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1"/>
      <c r="B74" s="229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1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2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2"/>
      <c r="B77" s="224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2"/>
      <c r="B78" s="224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2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6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6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6"/>
      <c r="B82" s="224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6"/>
      <c r="B83" s="224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6"/>
      <c r="B84" s="224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6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36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36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36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36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37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37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37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38" t="s">
        <v>119</v>
      </c>
      <c r="B93" s="239"/>
      <c r="C93" s="240"/>
      <c r="D93" s="111">
        <f>SUM(D6:D92)</f>
        <v>0</v>
      </c>
      <c r="E93" s="111">
        <f ca="1">SUM(E6:E92)</f>
        <v>262010.31999999995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1049444.75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33" t="s">
        <v>258</v>
      </c>
      <c r="B94" s="234"/>
      <c r="C94" s="235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33" t="s">
        <v>259</v>
      </c>
      <c r="B95" s="234"/>
      <c r="C95" s="235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209" t="s">
        <v>427</v>
      </c>
      <c r="B96" s="209"/>
      <c r="C96" s="209"/>
      <c r="D96" s="111"/>
      <c r="E96" s="112">
        <f ca="1">OFFSET('2018研发费用 '!$H96,0,MONTH(封面!$G$13)-1,)</f>
        <v>262010.32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1049444.75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  <mergeCell ref="A90:A92"/>
    <mergeCell ref="A93:C93"/>
    <mergeCell ref="A94:C94"/>
    <mergeCell ref="A95:C95"/>
  </mergeCells>
  <phoneticPr fontId="11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9" tint="0.59999389629810485"/>
  </sheetPr>
  <dimension ref="A1:AC91"/>
  <sheetViews>
    <sheetView workbookViewId="0">
      <pane xSplit="4" ySplit="5" topLeftCell="I75" activePane="bottomRight" state="frozen"/>
      <selection activeCell="I96" sqref="I96"/>
      <selection pane="topRight" activeCell="I96" sqref="I96"/>
      <selection pane="bottomLeft" activeCell="I96" sqref="I96"/>
      <selection pane="bottomRight" activeCell="K6" sqref="K6:K90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8.75" style="168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628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469</v>
      </c>
    </row>
    <row r="2" spans="1:22" s="137" customFormat="1" ht="18" customHeight="1">
      <c r="A2" s="133" t="str">
        <f>'2020实际营业费用'!A2</f>
        <v>编制单位：九江天赐高新材料股份有限公司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'2020实际营业费用'!A3</f>
        <v>编制期间：2020年3月</v>
      </c>
      <c r="J3" s="138"/>
      <c r="M3" s="138" t="str">
        <f>'2020实际营业费用'!M3</f>
        <v>编制日期：2020年4月2日</v>
      </c>
      <c r="N3" s="138"/>
      <c r="O3" s="138"/>
      <c r="P3" s="139"/>
    </row>
    <row r="4" spans="1:22" s="140" customFormat="1" ht="14.25" customHeight="1">
      <c r="A4" s="244" t="s">
        <v>470</v>
      </c>
      <c r="B4" s="244" t="s">
        <v>556</v>
      </c>
      <c r="C4" s="270" t="s">
        <v>557</v>
      </c>
      <c r="D4" s="245" t="s">
        <v>558</v>
      </c>
      <c r="E4" s="218" t="s">
        <v>635</v>
      </c>
      <c r="F4" s="219"/>
      <c r="G4" s="220" t="s">
        <v>639</v>
      </c>
      <c r="H4" s="220"/>
      <c r="I4" s="246" t="s">
        <v>474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559</v>
      </c>
      <c r="V4" s="264" t="s">
        <v>560</v>
      </c>
    </row>
    <row r="5" spans="1:22" s="142" customFormat="1">
      <c r="A5" s="244"/>
      <c r="B5" s="244"/>
      <c r="C5" s="271"/>
      <c r="D5" s="245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65"/>
    </row>
    <row r="6" spans="1:22" s="142" customFormat="1" ht="17.25" customHeight="1">
      <c r="A6" s="266" t="s">
        <v>563</v>
      </c>
      <c r="B6" s="241" t="s">
        <v>564</v>
      </c>
      <c r="C6" s="143" t="str">
        <f>"管理费用-研究开发费用-"&amp;D6</f>
        <v>管理费用-研究开发费用-工资</v>
      </c>
      <c r="D6" s="144" t="s">
        <v>428</v>
      </c>
      <c r="E6" s="144"/>
      <c r="F6" s="144"/>
      <c r="G6" s="144"/>
      <c r="H6" s="144"/>
      <c r="I6" s="145">
        <v>1919488.32</v>
      </c>
      <c r="J6" s="145">
        <v>2066162.3000000005</v>
      </c>
      <c r="K6" s="145">
        <v>1859725.9700000002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5845376.5900000008</v>
      </c>
      <c r="V6" s="147"/>
    </row>
    <row r="7" spans="1:22" s="142" customFormat="1" ht="17.25" customHeight="1">
      <c r="A7" s="267"/>
      <c r="B7" s="268"/>
      <c r="C7" s="143" t="str">
        <f t="shared" ref="C7:C70" si="0">"管理费用-研究开发费用-"&amp;D7</f>
        <v>管理费用-研究开发费用-年终奖</v>
      </c>
      <c r="D7" s="144" t="s">
        <v>429</v>
      </c>
      <c r="E7" s="144"/>
      <c r="F7" s="144"/>
      <c r="G7" s="144"/>
      <c r="H7" s="144"/>
      <c r="I7" s="145">
        <v>1441292.9499999997</v>
      </c>
      <c r="J7" s="145">
        <v>250088.13</v>
      </c>
      <c r="K7" s="145">
        <v>247578.99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1938960.0699999996</v>
      </c>
      <c r="V7" s="147"/>
    </row>
    <row r="8" spans="1:22" s="142" customFormat="1" ht="17.25" customHeight="1">
      <c r="A8" s="267"/>
      <c r="B8" s="148" t="s">
        <v>565</v>
      </c>
      <c r="C8" s="143" t="str">
        <f t="shared" si="0"/>
        <v>管理费用-研究开发费用-劳务费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67"/>
      <c r="B9" s="148" t="s">
        <v>566</v>
      </c>
      <c r="C9" s="143" t="str">
        <f t="shared" si="0"/>
        <v>管理费用-研究开发费用-奖励费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7"/>
      <c r="B10" s="241" t="s">
        <v>567</v>
      </c>
      <c r="C10" s="143" t="str">
        <f t="shared" si="0"/>
        <v>管理费用-研究开发费用-员工餐费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7"/>
      <c r="B11" s="242"/>
      <c r="C11" s="143" t="str">
        <f t="shared" si="0"/>
        <v>管理费用-研究开发费用-文体活动费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67"/>
      <c r="B12" s="242"/>
      <c r="C12" s="143" t="str">
        <f t="shared" si="0"/>
        <v>管理费用-研究开发费用-高温补贴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7"/>
      <c r="B13" s="242"/>
      <c r="C13" s="143" t="str">
        <f t="shared" si="0"/>
        <v>管理费用-研究开发费用-医疗医药费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7"/>
      <c r="B14" s="242"/>
      <c r="C14" s="143" t="str">
        <f t="shared" si="0"/>
        <v>管理费用-研究开发费用-慰问金</v>
      </c>
      <c r="D14" s="144" t="s">
        <v>12</v>
      </c>
      <c r="E14" s="144"/>
      <c r="F14" s="144"/>
      <c r="G14" s="144"/>
      <c r="H14" s="144"/>
      <c r="I14" s="145">
        <v>1599.9999999999998</v>
      </c>
      <c r="J14" s="145">
        <v>15200</v>
      </c>
      <c r="K14" s="145">
        <v>1800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18600</v>
      </c>
      <c r="V14" s="147"/>
    </row>
    <row r="15" spans="1:22" s="142" customFormat="1" ht="17.25" customHeight="1">
      <c r="A15" s="267"/>
      <c r="B15" s="242"/>
      <c r="C15" s="143" t="str">
        <f t="shared" si="0"/>
        <v>管理费用-研究开发费用-困难补助金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7"/>
      <c r="B16" s="242"/>
      <c r="C16" s="143" t="str">
        <f t="shared" si="0"/>
        <v>管理费用-研究开发费用-商业保险金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7"/>
      <c r="B17" s="242"/>
      <c r="C17" s="143" t="str">
        <f t="shared" si="0"/>
        <v>管理费用-研究开发费用-其他福利费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67"/>
      <c r="B18" s="149" t="s">
        <v>568</v>
      </c>
      <c r="C18" s="143" t="str">
        <f t="shared" si="0"/>
        <v>管理费用-研究开发费用-住房公积金</v>
      </c>
      <c r="D18" s="144" t="s">
        <v>17</v>
      </c>
      <c r="E18" s="144"/>
      <c r="F18" s="144"/>
      <c r="G18" s="144"/>
      <c r="H18" s="144"/>
      <c r="I18" s="145">
        <v>97214</v>
      </c>
      <c r="J18" s="145">
        <v>96734</v>
      </c>
      <c r="K18" s="145">
        <v>95888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289836</v>
      </c>
      <c r="V18" s="147"/>
    </row>
    <row r="19" spans="1:22" s="142" customFormat="1" ht="17.25" customHeight="1">
      <c r="A19" s="267"/>
      <c r="B19" s="148" t="s">
        <v>569</v>
      </c>
      <c r="C19" s="143" t="str">
        <f t="shared" si="0"/>
        <v>管理费用-研究开发费用-工会经费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67"/>
      <c r="B20" s="148" t="s">
        <v>570</v>
      </c>
      <c r="C20" s="143" t="str">
        <f t="shared" si="0"/>
        <v>管理费用-研究开发费用-培训费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>SUM(J20:T20)</f>
        <v>0</v>
      </c>
      <c r="V20" s="147"/>
    </row>
    <row r="21" spans="1:22" s="142" customFormat="1" ht="17.25" customHeight="1">
      <c r="A21" s="267"/>
      <c r="B21" s="241" t="s">
        <v>571</v>
      </c>
      <c r="C21" s="143" t="str">
        <f t="shared" si="0"/>
        <v>管理费用-研究开发费用-养老保险</v>
      </c>
      <c r="D21" s="144" t="s">
        <v>22</v>
      </c>
      <c r="E21" s="144"/>
      <c r="F21" s="144"/>
      <c r="G21" s="144"/>
      <c r="H21" s="144"/>
      <c r="I21" s="145">
        <v>81747.520000000004</v>
      </c>
      <c r="J21" s="145">
        <v>81292.799999999974</v>
      </c>
      <c r="K21" s="145">
        <v>-28403.9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134636.41999999998</v>
      </c>
      <c r="V21" s="147"/>
    </row>
    <row r="22" spans="1:22" s="142" customFormat="1" ht="17.25" customHeight="1">
      <c r="A22" s="267"/>
      <c r="B22" s="242"/>
      <c r="C22" s="143" t="str">
        <f t="shared" si="0"/>
        <v>管理费用-研究开发费用-失业保险</v>
      </c>
      <c r="D22" s="144" t="s">
        <v>23</v>
      </c>
      <c r="E22" s="144"/>
      <c r="F22" s="144"/>
      <c r="G22" s="144"/>
      <c r="H22" s="144"/>
      <c r="I22" s="145">
        <v>2541.4</v>
      </c>
      <c r="J22" s="145">
        <v>2527.19</v>
      </c>
      <c r="K22" s="145">
        <v>383.58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5452.17</v>
      </c>
      <c r="V22" s="147"/>
    </row>
    <row r="23" spans="1:22" s="142" customFormat="1" ht="17.25" customHeight="1">
      <c r="A23" s="267"/>
      <c r="B23" s="242"/>
      <c r="C23" s="143" t="str">
        <f t="shared" si="0"/>
        <v>管理费用-研究开发费用-工伤保险</v>
      </c>
      <c r="D23" s="144" t="s">
        <v>24</v>
      </c>
      <c r="E23" s="144"/>
      <c r="F23" s="144"/>
      <c r="G23" s="144"/>
      <c r="H23" s="144"/>
      <c r="I23" s="145">
        <v>2529.7499999999995</v>
      </c>
      <c r="J23" s="145">
        <v>2501.8500000000004</v>
      </c>
      <c r="K23" s="145">
        <v>124.51000000000082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5156.1100000000015</v>
      </c>
      <c r="V23" s="147"/>
    </row>
    <row r="24" spans="1:22" s="142" customFormat="1" ht="17.25" customHeight="1">
      <c r="A24" s="267"/>
      <c r="B24" s="242"/>
      <c r="C24" s="143" t="str">
        <f t="shared" si="0"/>
        <v>管理费用-研究开发费用-医疗保险</v>
      </c>
      <c r="D24" s="144" t="s">
        <v>25</v>
      </c>
      <c r="E24" s="144"/>
      <c r="F24" s="144"/>
      <c r="G24" s="144"/>
      <c r="H24" s="144"/>
      <c r="I24" s="145">
        <v>42111.95</v>
      </c>
      <c r="J24" s="145">
        <v>43084.829999999994</v>
      </c>
      <c r="K24" s="145">
        <v>41474.28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126671.06</v>
      </c>
      <c r="V24" s="147"/>
    </row>
    <row r="25" spans="1:22" s="142" customFormat="1" ht="17.25" customHeight="1">
      <c r="A25" s="267"/>
      <c r="B25" s="242"/>
      <c r="C25" s="143" t="str">
        <f t="shared" si="0"/>
        <v>管理费用-研究开发费用-生育保险</v>
      </c>
      <c r="D25" s="144" t="s">
        <v>26</v>
      </c>
      <c r="E25" s="144"/>
      <c r="F25" s="144"/>
      <c r="G25" s="144"/>
      <c r="H25" s="144"/>
      <c r="I25" s="145">
        <v>5149.7900000000009</v>
      </c>
      <c r="J25" s="145">
        <v>5232.97</v>
      </c>
      <c r="K25" s="145">
        <v>5046.3099999999995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/>
      <c r="V25" s="147"/>
    </row>
    <row r="26" spans="1:22" s="142" customFormat="1" ht="17.25" customHeight="1">
      <c r="A26" s="267"/>
      <c r="B26" s="243"/>
      <c r="C26" s="143" t="str">
        <f t="shared" si="0"/>
        <v>管理费用-研究开发费用-辞退福利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>SUM(C26:T26)</f>
        <v>0</v>
      </c>
      <c r="V26" s="147"/>
    </row>
    <row r="27" spans="1:22" s="142" customFormat="1" ht="17.25" customHeight="1">
      <c r="A27" s="267"/>
      <c r="B27" s="148" t="s">
        <v>572</v>
      </c>
      <c r="C27" s="143" t="str">
        <f t="shared" si="0"/>
        <v>管理费用-研究开发费用-招聘费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0" t="s">
        <v>573</v>
      </c>
      <c r="B28" s="241" t="s">
        <v>574</v>
      </c>
      <c r="C28" s="143" t="str">
        <f t="shared" si="0"/>
        <v>管理费用-研究开发费用-图书资料费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61"/>
      <c r="B29" s="243"/>
      <c r="C29" s="143" t="str">
        <f t="shared" si="0"/>
        <v>管理费用-研究开发费用-办公用品费用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61"/>
      <c r="B30" s="149" t="s">
        <v>575</v>
      </c>
      <c r="C30" s="143" t="str">
        <f t="shared" si="0"/>
        <v>管理费用-研究开发费用-印刷费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61"/>
      <c r="B31" s="241" t="s">
        <v>576</v>
      </c>
      <c r="C31" s="143" t="str">
        <f t="shared" si="0"/>
        <v>管理费用-研究开发费用-上网费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1"/>
      <c r="B32" s="242"/>
      <c r="C32" s="143" t="str">
        <f t="shared" si="0"/>
        <v>管理费用-研究开发费用-固话费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1"/>
      <c r="B33" s="243"/>
      <c r="C33" s="143" t="str">
        <f t="shared" si="0"/>
        <v>管理费用-研究开发费用-手机费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1"/>
      <c r="B34" s="148" t="s">
        <v>577</v>
      </c>
      <c r="C34" s="143" t="str">
        <f t="shared" si="0"/>
        <v>管理费用-研究开发费用-差旅费</v>
      </c>
      <c r="D34" s="151" t="s">
        <v>495</v>
      </c>
      <c r="E34" s="152"/>
      <c r="F34" s="152"/>
      <c r="G34" s="152"/>
      <c r="H34" s="152"/>
      <c r="I34" s="145">
        <v>4542</v>
      </c>
      <c r="J34" s="145">
        <v>280</v>
      </c>
      <c r="K34" s="145">
        <v>6496.579999999999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11318.579999999998</v>
      </c>
      <c r="V34" s="147"/>
    </row>
    <row r="35" spans="1:22" s="142" customFormat="1" ht="17.25" customHeight="1">
      <c r="A35" s="261"/>
      <c r="B35" s="149" t="s">
        <v>578</v>
      </c>
      <c r="C35" s="143" t="str">
        <f t="shared" si="0"/>
        <v>管理费用-研究开发费用-车辆费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61"/>
      <c r="B36" s="149" t="s">
        <v>579</v>
      </c>
      <c r="C36" s="143" t="str">
        <f t="shared" si="0"/>
        <v>管理费用-研究开发费用-业务招待费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116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116</v>
      </c>
      <c r="V36" s="147"/>
    </row>
    <row r="37" spans="1:22" s="142" customFormat="1" ht="17.25" customHeight="1">
      <c r="A37" s="261"/>
      <c r="B37" s="241" t="s">
        <v>580</v>
      </c>
      <c r="C37" s="143" t="str">
        <f t="shared" si="0"/>
        <v>管理费用-研究开发费用-会员费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1"/>
      <c r="B38" s="243"/>
      <c r="C38" s="143" t="str">
        <f t="shared" si="0"/>
        <v>管理费用-研究开发费用-会议会务费</v>
      </c>
      <c r="D38" s="144" t="s">
        <v>44</v>
      </c>
      <c r="E38" s="144"/>
      <c r="F38" s="144"/>
      <c r="G38" s="144"/>
      <c r="H38" s="144"/>
      <c r="I38" s="145">
        <v>3176.19</v>
      </c>
      <c r="J38" s="145">
        <v>0</v>
      </c>
      <c r="K38" s="145">
        <v>722.85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3899.04</v>
      </c>
      <c r="V38" s="147"/>
    </row>
    <row r="39" spans="1:22" s="142" customFormat="1" ht="17.25" customHeight="1">
      <c r="A39" s="261"/>
      <c r="B39" s="149" t="s">
        <v>581</v>
      </c>
      <c r="C39" s="143" t="str">
        <f t="shared" si="0"/>
        <v>管理费用-研究开发费用-文化建设费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62" t="s">
        <v>582</v>
      </c>
      <c r="B40" s="153" t="s">
        <v>583</v>
      </c>
      <c r="C40" s="143" t="str">
        <f t="shared" si="0"/>
        <v>管理费用-研究开发费用-修理费</v>
      </c>
      <c r="D40" s="144" t="s">
        <v>431</v>
      </c>
      <c r="E40" s="144"/>
      <c r="F40" s="144"/>
      <c r="G40" s="144"/>
      <c r="H40" s="144"/>
      <c r="I40" s="145">
        <v>3978.54</v>
      </c>
      <c r="J40" s="145">
        <v>10190.800000000001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14169.34</v>
      </c>
      <c r="V40" s="147"/>
    </row>
    <row r="41" spans="1:22" s="142" customFormat="1" ht="17.25" customHeight="1">
      <c r="A41" s="263"/>
      <c r="B41" s="148" t="s">
        <v>584</v>
      </c>
      <c r="C41" s="143" t="str">
        <f t="shared" si="0"/>
        <v>管理费用-研究开发费用-低值易耗品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63"/>
      <c r="B42" s="148" t="s">
        <v>585</v>
      </c>
      <c r="C42" s="143" t="str">
        <f t="shared" si="0"/>
        <v>管理费用-研究开发费用-软件费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3"/>
      <c r="B43" s="241" t="s">
        <v>586</v>
      </c>
      <c r="C43" s="143" t="str">
        <f t="shared" si="0"/>
        <v>管理费用-研究开发费用-财产保险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3"/>
      <c r="B44" s="243"/>
      <c r="C44" s="143" t="str">
        <f t="shared" si="0"/>
        <v>管理费用-研究开发费用-信用保险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3"/>
      <c r="B45" s="149" t="s">
        <v>587</v>
      </c>
      <c r="C45" s="143" t="str">
        <f t="shared" si="0"/>
        <v>管理费用-研究开发费用-固定资产折旧</v>
      </c>
      <c r="D45" s="154" t="s">
        <v>52</v>
      </c>
      <c r="E45" s="162"/>
      <c r="F45" s="162"/>
      <c r="G45" s="162"/>
      <c r="H45" s="162"/>
      <c r="I45" s="145">
        <v>271332.78999999992</v>
      </c>
      <c r="J45" s="145">
        <v>292817.17999999993</v>
      </c>
      <c r="K45" s="145">
        <v>282086.86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846236.82999999984</v>
      </c>
      <c r="V45" s="147"/>
    </row>
    <row r="46" spans="1:22" s="142" customFormat="1" ht="17.25" customHeight="1">
      <c r="A46" s="263"/>
      <c r="B46" s="149" t="s">
        <v>588</v>
      </c>
      <c r="C46" s="143" t="str">
        <f t="shared" si="0"/>
        <v>管理费用-研究开发费用-无形资产摊销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63"/>
      <c r="B47" s="148" t="s">
        <v>589</v>
      </c>
      <c r="C47" s="143" t="str">
        <f t="shared" si="0"/>
        <v>管理费用-研究开发费用-租赁费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管理费用-研究开发费用-长期待摊费用摊销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/>
      <c r="V48" s="147"/>
    </row>
    <row r="49" spans="1:22" s="142" customFormat="1" ht="17.25" customHeight="1">
      <c r="A49" s="251"/>
      <c r="B49" s="157" t="s">
        <v>590</v>
      </c>
      <c r="C49" s="143" t="str">
        <f t="shared" si="0"/>
        <v>管理费用-研究开发费用-材料费</v>
      </c>
      <c r="D49" s="158" t="s">
        <v>591</v>
      </c>
      <c r="E49" s="174"/>
      <c r="F49" s="174"/>
      <c r="G49" s="174"/>
      <c r="H49" s="174"/>
      <c r="I49" s="145">
        <v>333758.74999999994</v>
      </c>
      <c r="J49" s="145">
        <v>180517.36</v>
      </c>
      <c r="K49" s="145">
        <v>4633630.7099999981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5147906.8199999984</v>
      </c>
      <c r="V49" s="147"/>
    </row>
    <row r="50" spans="1:22" s="142" customFormat="1" ht="17.25" customHeight="1">
      <c r="A50" s="251"/>
      <c r="B50" s="252" t="s">
        <v>592</v>
      </c>
      <c r="C50" s="143" t="str">
        <f t="shared" si="0"/>
        <v>管理费用-研究开发费用-委外试制费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V50" s="147"/>
    </row>
    <row r="51" spans="1:22" s="142" customFormat="1" ht="17.25" customHeight="1">
      <c r="A51" s="251"/>
      <c r="B51" s="253"/>
      <c r="C51" s="143" t="str">
        <f t="shared" si="0"/>
        <v>管理费用-研究开发费用-检测费</v>
      </c>
      <c r="D51" s="156" t="s">
        <v>512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1"/>
      <c r="B52" s="159" t="s">
        <v>593</v>
      </c>
      <c r="C52" s="143" t="str">
        <f t="shared" si="0"/>
        <v>管理费用-研究开发费用-设计费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1"/>
      <c r="B53" s="159" t="s">
        <v>594</v>
      </c>
      <c r="C53" s="143" t="str">
        <f t="shared" si="0"/>
        <v>管理费用-研究开发费用-专利费</v>
      </c>
      <c r="D53" s="154" t="s">
        <v>63</v>
      </c>
      <c r="E53" s="162"/>
      <c r="F53" s="162"/>
      <c r="G53" s="162"/>
      <c r="H53" s="162"/>
      <c r="I53" s="145">
        <v>4000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4000</v>
      </c>
      <c r="V53" s="147"/>
    </row>
    <row r="54" spans="1:22" s="142" customFormat="1" ht="17.25" customHeight="1">
      <c r="A54" s="254" t="s">
        <v>595</v>
      </c>
      <c r="B54" s="149" t="s">
        <v>596</v>
      </c>
      <c r="C54" s="143" t="str">
        <f t="shared" si="0"/>
        <v>管理费用-研究开发费用-体系建设费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4"/>
      <c r="B55" s="160" t="s">
        <v>597</v>
      </c>
      <c r="C55" s="143" t="str">
        <f t="shared" si="0"/>
        <v>管理费用-研究开发费用-广告宣传费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4"/>
      <c r="B56" s="160" t="s">
        <v>598</v>
      </c>
      <c r="C56" s="143" t="str">
        <f t="shared" si="0"/>
        <v>管理费用-研究开发费用-展览费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4"/>
      <c r="B57" s="159" t="s">
        <v>599</v>
      </c>
      <c r="C57" s="143" t="str">
        <f t="shared" si="0"/>
        <v>管理费用-研究开发费用-样品赠品费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4"/>
      <c r="B58" s="149" t="s">
        <v>600</v>
      </c>
      <c r="C58" s="143" t="str">
        <f t="shared" si="0"/>
        <v>管理费用-研究开发费用-市场调研费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733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733</v>
      </c>
      <c r="V58" s="147"/>
    </row>
    <row r="59" spans="1:22" s="142" customFormat="1" ht="17.25" customHeight="1">
      <c r="A59" s="255" t="s">
        <v>601</v>
      </c>
      <c r="B59" s="161" t="s">
        <v>602</v>
      </c>
      <c r="C59" s="143" t="str">
        <f t="shared" si="0"/>
        <v>管理费用-研究开发费用-机物料消耗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55"/>
      <c r="B60" s="161" t="s">
        <v>603</v>
      </c>
      <c r="C60" s="143" t="str">
        <f t="shared" si="0"/>
        <v>管理费用-研究开发费用-水费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55"/>
      <c r="B61" s="161" t="s">
        <v>604</v>
      </c>
      <c r="C61" s="143" t="str">
        <f t="shared" si="0"/>
        <v>管理费用-研究开发费用-电费</v>
      </c>
      <c r="D61" s="154" t="s">
        <v>76</v>
      </c>
      <c r="E61" s="162"/>
      <c r="F61" s="162"/>
      <c r="G61" s="162"/>
      <c r="H61" s="162"/>
      <c r="I61" s="145">
        <v>25845.430000000011</v>
      </c>
      <c r="J61" s="145">
        <v>18574.380000000005</v>
      </c>
      <c r="K61" s="145">
        <v>18261.36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62681.170000000013</v>
      </c>
      <c r="V61" s="147"/>
    </row>
    <row r="62" spans="1:22" s="142" customFormat="1" ht="17.25" customHeight="1">
      <c r="A62" s="255"/>
      <c r="B62" s="161" t="s">
        <v>605</v>
      </c>
      <c r="C62" s="143" t="str">
        <f t="shared" si="0"/>
        <v>管理费用-研究开发费用-燃油燃煤费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55"/>
      <c r="B63" s="161" t="s">
        <v>606</v>
      </c>
      <c r="C63" s="143" t="str">
        <f t="shared" si="0"/>
        <v>管理费用-研究开发费用-蒸汽费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5"/>
      <c r="B64" s="256" t="s">
        <v>607</v>
      </c>
      <c r="C64" s="143" t="str">
        <f t="shared" si="0"/>
        <v>管理费用-研究开发费用-自有车辆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5"/>
      <c r="B65" s="257"/>
      <c r="C65" s="143" t="str">
        <f t="shared" si="0"/>
        <v>管理费用-研究开发费用-外部货运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55"/>
      <c r="B66" s="148" t="s">
        <v>608</v>
      </c>
      <c r="C66" s="143" t="str">
        <f t="shared" si="0"/>
        <v>管理费用-研究开发费用-邮寄费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45.300000000000004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45.300000000000004</v>
      </c>
      <c r="V66" s="147"/>
    </row>
    <row r="67" spans="1:22" s="142" customFormat="1" ht="17.25" customHeight="1">
      <c r="A67" s="255"/>
      <c r="B67" s="159" t="s">
        <v>529</v>
      </c>
      <c r="C67" s="143" t="str">
        <f t="shared" si="0"/>
        <v>管理费用-研究开发费用-天然气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5"/>
      <c r="B68" s="160" t="s">
        <v>609</v>
      </c>
      <c r="C68" s="143" t="str">
        <f t="shared" si="0"/>
        <v>管理费用-研究开发费用-出口报关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5"/>
      <c r="B69" s="159" t="s">
        <v>610</v>
      </c>
      <c r="C69" s="143" t="str">
        <f t="shared" si="0"/>
        <v>管理费用-研究开发费用-业务代理费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8" t="s">
        <v>611</v>
      </c>
      <c r="B70" s="148" t="s">
        <v>612</v>
      </c>
      <c r="C70" s="143" t="str">
        <f t="shared" si="0"/>
        <v>管理费用-研究开发费用-审计鉴证费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58"/>
      <c r="B71" s="148" t="s">
        <v>613</v>
      </c>
      <c r="C71" s="143" t="str">
        <f t="shared" ref="C71:C84" si="2">"管理费用-研究开发费用-"&amp;D71</f>
        <v>管理费用-研究开发费用-咨询费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97087.38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90" si="3">SUM(I71:T71)</f>
        <v>97087.38</v>
      </c>
      <c r="V71" s="147"/>
    </row>
    <row r="72" spans="1:22" s="142" customFormat="1" ht="17.25" customHeight="1">
      <c r="A72" s="258"/>
      <c r="B72" s="149" t="s">
        <v>614</v>
      </c>
      <c r="C72" s="143" t="str">
        <f t="shared" si="2"/>
        <v>管理费用-研究开发费用-诉讼费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59" t="s">
        <v>615</v>
      </c>
      <c r="B73" s="149" t="s">
        <v>616</v>
      </c>
      <c r="C73" s="143" t="str">
        <f t="shared" si="2"/>
        <v>管理费用-研究开发费用-劳动保护费</v>
      </c>
      <c r="D73" s="154" t="s">
        <v>100</v>
      </c>
      <c r="E73" s="162"/>
      <c r="F73" s="162"/>
      <c r="G73" s="162"/>
      <c r="H73" s="162"/>
      <c r="I73" s="145">
        <v>233.71999999999991</v>
      </c>
      <c r="J73" s="145">
        <v>1293.73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1527.4499999999998</v>
      </c>
      <c r="V73" s="147"/>
    </row>
    <row r="74" spans="1:22" s="142" customFormat="1" ht="17.25" customHeight="1">
      <c r="A74" s="259"/>
      <c r="B74" s="149" t="s">
        <v>617</v>
      </c>
      <c r="C74" s="143" t="str">
        <f t="shared" si="2"/>
        <v>管理费用-研究开发费用-安全费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59"/>
      <c r="B75" s="241" t="s">
        <v>618</v>
      </c>
      <c r="C75" s="143" t="str">
        <f t="shared" si="2"/>
        <v>管理费用-研究开发费用-绿化费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59"/>
      <c r="B76" s="242"/>
      <c r="C76" s="143" t="str">
        <f t="shared" si="2"/>
        <v>管理费用-研究开发费用-排污费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59"/>
      <c r="B77" s="243"/>
      <c r="C77" s="143" t="str">
        <f t="shared" si="2"/>
        <v>管理费用-研究开发费用-环评费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9"/>
      <c r="B78" s="149" t="s">
        <v>619</v>
      </c>
      <c r="C78" s="143" t="str">
        <f t="shared" si="2"/>
        <v>管理费用-研究开发费用-职业健康费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7" t="s">
        <v>620</v>
      </c>
      <c r="B79" s="149" t="s">
        <v>621</v>
      </c>
      <c r="C79" s="143" t="str">
        <f t="shared" si="2"/>
        <v>管理费用-研究开发费用-证券发行费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7"/>
      <c r="B80" s="149" t="s">
        <v>622</v>
      </c>
      <c r="C80" s="143" t="str">
        <f t="shared" si="2"/>
        <v>管理费用-研究开发费用-信息披露费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7"/>
      <c r="B81" s="149" t="s">
        <v>623</v>
      </c>
      <c r="C81" s="143" t="str">
        <f t="shared" si="2"/>
        <v>管理费用-研究开发费用-投资者关系费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7"/>
      <c r="B82" s="148" t="s">
        <v>624</v>
      </c>
      <c r="C82" s="143" t="str">
        <f t="shared" si="2"/>
        <v>管理费用-研究开发费用-董事会费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8"/>
      <c r="B83" s="163" t="s">
        <v>625</v>
      </c>
      <c r="C83" s="143" t="str">
        <f t="shared" si="2"/>
        <v>管理费用-研究开发费用-研究开发费用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49"/>
      <c r="B84" s="149" t="s">
        <v>626</v>
      </c>
      <c r="C84" s="143" t="str">
        <f t="shared" si="2"/>
        <v>管理费用-研究开发费用-其他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50" t="s">
        <v>627</v>
      </c>
      <c r="B85" s="250"/>
      <c r="C85" s="250"/>
      <c r="D85" s="250"/>
      <c r="E85" s="173"/>
      <c r="F85" s="173"/>
      <c r="G85" s="173"/>
      <c r="H85" s="173"/>
      <c r="I85" s="146">
        <v>4240543.0999999987</v>
      </c>
      <c r="J85" s="146">
        <v>3066613.5200000005</v>
      </c>
      <c r="K85" s="146">
        <v>7262681.7799999984</v>
      </c>
      <c r="L85" s="146">
        <f t="shared" ref="L85:T85" si="4">SUM(L6:L84)</f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14554409.33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72" t="s">
        <v>550</v>
      </c>
      <c r="B86" s="273"/>
      <c r="C86" s="273"/>
      <c r="D86" s="274"/>
      <c r="E86" s="172"/>
      <c r="F86" s="172"/>
      <c r="G86" s="172"/>
      <c r="H86" s="172"/>
      <c r="I86" s="145">
        <v>313538.21999999997</v>
      </c>
      <c r="J86" s="145">
        <v>283969.35999999987</v>
      </c>
      <c r="K86" s="145">
        <v>2235973.36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si="3"/>
        <v>2833480.9399999995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72" t="s">
        <v>551</v>
      </c>
      <c r="B87" s="273"/>
      <c r="C87" s="273"/>
      <c r="D87" s="274"/>
      <c r="E87" s="172"/>
      <c r="F87" s="172"/>
      <c r="G87" s="172"/>
      <c r="H87" s="172"/>
      <c r="I87" s="145">
        <v>313538.21999999997</v>
      </c>
      <c r="J87" s="145">
        <f t="shared" ref="J87:T87" si="5">J86</f>
        <v>283969.35999999987</v>
      </c>
      <c r="K87" s="145"/>
      <c r="L87" s="145">
        <f t="shared" si="5"/>
        <v>0</v>
      </c>
      <c r="M87" s="145">
        <f t="shared" si="5"/>
        <v>0</v>
      </c>
      <c r="N87" s="145">
        <f t="shared" si="5"/>
        <v>0</v>
      </c>
      <c r="O87" s="145">
        <f t="shared" si="5"/>
        <v>0</v>
      </c>
      <c r="P87" s="145">
        <f t="shared" si="5"/>
        <v>0</v>
      </c>
      <c r="Q87" s="145">
        <f t="shared" si="5"/>
        <v>0</v>
      </c>
      <c r="R87" s="145">
        <f t="shared" si="5"/>
        <v>0</v>
      </c>
      <c r="S87" s="145">
        <f t="shared" si="5"/>
        <v>0</v>
      </c>
      <c r="T87" s="145">
        <f t="shared" si="5"/>
        <v>0</v>
      </c>
      <c r="U87" s="146">
        <f t="shared" si="3"/>
        <v>597507.57999999984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72" t="s">
        <v>552</v>
      </c>
      <c r="B88" s="273"/>
      <c r="C88" s="273"/>
      <c r="D88" s="274"/>
      <c r="E88" s="172"/>
      <c r="F88" s="172"/>
      <c r="G88" s="172"/>
      <c r="H88" s="172"/>
      <c r="I88" s="145">
        <v>3613466.6600000067</v>
      </c>
      <c r="J88" s="145">
        <v>2782644.1600000011</v>
      </c>
      <c r="K88" s="145">
        <v>5026708.4199999887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 t="shared" si="3"/>
        <v>11422819.239999996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72" t="s">
        <v>553</v>
      </c>
      <c r="B89" s="273"/>
      <c r="C89" s="273"/>
      <c r="D89" s="274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3"/>
        <v>0</v>
      </c>
      <c r="V89" s="167"/>
    </row>
    <row r="90" spans="1:29" ht="15" customHeight="1">
      <c r="A90" s="272" t="s">
        <v>239</v>
      </c>
      <c r="B90" s="273"/>
      <c r="C90" s="273"/>
      <c r="D90" s="274"/>
      <c r="E90" s="172"/>
      <c r="F90" s="172"/>
      <c r="G90" s="172"/>
      <c r="H90" s="172"/>
      <c r="I90" s="145">
        <v>0</v>
      </c>
      <c r="J90" s="145">
        <v>0</v>
      </c>
      <c r="K90" s="145"/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 t="shared" si="3"/>
        <v>0</v>
      </c>
      <c r="V90" s="167"/>
    </row>
    <row r="91" spans="1:29">
      <c r="D91" s="169" t="s">
        <v>554</v>
      </c>
      <c r="E91" s="169"/>
      <c r="F91" s="169"/>
      <c r="G91" s="169"/>
      <c r="H91" s="169"/>
      <c r="I91" s="170">
        <f>I85-I86-I87-I88-I90</f>
        <v>-7.4505805969238281E-9</v>
      </c>
      <c r="J91" s="170">
        <f>J88+J86-J85</f>
        <v>0</v>
      </c>
      <c r="K91" s="170">
        <f t="shared" ref="K91:T91" si="6">K85-K86-K87-K88-K90</f>
        <v>9.3132257461547852E-9</v>
      </c>
      <c r="L91" s="170">
        <f t="shared" si="6"/>
        <v>0</v>
      </c>
      <c r="M91" s="170">
        <f t="shared" si="6"/>
        <v>0</v>
      </c>
      <c r="N91" s="170">
        <f t="shared" si="6"/>
        <v>0</v>
      </c>
      <c r="O91" s="170">
        <f t="shared" si="6"/>
        <v>0</v>
      </c>
      <c r="P91" s="170">
        <f t="shared" si="6"/>
        <v>0</v>
      </c>
      <c r="Q91" s="170">
        <f t="shared" si="6"/>
        <v>0</v>
      </c>
      <c r="R91" s="170">
        <f t="shared" si="6"/>
        <v>0</v>
      </c>
      <c r="S91" s="170">
        <f t="shared" si="6"/>
        <v>0</v>
      </c>
      <c r="T91" s="170">
        <f t="shared" si="6"/>
        <v>0</v>
      </c>
      <c r="U91" s="170">
        <f>U85-SUM(I85:T85)</f>
        <v>-15429.069999998435</v>
      </c>
    </row>
  </sheetData>
  <autoFilter ref="A5:AC89"/>
  <mergeCells count="36"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456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23"/>
      <c r="B7" s="22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23"/>
      <c r="B18" s="22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23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25"/>
      <c r="B29" s="22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25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25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7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7"/>
      <c r="B45" s="22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7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7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8"/>
      <c r="B51" s="229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28"/>
      <c r="B53" s="22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8"/>
      <c r="B54" s="22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8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0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0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0"/>
      <c r="B59" s="229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0"/>
      <c r="B60" s="229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0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0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1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1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1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1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1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1"/>
      <c r="B68" s="229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1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1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1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1"/>
      <c r="B73" s="229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1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2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2"/>
      <c r="B77" s="22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2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6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6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6"/>
      <c r="B82" s="22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6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36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36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36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36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37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37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37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8" t="s">
        <v>119</v>
      </c>
      <c r="B93" s="239"/>
      <c r="C93" s="240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3" t="s">
        <v>258</v>
      </c>
      <c r="B94" s="234"/>
      <c r="C94" s="235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3" t="s">
        <v>259</v>
      </c>
      <c r="B95" s="234"/>
      <c r="C95" s="235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</customSheetViews>
  <mergeCells count="37">
    <mergeCell ref="H4:S4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457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223" t="s">
        <v>283</v>
      </c>
      <c r="B6" s="224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23"/>
      <c r="B7" s="224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23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23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23"/>
      <c r="B10" s="22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23"/>
      <c r="B11" s="224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23"/>
      <c r="B12" s="22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23"/>
      <c r="B13" s="22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23"/>
      <c r="B14" s="22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23"/>
      <c r="B15" s="22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23"/>
      <c r="B16" s="22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23"/>
      <c r="B17" s="22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23"/>
      <c r="B18" s="224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23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23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23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23"/>
      <c r="B22" s="224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23"/>
      <c r="B23" s="224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23"/>
      <c r="B24" s="224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23"/>
      <c r="B25" s="224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23"/>
      <c r="B26" s="224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23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25" t="s">
        <v>294</v>
      </c>
      <c r="B28" s="22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25"/>
      <c r="B29" s="224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25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25"/>
      <c r="B31" s="22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25"/>
      <c r="B32" s="22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25"/>
      <c r="B33" s="224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25"/>
      <c r="B34" s="224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25"/>
      <c r="B35" s="22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25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25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25"/>
      <c r="B38" s="22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25"/>
      <c r="B39" s="22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25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7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7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7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7"/>
      <c r="B44" s="22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7"/>
      <c r="B45" s="224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7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7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7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28" t="s">
        <v>310</v>
      </c>
      <c r="B49" s="229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28"/>
      <c r="B50" s="229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28"/>
      <c r="B51" s="229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8"/>
      <c r="B52" s="22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28"/>
      <c r="B53" s="224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28"/>
      <c r="B54" s="224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8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8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30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0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0"/>
      <c r="B59" s="229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0"/>
      <c r="B60" s="229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0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0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1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1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1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1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1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1"/>
      <c r="B68" s="229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1"/>
      <c r="B69" s="229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1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1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1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1"/>
      <c r="B73" s="229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1"/>
      <c r="B74" s="229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1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2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2"/>
      <c r="B77" s="22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2"/>
      <c r="B78" s="22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2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6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6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6"/>
      <c r="B82" s="22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6"/>
      <c r="B83" s="22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6"/>
      <c r="B84" s="22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6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36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36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36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36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37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37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37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38" t="s">
        <v>402</v>
      </c>
      <c r="B93" s="239"/>
      <c r="C93" s="240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33" t="s">
        <v>415</v>
      </c>
      <c r="B94" s="234"/>
      <c r="C94" s="235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33" t="s">
        <v>416</v>
      </c>
      <c r="B95" s="234"/>
      <c r="C95" s="235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33" t="s">
        <v>427</v>
      </c>
      <c r="B96" s="234"/>
      <c r="C96" s="235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80" t="s">
        <v>417</v>
      </c>
      <c r="B1" s="180"/>
      <c r="C1" s="180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69310E7E-E840-482D-9BDC-79B86B058589}">
      <selection activeCell="F7" sqref="F7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D3A5671A-05DC-4910-85B5-90185A43D1DA}">
      <selection activeCell="E13" sqref="E13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80" t="s">
        <v>261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93"/>
      <c r="P1" s="93"/>
    </row>
    <row r="2" spans="1:17" s="58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8"/>
    </row>
    <row r="4" spans="1:17" s="8" customFormat="1">
      <c r="A4" s="286" t="s">
        <v>144</v>
      </c>
      <c r="B4" s="287" t="s">
        <v>145</v>
      </c>
      <c r="C4" s="288" t="s">
        <v>146</v>
      </c>
      <c r="D4" s="290" t="s">
        <v>147</v>
      </c>
      <c r="E4" s="291"/>
      <c r="F4" s="291"/>
      <c r="G4" s="291"/>
      <c r="H4" s="292"/>
      <c r="I4" s="293" t="s">
        <v>0</v>
      </c>
      <c r="J4" s="294"/>
      <c r="K4" s="294"/>
      <c r="L4" s="294"/>
      <c r="M4" s="295"/>
      <c r="N4" s="283" t="s">
        <v>148</v>
      </c>
      <c r="O4" s="58"/>
      <c r="P4" s="7"/>
      <c r="Q4" s="7"/>
    </row>
    <row r="5" spans="1:17" s="15" customFormat="1">
      <c r="A5" s="286"/>
      <c r="B5" s="287"/>
      <c r="C5" s="289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84"/>
      <c r="O5" s="14"/>
      <c r="P5" s="14"/>
      <c r="Q5" s="14"/>
    </row>
    <row r="6" spans="1:17" s="15" customFormat="1" ht="17.25" customHeight="1">
      <c r="A6" s="285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760939.54</v>
      </c>
      <c r="G6" s="112">
        <f t="shared" ref="G6:G12" ca="1" si="0">F6-D6</f>
        <v>760939.54</v>
      </c>
      <c r="H6" s="112">
        <f t="shared" ref="H6:H12" ca="1" si="1">F6-E6</f>
        <v>760939.54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2347677.71</v>
      </c>
      <c r="L6" s="112">
        <f ca="1">K6-I6</f>
        <v>2347677.71</v>
      </c>
      <c r="M6" s="112">
        <f ca="1">K6-J6</f>
        <v>2347677.71</v>
      </c>
      <c r="N6" s="92"/>
      <c r="O6" s="69"/>
      <c r="P6" s="69"/>
      <c r="Q6" s="69"/>
    </row>
    <row r="7" spans="1:17" s="15" customFormat="1" ht="17.25" customHeight="1">
      <c r="A7" s="285"/>
      <c r="B7" s="95" t="s">
        <v>266</v>
      </c>
      <c r="C7" s="112">
        <f>'2019预算财务费用 '!S7</f>
        <v>0</v>
      </c>
      <c r="D7" s="112">
        <f ca="1">OFFSET('2018财务费用 '!$G7,0,MONTH(封面!$G$13)-1,)</f>
        <v>-12950.18</v>
      </c>
      <c r="E7" s="112">
        <f ca="1">OFFSET('2019预算财务费用 '!$G7,0,MONTH(封面!$G$13)-1,)</f>
        <v>0</v>
      </c>
      <c r="F7" s="110">
        <f ca="1">OFFSET('2020实际财务费用'!$G7,0,MONTH(封面!$G$13)-1,)</f>
        <v>-123476.96</v>
      </c>
      <c r="G7" s="112">
        <f t="shared" ca="1" si="0"/>
        <v>-110526.78</v>
      </c>
      <c r="H7" s="112">
        <f t="shared" ca="1" si="1"/>
        <v>-123476.96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-296707.63</v>
      </c>
      <c r="L7" s="112">
        <f t="shared" ref="L7:L12" ca="1" si="2">K7-I7</f>
        <v>-283757.45</v>
      </c>
      <c r="M7" s="112">
        <f t="shared" ref="M7:M12" ca="1" si="3">K7-J7</f>
        <v>-296707.63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1733277.77</v>
      </c>
      <c r="G8" s="112">
        <f t="shared" ca="1" si="0"/>
        <v>1733277.77</v>
      </c>
      <c r="H8" s="112">
        <f t="shared" ca="1" si="1"/>
        <v>1733277.77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1713277.77</v>
      </c>
      <c r="L8" s="112">
        <f t="shared" ca="1" si="2"/>
        <v>1713277.77</v>
      </c>
      <c r="M8" s="112">
        <f t="shared" ca="1" si="3"/>
        <v>1713277.77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396.53</v>
      </c>
      <c r="E9" s="112">
        <f ca="1">OFFSET('2019预算财务费用 '!$G9,0,MONTH(封面!$G$13)-1,)</f>
        <v>0</v>
      </c>
      <c r="F9" s="110">
        <f ca="1">OFFSET('2020实际财务费用'!$G9,0,MONTH(封面!$G$13)-1,)</f>
        <v>522695.67</v>
      </c>
      <c r="G9" s="112">
        <f t="shared" ca="1" si="0"/>
        <v>522299.13999999996</v>
      </c>
      <c r="H9" s="112">
        <f t="shared" ca="1" si="1"/>
        <v>522695.67</v>
      </c>
      <c r="I9" s="112">
        <f ca="1">SUM(OFFSET('2018财务费用 '!$G9,0,0,1,MONTH(封面!$G$13)))</f>
        <v>2350.6000000000004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887904.51</v>
      </c>
      <c r="L9" s="112">
        <f t="shared" ca="1" si="2"/>
        <v>885553.91</v>
      </c>
      <c r="M9" s="112">
        <f t="shared" ca="1" si="3"/>
        <v>887904.51</v>
      </c>
      <c r="N9" s="92"/>
      <c r="O9" s="69"/>
      <c r="P9" s="69"/>
      <c r="Q9" s="69"/>
    </row>
    <row r="10" spans="1:17" s="15" customFormat="1" ht="17.25" customHeight="1">
      <c r="A10" s="285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-2993.67</v>
      </c>
      <c r="E10" s="112">
        <f ca="1">OFFSET('2019预算财务费用 '!$G10,0,MONTH(封面!$G$13)-1,)</f>
        <v>0</v>
      </c>
      <c r="F10" s="110">
        <f ca="1">OFFSET('2020实际财务费用'!$G10,0,MONTH(封面!$G$13)-1,)</f>
        <v>-92444.040000000023</v>
      </c>
      <c r="G10" s="112">
        <f t="shared" ca="1" si="0"/>
        <v>-89450.370000000024</v>
      </c>
      <c r="H10" s="112">
        <f t="shared" ca="1" si="1"/>
        <v>-92444.040000000023</v>
      </c>
      <c r="I10" s="112">
        <f ca="1">SUM(OFFSET('2018财务费用 '!$G10,0,0,1,MONTH(封面!$G$13)))</f>
        <v>-17062.150000000001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-183847.07</v>
      </c>
      <c r="L10" s="112">
        <f t="shared" ca="1" si="2"/>
        <v>-166784.92000000001</v>
      </c>
      <c r="M10" s="112">
        <f t="shared" ca="1" si="3"/>
        <v>-183847.07</v>
      </c>
      <c r="N10" s="92"/>
      <c r="O10" s="69"/>
      <c r="P10" s="69"/>
      <c r="Q10" s="69"/>
    </row>
    <row r="11" spans="1:17" s="15" customFormat="1" ht="17.25" customHeight="1">
      <c r="A11" s="285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28311.07</v>
      </c>
      <c r="E11" s="112">
        <f ca="1">OFFSET('2019预算财务费用 '!$G11,0,MONTH(封面!$G$13)-1,)</f>
        <v>0</v>
      </c>
      <c r="F11" s="110">
        <f ca="1">OFFSET('2020实际财务费用'!$G11,0,MONTH(封面!$G$13)-1,)</f>
        <v>-15205.529999999995</v>
      </c>
      <c r="G11" s="112">
        <f t="shared" ca="1" si="0"/>
        <v>-43516.599999999991</v>
      </c>
      <c r="H11" s="112">
        <f t="shared" ca="1" si="1"/>
        <v>-15205.529999999995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26386.59</v>
      </c>
      <c r="L11" s="112">
        <f t="shared" ca="1" si="2"/>
        <v>-192387.6</v>
      </c>
      <c r="M11" s="112">
        <f t="shared" ca="1" si="3"/>
        <v>26386.59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-10000</v>
      </c>
      <c r="L12" s="112">
        <f t="shared" ca="1" si="2"/>
        <v>-10000</v>
      </c>
      <c r="M12" s="112">
        <f t="shared" ca="1" si="3"/>
        <v>-10000</v>
      </c>
      <c r="N12" s="92"/>
      <c r="O12" s="53"/>
    </row>
    <row r="13" spans="1:17" ht="20.25" customHeight="1">
      <c r="A13" s="281" t="s">
        <v>263</v>
      </c>
      <c r="B13" s="282"/>
      <c r="C13" s="111">
        <f>SUM(C6:C12)</f>
        <v>0</v>
      </c>
      <c r="D13" s="111">
        <f t="shared" ref="D13:M13" ca="1" si="4">SUM(D6:D12)</f>
        <v>12763.75</v>
      </c>
      <c r="E13" s="111">
        <f t="shared" ca="1" si="4"/>
        <v>0</v>
      </c>
      <c r="F13" s="111">
        <f t="shared" ca="1" si="4"/>
        <v>2785786.45</v>
      </c>
      <c r="G13" s="111">
        <f t="shared" ca="1" si="4"/>
        <v>2773022.7</v>
      </c>
      <c r="H13" s="111">
        <f t="shared" ca="1" si="4"/>
        <v>2785786.45</v>
      </c>
      <c r="I13" s="111">
        <f t="shared" ca="1" si="4"/>
        <v>191112.46</v>
      </c>
      <c r="J13" s="111">
        <f t="shared" ca="1" si="4"/>
        <v>0</v>
      </c>
      <c r="K13" s="126">
        <f t="shared" ca="1" si="4"/>
        <v>4484691.88</v>
      </c>
      <c r="L13" s="111">
        <f t="shared" ca="1" si="4"/>
        <v>4293579.4200000009</v>
      </c>
      <c r="M13" s="111">
        <f t="shared" ca="1" si="4"/>
        <v>4484691.88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I15" sqref="I15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1.375" style="7" bestFit="1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181" t="s">
        <v>261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spans="1:20" s="41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编制日期：2020年4月2日</v>
      </c>
      <c r="M3" s="85"/>
      <c r="N3" s="86"/>
      <c r="O3" s="86"/>
      <c r="P3" s="43"/>
    </row>
    <row r="4" spans="1:20" s="8" customFormat="1" ht="14.25" customHeight="1">
      <c r="A4" s="182" t="s">
        <v>144</v>
      </c>
      <c r="B4" s="183" t="s">
        <v>145</v>
      </c>
      <c r="C4" s="218" t="s">
        <v>252</v>
      </c>
      <c r="D4" s="219"/>
      <c r="E4" s="220" t="s">
        <v>253</v>
      </c>
      <c r="F4" s="220"/>
      <c r="G4" s="215" t="s">
        <v>466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254</v>
      </c>
      <c r="T4" s="216" t="s">
        <v>148</v>
      </c>
    </row>
    <row r="5" spans="1:20" s="15" customFormat="1">
      <c r="A5" s="182"/>
      <c r="B5" s="183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5"/>
      <c r="T5" s="217"/>
    </row>
    <row r="6" spans="1:20" s="15" customFormat="1" ht="17.25" customHeight="1">
      <c r="A6" s="285" t="s">
        <v>264</v>
      </c>
      <c r="B6" s="95" t="s">
        <v>265</v>
      </c>
      <c r="C6" s="116"/>
      <c r="D6" s="116"/>
      <c r="E6" s="116"/>
      <c r="F6" s="116"/>
      <c r="G6" s="82">
        <v>875660</v>
      </c>
      <c r="H6" s="82">
        <v>711078.17</v>
      </c>
      <c r="I6" s="82">
        <v>760939.54</v>
      </c>
      <c r="J6" s="82"/>
      <c r="K6" s="82"/>
      <c r="L6" s="82"/>
      <c r="M6" s="82"/>
      <c r="N6" s="82"/>
      <c r="O6" s="116"/>
      <c r="P6" s="116"/>
      <c r="Q6" s="116"/>
      <c r="R6" s="116"/>
      <c r="S6" s="117">
        <f>SUM(G6:R6)</f>
        <v>2347677.71</v>
      </c>
      <c r="T6" s="89"/>
    </row>
    <row r="7" spans="1:20" s="15" customFormat="1" ht="17.25" customHeight="1">
      <c r="A7" s="285"/>
      <c r="B7" s="95" t="s">
        <v>266</v>
      </c>
      <c r="C7" s="116"/>
      <c r="D7" s="116"/>
      <c r="E7" s="116"/>
      <c r="F7" s="116"/>
      <c r="G7" s="82">
        <v>-95172</v>
      </c>
      <c r="H7" s="82">
        <v>-78058.67</v>
      </c>
      <c r="I7" s="82">
        <v>-123476.96</v>
      </c>
      <c r="J7" s="82"/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-296707.63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-20000</v>
      </c>
      <c r="H8" s="82">
        <v>0</v>
      </c>
      <c r="I8" s="82">
        <v>1733277.77</v>
      </c>
      <c r="J8" s="82"/>
      <c r="K8" s="82"/>
      <c r="L8" s="82"/>
      <c r="M8" s="82"/>
      <c r="N8" s="82"/>
      <c r="O8" s="116"/>
      <c r="P8" s="116"/>
      <c r="Q8" s="116"/>
      <c r="R8" s="116"/>
      <c r="S8" s="117">
        <f t="shared" si="0"/>
        <v>1713277.77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195816.99</v>
      </c>
      <c r="H9" s="82">
        <v>169391.84999999998</v>
      </c>
      <c r="I9" s="82">
        <v>522695.67</v>
      </c>
      <c r="J9" s="82"/>
      <c r="K9" s="82"/>
      <c r="L9" s="82"/>
      <c r="M9" s="82"/>
      <c r="N9" s="82"/>
      <c r="O9" s="116"/>
      <c r="P9" s="116"/>
      <c r="Q9" s="116"/>
      <c r="R9" s="116"/>
      <c r="S9" s="117">
        <f t="shared" si="0"/>
        <v>887904.51</v>
      </c>
      <c r="T9" s="89"/>
    </row>
    <row r="10" spans="1:20" s="15" customFormat="1" ht="17.25" customHeight="1">
      <c r="A10" s="285" t="s">
        <v>269</v>
      </c>
      <c r="B10" s="95" t="s">
        <v>270</v>
      </c>
      <c r="C10" s="116"/>
      <c r="D10" s="116"/>
      <c r="E10" s="116"/>
      <c r="F10" s="116"/>
      <c r="G10" s="82">
        <v>-17947.04</v>
      </c>
      <c r="H10" s="82">
        <v>-73455.989999999991</v>
      </c>
      <c r="I10" s="82">
        <v>-92444.040000000023</v>
      </c>
      <c r="J10" s="82"/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-183847.07</v>
      </c>
      <c r="T10" s="89"/>
    </row>
    <row r="11" spans="1:20" s="15" customFormat="1" ht="17.25" customHeight="1">
      <c r="A11" s="285"/>
      <c r="B11" s="95" t="s">
        <v>271</v>
      </c>
      <c r="C11" s="116"/>
      <c r="D11" s="116"/>
      <c r="E11" s="116"/>
      <c r="F11" s="116"/>
      <c r="G11" s="82">
        <v>54222.85</v>
      </c>
      <c r="H11" s="82">
        <v>-12630.73</v>
      </c>
      <c r="I11" s="82">
        <v>-15205.529999999995</v>
      </c>
      <c r="J11" s="82"/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26386.59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-10000</v>
      </c>
      <c r="H12" s="82">
        <v>0</v>
      </c>
      <c r="I12" s="82">
        <v>0</v>
      </c>
      <c r="J12" s="82"/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-10000</v>
      </c>
      <c r="T12" s="89"/>
    </row>
    <row r="13" spans="1:20" ht="22.5" customHeight="1">
      <c r="A13" s="281" t="s">
        <v>263</v>
      </c>
      <c r="B13" s="282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v>982580.79999999993</v>
      </c>
      <c r="H13" s="117">
        <v>716324.63</v>
      </c>
      <c r="I13" s="117">
        <v>2785786.45</v>
      </c>
      <c r="J13" s="117">
        <f t="shared" ref="J13:S13" si="3">SUM(J6:J12)</f>
        <v>0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4484691.88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2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3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7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8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9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0"/>
      <headerFooter alignWithMargins="0"/>
    </customSheetView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82" t="s">
        <v>274</v>
      </c>
      <c r="B4" s="183" t="s">
        <v>275</v>
      </c>
      <c r="C4" s="218" t="s">
        <v>276</v>
      </c>
      <c r="D4" s="219"/>
      <c r="E4" s="220" t="s">
        <v>277</v>
      </c>
      <c r="F4" s="220"/>
      <c r="G4" s="215" t="s">
        <v>460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278</v>
      </c>
      <c r="T4" s="216"/>
    </row>
    <row r="5" spans="1:20" s="15" customFormat="1">
      <c r="A5" s="182"/>
      <c r="B5" s="183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5"/>
      <c r="T5" s="217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82" t="s">
        <v>274</v>
      </c>
      <c r="B4" s="183" t="s">
        <v>275</v>
      </c>
      <c r="C4" s="218" t="s">
        <v>276</v>
      </c>
      <c r="D4" s="219"/>
      <c r="E4" s="220" t="s">
        <v>277</v>
      </c>
      <c r="F4" s="220"/>
      <c r="G4" s="215" t="s">
        <v>461</v>
      </c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 t="s">
        <v>278</v>
      </c>
      <c r="T4" s="216"/>
    </row>
    <row r="5" spans="1:20" s="15" customFormat="1">
      <c r="A5" s="182"/>
      <c r="B5" s="183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5"/>
      <c r="T5" s="217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2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3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9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0"/>
    </customSheetView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81" t="s">
        <v>142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82" t="s">
        <v>143</v>
      </c>
      <c r="B4" s="182" t="s">
        <v>144</v>
      </c>
      <c r="C4" s="183" t="s">
        <v>145</v>
      </c>
      <c r="D4" s="184" t="s">
        <v>146</v>
      </c>
      <c r="E4" s="186" t="s">
        <v>147</v>
      </c>
      <c r="F4" s="187"/>
      <c r="G4" s="187"/>
      <c r="H4" s="187"/>
      <c r="I4" s="188"/>
      <c r="J4" s="189" t="s">
        <v>0</v>
      </c>
      <c r="K4" s="190"/>
      <c r="L4" s="190"/>
      <c r="M4" s="190"/>
      <c r="N4" s="191"/>
      <c r="O4" s="6" t="s">
        <v>148</v>
      </c>
      <c r="P4" s="7"/>
      <c r="Q4" s="7"/>
    </row>
    <row r="5" spans="1:18" s="15" customFormat="1">
      <c r="A5" s="182"/>
      <c r="B5" s="182"/>
      <c r="C5" s="183"/>
      <c r="D5" s="18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2" t="s">
        <v>4</v>
      </c>
      <c r="B6" s="194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199696.38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989909.34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3"/>
      <c r="B7" s="195"/>
      <c r="C7" s="16" t="s">
        <v>429</v>
      </c>
      <c r="D7" s="112">
        <f>'2019预算制造费用'!T7</f>
        <v>0</v>
      </c>
      <c r="E7" s="112">
        <f ca="1">OFFSET('2018制造费用'!$H7,0,MONTH(封面!$G$13)-1,)</f>
        <v>29116.959999999999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-275681.74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3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3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3"/>
      <c r="B10" s="194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3"/>
      <c r="B11" s="196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3"/>
      <c r="B12" s="196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3"/>
      <c r="B13" s="196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3"/>
      <c r="B14" s="196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3"/>
      <c r="B15" s="196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3"/>
      <c r="B16" s="196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3"/>
      <c r="B17" s="196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3"/>
      <c r="B18" s="195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3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3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3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3"/>
      <c r="B22" s="194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3"/>
      <c r="B23" s="196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3"/>
      <c r="B24" s="196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3"/>
      <c r="B25" s="196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3"/>
      <c r="B26" s="195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3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7" t="s">
        <v>155</v>
      </c>
      <c r="B28" s="194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198"/>
      <c r="B29" s="195"/>
      <c r="C29" s="16" t="s">
        <v>31</v>
      </c>
      <c r="D29" s="112">
        <f>'2019预算制造费用'!T29</f>
        <v>0</v>
      </c>
      <c r="E29" s="112">
        <f ca="1">OFFSET('2018制造费用'!$H29,0,MONTH(封面!$G$13)-1,)</f>
        <v>419.87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881.37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198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198"/>
      <c r="B31" s="194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198"/>
      <c r="B32" s="196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198"/>
      <c r="B33" s="195"/>
      <c r="C33" s="16" t="s">
        <v>36</v>
      </c>
      <c r="D33" s="112">
        <f>'2019预算制造费用'!T33</f>
        <v>0</v>
      </c>
      <c r="E33" s="112">
        <f ca="1">OFFSET('2018制造费用'!$H33,0,MONTH(封面!$G$13)-1,)</f>
        <v>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55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198"/>
      <c r="B34" s="194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198"/>
      <c r="B35" s="195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198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3000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198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198"/>
      <c r="B38" s="194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198"/>
      <c r="B39" s="195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198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200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10148.799999999999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77706.080000000002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201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5795.27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36737.69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201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201"/>
      <c r="B44" s="194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201"/>
      <c r="B45" s="195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201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96455.29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292420.27999999997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201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201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61.36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61.36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202" t="s">
        <v>164</v>
      </c>
      <c r="B49" s="203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202"/>
      <c r="B50" s="204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202"/>
      <c r="B51" s="205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202"/>
      <c r="B52" s="194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202"/>
      <c r="B53" s="196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202"/>
      <c r="B54" s="195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202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202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206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206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206"/>
      <c r="B59" s="203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206"/>
      <c r="B60" s="205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206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206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207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0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0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207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6531.05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15034.84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207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42404.03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119527.95999999999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207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0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39487.19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207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5312.57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13369.17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207"/>
      <c r="B68" s="203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207"/>
      <c r="B69" s="205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207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207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207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207"/>
      <c r="B73" s="203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207"/>
      <c r="B74" s="205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207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208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208"/>
      <c r="B77" s="194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208"/>
      <c r="B78" s="195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208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99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1131.3900000000001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4032.83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99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99"/>
      <c r="B82" s="194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99"/>
      <c r="B83" s="196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99"/>
      <c r="B84" s="195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99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210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210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210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210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211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212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213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4947.26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14841.77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214" t="s">
        <v>205</v>
      </c>
      <c r="B93" s="214"/>
      <c r="C93" s="214"/>
      <c r="D93" s="111">
        <f>SUM(D6:D92)</f>
        <v>0</v>
      </c>
      <c r="E93" s="111">
        <f ca="1">SUM(E6:E92)</f>
        <v>405020.22999999992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1338567.96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209" t="s">
        <v>206</v>
      </c>
      <c r="B94" s="209"/>
      <c r="C94" s="209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209" t="s">
        <v>207</v>
      </c>
      <c r="B95" s="209"/>
      <c r="C95" s="209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209" t="s">
        <v>208</v>
      </c>
      <c r="B96" s="209"/>
      <c r="C96" s="209"/>
      <c r="D96" s="111"/>
      <c r="E96" s="112">
        <f ca="1">OFFSET('2018制造费用'!$H96,0,MONTH(封面!$G$13)-1,)</f>
        <v>405020.23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1338567.96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209" t="s">
        <v>209</v>
      </c>
      <c r="B97" s="209"/>
      <c r="C97" s="209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97:C97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K1"/>
    <mergeCell ref="A4:A5"/>
    <mergeCell ref="B4:B5"/>
    <mergeCell ref="C4:C5"/>
    <mergeCell ref="D4:D5"/>
    <mergeCell ref="E4:I4"/>
    <mergeCell ref="J4:N4"/>
  </mergeCells>
  <phoneticPr fontId="11" type="noConversion"/>
  <conditionalFormatting sqref="S34:XFD34 A34:C34 H34:I34 M34:O34">
    <cfRule type="cellIs" dxfId="2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452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5"/>
      <c r="U5" s="217"/>
    </row>
    <row r="6" spans="1:21" s="15" customFormat="1" ht="14.25" customHeight="1">
      <c r="A6" s="192" t="s">
        <v>283</v>
      </c>
      <c r="B6" s="194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3"/>
      <c r="B7" s="221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3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3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3"/>
      <c r="B10" s="194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3"/>
      <c r="B11" s="196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3"/>
      <c r="B12" s="196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3"/>
      <c r="B13" s="196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3"/>
      <c r="B14" s="196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3"/>
      <c r="B15" s="196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3"/>
      <c r="B16" s="196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3"/>
      <c r="B17" s="196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3"/>
      <c r="B18" s="195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3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3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3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3"/>
      <c r="B22" s="194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3"/>
      <c r="B23" s="196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3"/>
      <c r="B24" s="196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3"/>
      <c r="B25" s="196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3"/>
      <c r="B26" s="195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3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7" t="s">
        <v>294</v>
      </c>
      <c r="B28" s="194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198"/>
      <c r="B29" s="195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198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198"/>
      <c r="B31" s="194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198"/>
      <c r="B32" s="196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198"/>
      <c r="B33" s="195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198"/>
      <c r="B34" s="194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198"/>
      <c r="B35" s="195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198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198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198"/>
      <c r="B38" s="194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198"/>
      <c r="B39" s="195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198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200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201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201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201"/>
      <c r="B44" s="194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201"/>
      <c r="B45" s="195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201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201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201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202" t="s">
        <v>310</v>
      </c>
      <c r="B49" s="203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202"/>
      <c r="B50" s="204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202"/>
      <c r="B51" s="205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202"/>
      <c r="B52" s="194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202"/>
      <c r="B53" s="196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202"/>
      <c r="B54" s="195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202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202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206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206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206"/>
      <c r="B59" s="203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206"/>
      <c r="B60" s="205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206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206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207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207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207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207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207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207"/>
      <c r="B68" s="203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207"/>
      <c r="B69" s="205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207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207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207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207"/>
      <c r="B73" s="203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207"/>
      <c r="B74" s="205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207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208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208"/>
      <c r="B77" s="194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208"/>
      <c r="B78" s="195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208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99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99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99"/>
      <c r="B82" s="194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99"/>
      <c r="B83" s="196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99"/>
      <c r="B84" s="195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99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210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210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210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210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211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212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213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214" t="s">
        <v>350</v>
      </c>
      <c r="B93" s="214"/>
      <c r="C93" s="214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9" t="s">
        <v>351</v>
      </c>
      <c r="B94" s="209"/>
      <c r="C94" s="209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9" t="s">
        <v>352</v>
      </c>
      <c r="B95" s="209"/>
      <c r="C95" s="209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9" t="s">
        <v>353</v>
      </c>
      <c r="B96" s="209"/>
      <c r="C96" s="209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9" t="s">
        <v>239</v>
      </c>
      <c r="B97" s="209"/>
      <c r="C97" s="209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</customSheetViews>
  <mergeCells count="39"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  <mergeCell ref="B34:B35"/>
    <mergeCell ref="B38:B39"/>
    <mergeCell ref="B44:B45"/>
    <mergeCell ref="A49:A56"/>
    <mergeCell ref="B49:B51"/>
    <mergeCell ref="B52:B54"/>
    <mergeCell ref="A41:A48"/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</mergeCells>
  <phoneticPr fontId="11" type="noConversion"/>
  <conditionalFormatting sqref="U34:XFD34 A34:C34">
    <cfRule type="cellIs" dxfId="2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182" t="s">
        <v>273</v>
      </c>
      <c r="B4" s="182" t="s">
        <v>274</v>
      </c>
      <c r="C4" s="183" t="s">
        <v>275</v>
      </c>
      <c r="D4" s="218" t="s">
        <v>276</v>
      </c>
      <c r="E4" s="219"/>
      <c r="F4" s="220" t="s">
        <v>277</v>
      </c>
      <c r="G4" s="220"/>
      <c r="H4" s="215" t="s">
        <v>453</v>
      </c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 t="s">
        <v>278</v>
      </c>
      <c r="U4" s="216"/>
    </row>
    <row r="5" spans="1:21" s="15" customFormat="1">
      <c r="A5" s="182"/>
      <c r="B5" s="182"/>
      <c r="C5" s="18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5"/>
      <c r="U5" s="217"/>
    </row>
    <row r="6" spans="1:21" s="15" customFormat="1" ht="14.25" customHeight="1">
      <c r="A6" s="192" t="s">
        <v>283</v>
      </c>
      <c r="B6" s="194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3"/>
      <c r="B7" s="221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3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3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3"/>
      <c r="B10" s="194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3"/>
      <c r="B11" s="196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3"/>
      <c r="B12" s="196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3"/>
      <c r="B13" s="196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3"/>
      <c r="B14" s="196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3"/>
      <c r="B15" s="196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3"/>
      <c r="B16" s="196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3"/>
      <c r="B17" s="196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3"/>
      <c r="B18" s="195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3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3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3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3"/>
      <c r="B22" s="194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3"/>
      <c r="B23" s="196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3"/>
      <c r="B24" s="196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3"/>
      <c r="B25" s="196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3"/>
      <c r="B26" s="195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3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7" t="s">
        <v>294</v>
      </c>
      <c r="B28" s="194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198"/>
      <c r="B29" s="195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198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198"/>
      <c r="B31" s="194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198"/>
      <c r="B32" s="196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198"/>
      <c r="B33" s="195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198"/>
      <c r="B34" s="194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198"/>
      <c r="B35" s="195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198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198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198"/>
      <c r="B38" s="194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198"/>
      <c r="B39" s="195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198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200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201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201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01"/>
      <c r="B44" s="194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01"/>
      <c r="B45" s="195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201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201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01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202" t="s">
        <v>310</v>
      </c>
      <c r="B49" s="203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02"/>
      <c r="B50" s="204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02"/>
      <c r="B51" s="205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02"/>
      <c r="B52" s="194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202"/>
      <c r="B53" s="196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202"/>
      <c r="B54" s="195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02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02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06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206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06"/>
      <c r="B59" s="203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206"/>
      <c r="B60" s="205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206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206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07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207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207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207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207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207"/>
      <c r="B68" s="203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207"/>
      <c r="B69" s="205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207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207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207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07"/>
      <c r="B73" s="203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07"/>
      <c r="B74" s="205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207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08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08"/>
      <c r="B77" s="194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08"/>
      <c r="B78" s="195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08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99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99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99"/>
      <c r="B82" s="194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99"/>
      <c r="B83" s="196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99"/>
      <c r="B84" s="195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99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10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10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10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10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11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12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13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214" t="s">
        <v>402</v>
      </c>
      <c r="B93" s="214"/>
      <c r="C93" s="214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9" t="s">
        <v>403</v>
      </c>
      <c r="B94" s="209"/>
      <c r="C94" s="209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9" t="s">
        <v>404</v>
      </c>
      <c r="B95" s="209"/>
      <c r="C95" s="209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9" t="s">
        <v>405</v>
      </c>
      <c r="B96" s="209"/>
      <c r="C96" s="209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209" t="s">
        <v>239</v>
      </c>
      <c r="B97" s="209"/>
      <c r="C97" s="209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</mergeCells>
  <phoneticPr fontId="11" type="noConversion"/>
  <conditionalFormatting sqref="U34:XFD34 A34:C34">
    <cfRule type="cellIs" dxfId="1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22" t="s">
        <v>134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8" s="58" customFormat="1" ht="18" customHeight="1">
      <c r="A2" s="3" t="str">
        <f>"编制单位："&amp;封面!A8</f>
        <v>编制单位：九江天赐高新材料股份有限公司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82" t="s">
        <v>143</v>
      </c>
      <c r="B4" s="182" t="s">
        <v>144</v>
      </c>
      <c r="C4" s="183" t="s">
        <v>145</v>
      </c>
      <c r="D4" s="184" t="s">
        <v>146</v>
      </c>
      <c r="E4" s="186" t="s">
        <v>147</v>
      </c>
      <c r="F4" s="187"/>
      <c r="G4" s="187"/>
      <c r="H4" s="187"/>
      <c r="I4" s="188"/>
      <c r="J4" s="189" t="s">
        <v>0</v>
      </c>
      <c r="K4" s="190"/>
      <c r="L4" s="190"/>
      <c r="M4" s="190"/>
      <c r="N4" s="191"/>
      <c r="O4" s="6" t="s">
        <v>148</v>
      </c>
      <c r="P4" s="7"/>
      <c r="Q4" s="7"/>
      <c r="R4" s="7"/>
    </row>
    <row r="5" spans="1:18" s="15" customFormat="1">
      <c r="A5" s="182"/>
      <c r="B5" s="182"/>
      <c r="C5" s="183"/>
      <c r="D5" s="18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23" t="s">
        <v>4</v>
      </c>
      <c r="B6" s="224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115886.18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383205.41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23"/>
      <c r="B7" s="224"/>
      <c r="C7" s="45" t="s">
        <v>429</v>
      </c>
      <c r="D7" s="112">
        <f>'2019预算管理费用'!T7</f>
        <v>0</v>
      </c>
      <c r="E7" s="112">
        <f ca="1">OFFSET('2018管理费用'!$H7,0,MONTH(封面!$G$13)-1,)</f>
        <v>40278.69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124058.28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23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2224.29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10733.580000000002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23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23"/>
      <c r="B10" s="224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0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0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23"/>
      <c r="B11" s="224"/>
      <c r="C11" s="45" t="s">
        <v>9</v>
      </c>
      <c r="D11" s="112">
        <f>'2019预算管理费用'!T11</f>
        <v>0</v>
      </c>
      <c r="E11" s="112">
        <f ca="1">OFFSET('2018管理费用'!$H11,0,MONTH(封面!$G$13)-1,)</f>
        <v>111228.27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23"/>
      <c r="B12" s="224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23"/>
      <c r="B13" s="224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23"/>
      <c r="B14" s="224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23"/>
      <c r="B15" s="224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23"/>
      <c r="B16" s="224"/>
      <c r="C16" s="45" t="s">
        <v>14</v>
      </c>
      <c r="D16" s="112">
        <f>'2019预算管理费用'!T16</f>
        <v>0</v>
      </c>
      <c r="E16" s="112">
        <f ca="1">OFFSET('2018管理费用'!$H16,0,MONTH(封面!$G$13)-1,)</f>
        <v>-16000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-1256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23"/>
      <c r="B17" s="224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23"/>
      <c r="B18" s="224"/>
      <c r="C18" s="45" t="s">
        <v>430</v>
      </c>
      <c r="D18" s="112">
        <f>'2019预算管理费用'!T18</f>
        <v>0</v>
      </c>
      <c r="E18" s="112">
        <f ca="1">OFFSET('2018管理费用'!$H18,0,MONTH(封面!$G$13)-1,)</f>
        <v>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23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20631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61291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23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23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4530.1899999999996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23"/>
      <c r="B22" s="224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43560.58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133788.34000000003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23"/>
      <c r="B23" s="224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1697.64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5199.04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23"/>
      <c r="B24" s="224"/>
      <c r="C24" s="45" t="s">
        <v>24</v>
      </c>
      <c r="D24" s="112">
        <f>'2019预算管理费用'!T24</f>
        <v>0</v>
      </c>
      <c r="E24" s="112">
        <f ca="1">OFFSET('2018管理费用'!$H24,0,MONTH(封面!$G$13)-1,)</f>
        <v>2037.01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6238.3600000000006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23"/>
      <c r="B25" s="224"/>
      <c r="C25" s="45" t="s">
        <v>25</v>
      </c>
      <c r="D25" s="112">
        <f>'2019预算管理费用'!T25</f>
        <v>0</v>
      </c>
      <c r="E25" s="112">
        <f ca="1">OFFSET('2018管理费用'!$H25,0,MONTH(封面!$G$13)-1,)</f>
        <v>33978.15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104512.47999999998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23"/>
      <c r="B26" s="224"/>
      <c r="C26" s="45" t="s">
        <v>26</v>
      </c>
      <c r="D26" s="112">
        <f>'2019预算管理费用'!T26</f>
        <v>0</v>
      </c>
      <c r="E26" s="112">
        <f ca="1">OFFSET('2018管理费用'!$H26,0,MONTH(封面!$G$13)-1,)</f>
        <v>3523.01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10834.119999999999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23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25" t="s">
        <v>155</v>
      </c>
      <c r="B28" s="224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25"/>
      <c r="B29" s="224"/>
      <c r="C29" s="45" t="s">
        <v>31</v>
      </c>
      <c r="D29" s="112">
        <f>'2019预算管理费用'!T29</f>
        <v>0</v>
      </c>
      <c r="E29" s="112">
        <f ca="1">OFFSET('2018管理费用'!$H29,0,MONTH(封面!$G$13)-1,)</f>
        <v>-2074.81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-1446.02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25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0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4480.7800000000007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25"/>
      <c r="B31" s="224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25"/>
      <c r="B32" s="224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25"/>
      <c r="B33" s="224"/>
      <c r="C33" s="45" t="s">
        <v>36</v>
      </c>
      <c r="D33" s="112">
        <f>'2019预算管理费用'!T33</f>
        <v>0</v>
      </c>
      <c r="E33" s="112">
        <f ca="1">OFFSET('2018管理费用'!$H33,0,MONTH(封面!$G$13)-1,)</f>
        <v>1946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1976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25"/>
      <c r="B34" s="224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70.239999999999995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101.24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25"/>
      <c r="B35" s="224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25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25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25"/>
      <c r="B38" s="224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25"/>
      <c r="B39" s="224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25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7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427.35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427.35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7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159.83000000000001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266.67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7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7"/>
      <c r="B44" s="224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7"/>
      <c r="B45" s="224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7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59694.31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175076.19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7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30138.239999999998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7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2800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28" t="s">
        <v>212</v>
      </c>
      <c r="B49" s="229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28"/>
      <c r="B50" s="229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28"/>
      <c r="B51" s="229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28"/>
      <c r="B52" s="224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3868.01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13502.31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28"/>
      <c r="B53" s="224"/>
      <c r="C53" s="48" t="s">
        <v>60</v>
      </c>
      <c r="D53" s="112">
        <f>'2019预算管理费用'!T53</f>
        <v>0</v>
      </c>
      <c r="E53" s="112">
        <f ca="1">OFFSET('2018管理费用'!$H53,0,MONTH(封面!$G$13)-1,)</f>
        <v>0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10718.51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28"/>
      <c r="B54" s="224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28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28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30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30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30"/>
      <c r="B59" s="229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30"/>
      <c r="B60" s="229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30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30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1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1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380.1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933.75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1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1660.36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4789.3899999999994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1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1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1"/>
      <c r="B68" s="229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1"/>
      <c r="B69" s="229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1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15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1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1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1"/>
      <c r="B73" s="229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1"/>
      <c r="B74" s="229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1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2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2"/>
      <c r="B77" s="224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2"/>
      <c r="B78" s="224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2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6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257.17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334.09000000000003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6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6"/>
      <c r="B82" s="224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6"/>
      <c r="B83" s="224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6"/>
      <c r="B84" s="224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6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36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36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36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36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37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37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262010.32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1049444.75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37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1412.98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5459.7800000000007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38" t="s">
        <v>119</v>
      </c>
      <c r="B93" s="239"/>
      <c r="C93" s="240"/>
      <c r="D93" s="111">
        <f>SUM(D6:D92)</f>
        <v>0</v>
      </c>
      <c r="E93" s="111">
        <f ca="1">SUM(E6:E92)</f>
        <v>704847.95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2298907.2999999993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33" t="s">
        <v>135</v>
      </c>
      <c r="B94" s="234"/>
      <c r="C94" s="235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33" t="s">
        <v>136</v>
      </c>
      <c r="B95" s="234"/>
      <c r="C95" s="235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33" t="s">
        <v>229</v>
      </c>
      <c r="B96" s="234"/>
      <c r="C96" s="235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33" t="s">
        <v>120</v>
      </c>
      <c r="B97" s="234"/>
      <c r="C97" s="235"/>
      <c r="D97" s="111"/>
      <c r="E97" s="112">
        <f ca="1">OFFSET('2018管理费用'!$H97,0,MONTH(封面!$G$13)-1,)</f>
        <v>704847.95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2298907.2999999998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33" t="s">
        <v>121</v>
      </c>
      <c r="B98" s="234"/>
      <c r="C98" s="235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97:C97"/>
    <mergeCell ref="A98:C98"/>
    <mergeCell ref="A86:A89"/>
    <mergeCell ref="A90:A92"/>
    <mergeCell ref="A93:C93"/>
    <mergeCell ref="A94:C94"/>
    <mergeCell ref="A95:C95"/>
    <mergeCell ref="A96:C96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P1"/>
    <mergeCell ref="A4:A5"/>
    <mergeCell ref="B4:B5"/>
    <mergeCell ref="C4:C5"/>
    <mergeCell ref="D4:D5"/>
    <mergeCell ref="E4:I4"/>
    <mergeCell ref="J4:N4"/>
  </mergeCells>
  <phoneticPr fontId="11" type="noConversion"/>
  <conditionalFormatting sqref="E100:L100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59999389629810485"/>
  </sheetPr>
  <dimension ref="A1:AB85"/>
  <sheetViews>
    <sheetView tabSelected="1" workbookViewId="0">
      <pane xSplit="3" ySplit="5" topLeftCell="H75" activePane="bottomRight" state="frozen"/>
      <selection pane="topRight" activeCell="D1" sqref="D1"/>
      <selection pane="bottomLeft" activeCell="A6" sqref="A6"/>
      <selection pane="bottomRight" activeCell="H88" sqref="H88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3" s="132" customFormat="1" ht="28.5" customHeight="1">
      <c r="A1" s="181" t="s">
        <v>257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</row>
    <row r="2" spans="1:23" s="137" customFormat="1" ht="18" customHeight="1">
      <c r="A2" s="133" t="str">
        <f>"编制单位："&amp;封面!A8</f>
        <v>编制单位：九江天赐高新材料股份有限公司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编制期间：2020年3月</v>
      </c>
      <c r="B3" s="5"/>
      <c r="I3" s="138"/>
      <c r="L3" s="138" t="str">
        <f>"编制日期："&amp;YEAR(封面!$G$14)&amp;"年"&amp;MONTH(封面!$G$14)&amp;"月2日"</f>
        <v>编制日期：2020年4月2日</v>
      </c>
      <c r="M3" s="138"/>
      <c r="N3" s="138"/>
      <c r="O3" s="139"/>
    </row>
    <row r="4" spans="1:23" s="140" customFormat="1" ht="14.25" customHeight="1">
      <c r="A4" s="244" t="s">
        <v>470</v>
      </c>
      <c r="B4" s="244" t="s">
        <v>556</v>
      </c>
      <c r="C4" s="245" t="s">
        <v>558</v>
      </c>
      <c r="D4" s="218" t="s">
        <v>635</v>
      </c>
      <c r="E4" s="219"/>
      <c r="F4" s="220" t="s">
        <v>636</v>
      </c>
      <c r="G4" s="220"/>
      <c r="H4" s="246" t="s">
        <v>474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 t="s">
        <v>559</v>
      </c>
      <c r="U4" s="264" t="s">
        <v>560</v>
      </c>
    </row>
    <row r="5" spans="1:23" s="142" customFormat="1">
      <c r="A5" s="244"/>
      <c r="B5" s="244"/>
      <c r="C5" s="245"/>
      <c r="D5" s="80" t="s">
        <v>637</v>
      </c>
      <c r="E5" s="80" t="s">
        <v>638</v>
      </c>
      <c r="F5" s="80" t="s">
        <v>637</v>
      </c>
      <c r="G5" s="80" t="s">
        <v>638</v>
      </c>
      <c r="H5" s="141" t="s">
        <v>561</v>
      </c>
      <c r="I5" s="141" t="s">
        <v>562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6"/>
      <c r="U5" s="265"/>
    </row>
    <row r="6" spans="1:23" s="142" customFormat="1" ht="17.25" customHeight="1">
      <c r="A6" s="266" t="s">
        <v>563</v>
      </c>
      <c r="B6" s="241" t="s">
        <v>564</v>
      </c>
      <c r="C6" s="144" t="s">
        <v>428</v>
      </c>
      <c r="D6" s="144"/>
      <c r="E6" s="144"/>
      <c r="F6" s="144"/>
      <c r="G6" s="144"/>
      <c r="H6" s="145">
        <f>'2020实际制造费用'!I6+'2020实际管理费用'!I6+'2020实际营业费用'!I6</f>
        <v>6321703.6199999992</v>
      </c>
      <c r="I6" s="145">
        <f>'2020实际制造费用'!J6+'2020实际管理费用'!J6+'2020实际营业费用'!J6</f>
        <v>5975723.910000002</v>
      </c>
      <c r="J6" s="145">
        <f>'2020实际制造费用'!K6+'2020实际管理费用'!K6+'2020实际营业费用'!K6</f>
        <v>6130543.5800000001</v>
      </c>
      <c r="K6" s="145">
        <f>'2020实际制造费用'!L6+'2020实际管理费用'!L6+'2020实际营业费用'!L6</f>
        <v>0</v>
      </c>
      <c r="L6" s="145">
        <f>'2020实际制造费用'!M6+'2020实际管理费用'!M6+'2020实际营业费用'!M6</f>
        <v>0</v>
      </c>
      <c r="M6" s="145">
        <f>'2020实际制造费用'!N6+'2020实际管理费用'!N6+'2020实际营业费用'!N6</f>
        <v>0</v>
      </c>
      <c r="N6" s="145">
        <f>'2020实际制造费用'!O6+'2020实际管理费用'!O6+'2020实际营业费用'!O6</f>
        <v>0</v>
      </c>
      <c r="O6" s="145">
        <f>'2020实际制造费用'!P6+'2020实际管理费用'!P6+'2020实际营业费用'!P6</f>
        <v>0</v>
      </c>
      <c r="P6" s="145">
        <f>'2020实际制造费用'!Q6+'2020实际管理费用'!Q6+'2020实际营业费用'!Q6</f>
        <v>0</v>
      </c>
      <c r="Q6" s="145">
        <f>'2020实际制造费用'!R6+'2020实际管理费用'!R6+'2020实际营业费用'!R6</f>
        <v>0</v>
      </c>
      <c r="R6" s="145">
        <f>'2020实际制造费用'!S6+'2020实际管理费用'!S6+'2020实际营业费用'!S6</f>
        <v>0</v>
      </c>
      <c r="S6" s="145">
        <f>'2020实际制造费用'!T6+'2020实际管理费用'!T6+'2020实际营业费用'!T6</f>
        <v>0</v>
      </c>
      <c r="T6" s="146">
        <f>SUM(H6:S6)</f>
        <v>18427971.109999999</v>
      </c>
      <c r="U6" s="147"/>
    </row>
    <row r="7" spans="1:23" s="142" customFormat="1" ht="17.25" customHeight="1">
      <c r="A7" s="267"/>
      <c r="B7" s="268"/>
      <c r="C7" s="144" t="s">
        <v>429</v>
      </c>
      <c r="D7" s="144"/>
      <c r="E7" s="144"/>
      <c r="F7" s="144"/>
      <c r="G7" s="144"/>
      <c r="H7" s="145">
        <f>'2020实际制造费用'!I7+'2020实际管理费用'!I7+'2020实际营业费用'!I7</f>
        <v>511925.41999999987</v>
      </c>
      <c r="I7" s="145">
        <f>'2020实际制造费用'!J7+'2020实际管理费用'!J7+'2020实际营业费用'!J7</f>
        <v>341335.52999999997</v>
      </c>
      <c r="J7" s="145">
        <f>'2020实际制造费用'!K7+'2020实际管理费用'!K7+'2020实际营业费用'!K7</f>
        <v>360948.15</v>
      </c>
      <c r="K7" s="145">
        <f>'2020实际制造费用'!L7+'2020实际管理费用'!L7+'2020实际营业费用'!L7</f>
        <v>0</v>
      </c>
      <c r="L7" s="145">
        <f>'2020实际制造费用'!M7+'2020实际管理费用'!M7+'2020实际营业费用'!M7</f>
        <v>0</v>
      </c>
      <c r="M7" s="145">
        <f>'2020实际制造费用'!N7+'2020实际管理费用'!N7+'2020实际营业费用'!N7</f>
        <v>0</v>
      </c>
      <c r="N7" s="145">
        <f>'2020实际制造费用'!O7+'2020实际管理费用'!O7+'2020实际营业费用'!O7</f>
        <v>0</v>
      </c>
      <c r="O7" s="145">
        <f>'2020实际制造费用'!P7+'2020实际管理费用'!P7+'2020实际营业费用'!P7</f>
        <v>0</v>
      </c>
      <c r="P7" s="145">
        <f>'2020实际制造费用'!Q7+'2020实际管理费用'!Q7+'2020实际营业费用'!Q7</f>
        <v>0</v>
      </c>
      <c r="Q7" s="145">
        <f>'2020实际制造费用'!R7+'2020实际管理费用'!R7+'2020实际营业费用'!R7</f>
        <v>0</v>
      </c>
      <c r="R7" s="145">
        <f>'2020实际制造费用'!S7+'2020实际管理费用'!S7+'2020实际营业费用'!S7</f>
        <v>0</v>
      </c>
      <c r="S7" s="145">
        <f>'2020实际制造费用'!T7+'2020实际管理费用'!T7+'2020实际营业费用'!T7</f>
        <v>0</v>
      </c>
      <c r="T7" s="146">
        <f t="shared" ref="T7:T70" si="0">SUM(H7:S7)</f>
        <v>1214209.0999999999</v>
      </c>
      <c r="U7" s="147"/>
    </row>
    <row r="8" spans="1:23" s="142" customFormat="1" ht="17.25" customHeight="1">
      <c r="A8" s="267"/>
      <c r="B8" s="148" t="s">
        <v>565</v>
      </c>
      <c r="C8" s="144" t="s">
        <v>5</v>
      </c>
      <c r="D8" s="144"/>
      <c r="E8" s="144"/>
      <c r="F8" s="144"/>
      <c r="G8" s="144"/>
      <c r="H8" s="145">
        <f>'2020实际制造费用'!I8+'2020实际管理费用'!I8+'2020实际营业费用'!I8</f>
        <v>126679.97000000003</v>
      </c>
      <c r="I8" s="145">
        <f>'2020实际制造费用'!J8+'2020实际管理费用'!J8+'2020实际营业费用'!J8</f>
        <v>107195.93000000001</v>
      </c>
      <c r="J8" s="145">
        <f>'2020实际制造费用'!K8+'2020实际管理费用'!K8+'2020实际营业费用'!K8</f>
        <v>334639.25999999995</v>
      </c>
      <c r="K8" s="145">
        <f>'2020实际制造费用'!L8+'2020实际管理费用'!L8+'2020实际营业费用'!L8</f>
        <v>0</v>
      </c>
      <c r="L8" s="145">
        <f>'2020实际制造费用'!M8+'2020实际管理费用'!M8+'2020实际营业费用'!M8</f>
        <v>0</v>
      </c>
      <c r="M8" s="145">
        <f>'2020实际制造费用'!N8+'2020实际管理费用'!N8+'2020实际营业费用'!N8</f>
        <v>0</v>
      </c>
      <c r="N8" s="145">
        <f>'2020实际制造费用'!O8+'2020实际管理费用'!O8+'2020实际营业费用'!O8</f>
        <v>0</v>
      </c>
      <c r="O8" s="145">
        <f>'2020实际制造费用'!P8+'2020实际管理费用'!P8+'2020实际营业费用'!P8</f>
        <v>0</v>
      </c>
      <c r="P8" s="145">
        <f>'2020实际制造费用'!Q8+'2020实际管理费用'!Q8+'2020实际营业费用'!Q8</f>
        <v>0</v>
      </c>
      <c r="Q8" s="145">
        <f>'2020实际制造费用'!R8+'2020实际管理费用'!R8+'2020实际营业费用'!R8</f>
        <v>0</v>
      </c>
      <c r="R8" s="145">
        <f>'2020实际制造费用'!S8+'2020实际管理费用'!S8+'2020实际营业费用'!S8</f>
        <v>0</v>
      </c>
      <c r="S8" s="145">
        <f>'2020实际制造费用'!T8+'2020实际管理费用'!T8+'2020实际营业费用'!T8</f>
        <v>0</v>
      </c>
      <c r="T8" s="146">
        <f t="shared" si="0"/>
        <v>568515.15999999992</v>
      </c>
      <c r="U8" s="147"/>
    </row>
    <row r="9" spans="1:23" s="142" customFormat="1" ht="17.25" customHeight="1">
      <c r="A9" s="267"/>
      <c r="B9" s="148" t="s">
        <v>566</v>
      </c>
      <c r="C9" s="144" t="s">
        <v>7</v>
      </c>
      <c r="D9" s="144"/>
      <c r="E9" s="144"/>
      <c r="F9" s="144"/>
      <c r="G9" s="144"/>
      <c r="H9" s="145">
        <f>'2020实际制造费用'!I9+'2020实际管理费用'!I9+'2020实际营业费用'!I9</f>
        <v>540</v>
      </c>
      <c r="I9" s="145">
        <f>'2020实际制造费用'!J9+'2020实际管理费用'!J9+'2020实际营业费用'!J9</f>
        <v>0</v>
      </c>
      <c r="J9" s="145">
        <f>'2020实际制造费用'!K9+'2020实际管理费用'!K9+'2020实际营业费用'!K9</f>
        <v>1000</v>
      </c>
      <c r="K9" s="145">
        <f>'2020实际制造费用'!L9+'2020实际管理费用'!L9+'2020实际营业费用'!L9</f>
        <v>0</v>
      </c>
      <c r="L9" s="145">
        <f>'2020实际制造费用'!M9+'2020实际管理费用'!M9+'2020实际营业费用'!M9</f>
        <v>0</v>
      </c>
      <c r="M9" s="145">
        <f>'2020实际制造费用'!N9+'2020实际管理费用'!N9+'2020实际营业费用'!N9</f>
        <v>0</v>
      </c>
      <c r="N9" s="145">
        <f>'2020实际制造费用'!O9+'2020实际管理费用'!O9+'2020实际营业费用'!O9</f>
        <v>0</v>
      </c>
      <c r="O9" s="145">
        <f>'2020实际制造费用'!P9+'2020实际管理费用'!P9+'2020实际营业费用'!P9</f>
        <v>0</v>
      </c>
      <c r="P9" s="145">
        <f>'2020实际制造费用'!Q9+'2020实际管理费用'!Q9+'2020实际营业费用'!Q9</f>
        <v>0</v>
      </c>
      <c r="Q9" s="145">
        <f>'2020实际制造费用'!R9+'2020实际管理费用'!R9+'2020实际营业费用'!R9</f>
        <v>0</v>
      </c>
      <c r="R9" s="145">
        <f>'2020实际制造费用'!S9+'2020实际管理费用'!S9+'2020实际营业费用'!S9</f>
        <v>0</v>
      </c>
      <c r="S9" s="145">
        <f>'2020实际制造费用'!T9+'2020实际管理费用'!T9+'2020实际营业费用'!T9</f>
        <v>0</v>
      </c>
      <c r="T9" s="146">
        <f t="shared" si="0"/>
        <v>1540</v>
      </c>
      <c r="U9" s="147"/>
    </row>
    <row r="10" spans="1:23" s="142" customFormat="1" ht="17.25" customHeight="1">
      <c r="A10" s="267"/>
      <c r="B10" s="241" t="s">
        <v>567</v>
      </c>
      <c r="C10" s="144" t="s">
        <v>8</v>
      </c>
      <c r="D10" s="144"/>
      <c r="E10" s="144"/>
      <c r="F10" s="144"/>
      <c r="G10" s="144"/>
      <c r="H10" s="145">
        <f>'2020实际制造费用'!I10+'2020实际管理费用'!I10+'2020实际营业费用'!I10</f>
        <v>-116521.78</v>
      </c>
      <c r="I10" s="145">
        <f>'2020实际制造费用'!J10+'2020实际管理费用'!J10+'2020实际营业费用'!J10</f>
        <v>113449</v>
      </c>
      <c r="J10" s="145">
        <f>'2020实际制造费用'!K10+'2020实际管理费用'!K10+'2020实际营业费用'!K10</f>
        <v>557950.25999999989</v>
      </c>
      <c r="K10" s="145">
        <f>'2020实际制造费用'!L10+'2020实际管理费用'!L10+'2020实际营业费用'!L10</f>
        <v>0</v>
      </c>
      <c r="L10" s="145">
        <f>'2020实际制造费用'!M10+'2020实际管理费用'!M10+'2020实际营业费用'!M10</f>
        <v>0</v>
      </c>
      <c r="M10" s="145">
        <f>'2020实际制造费用'!N10+'2020实际管理费用'!N10+'2020实际营业费用'!N10</f>
        <v>0</v>
      </c>
      <c r="N10" s="145">
        <f>'2020实际制造费用'!O10+'2020实际管理费用'!O10+'2020实际营业费用'!O10</f>
        <v>0</v>
      </c>
      <c r="O10" s="145">
        <f>'2020实际制造费用'!P10+'2020实际管理费用'!P10+'2020实际营业费用'!P10</f>
        <v>0</v>
      </c>
      <c r="P10" s="145">
        <f>'2020实际制造费用'!Q10+'2020实际管理费用'!Q10+'2020实际营业费用'!Q10</f>
        <v>0</v>
      </c>
      <c r="Q10" s="145">
        <f>'2020实际制造费用'!R10+'2020实际管理费用'!R10+'2020实际营业费用'!R10</f>
        <v>0</v>
      </c>
      <c r="R10" s="145">
        <f>'2020实际制造费用'!S10+'2020实际管理费用'!S10+'2020实际营业费用'!S10</f>
        <v>0</v>
      </c>
      <c r="S10" s="145">
        <f>'2020实际制造费用'!T10+'2020实际管理费用'!T10+'2020实际营业费用'!T10</f>
        <v>0</v>
      </c>
      <c r="T10" s="146">
        <f t="shared" si="0"/>
        <v>554877.47999999986</v>
      </c>
      <c r="U10" s="147"/>
    </row>
    <row r="11" spans="1:23" s="142" customFormat="1" ht="17.25" customHeight="1">
      <c r="A11" s="267"/>
      <c r="B11" s="242"/>
      <c r="C11" s="144" t="s">
        <v>9</v>
      </c>
      <c r="D11" s="144"/>
      <c r="E11" s="144"/>
      <c r="F11" s="144"/>
      <c r="G11" s="144"/>
      <c r="H11" s="145">
        <f>'2020实际制造费用'!I11+'2020实际管理费用'!I11+'2020实际营业费用'!I11</f>
        <v>55760.84</v>
      </c>
      <c r="I11" s="145">
        <f>'2020实际制造费用'!J11+'2020实际管理费用'!J11+'2020实际营业费用'!J11</f>
        <v>2188</v>
      </c>
      <c r="J11" s="145">
        <f>'2020实际制造费用'!K11+'2020实际管理费用'!K11+'2020实际营业费用'!K11</f>
        <v>6353</v>
      </c>
      <c r="K11" s="145">
        <f>'2020实际制造费用'!L11+'2020实际管理费用'!L11+'2020实际营业费用'!L11</f>
        <v>0</v>
      </c>
      <c r="L11" s="145">
        <f>'2020实际制造费用'!M11+'2020实际管理费用'!M11+'2020实际营业费用'!M11</f>
        <v>0</v>
      </c>
      <c r="M11" s="145">
        <f>'2020实际制造费用'!N11+'2020实际管理费用'!N11+'2020实际营业费用'!N11</f>
        <v>0</v>
      </c>
      <c r="N11" s="145">
        <f>'2020实际制造费用'!O11+'2020实际管理费用'!O11+'2020实际营业费用'!O11</f>
        <v>0</v>
      </c>
      <c r="O11" s="145">
        <f>'2020实际制造费用'!P11+'2020实际管理费用'!P11+'2020实际营业费用'!P11</f>
        <v>0</v>
      </c>
      <c r="P11" s="145">
        <f>'2020实际制造费用'!Q11+'2020实际管理费用'!Q11+'2020实际营业费用'!Q11</f>
        <v>0</v>
      </c>
      <c r="Q11" s="145">
        <f>'2020实际制造费用'!R11+'2020实际管理费用'!R11+'2020实际营业费用'!R11</f>
        <v>0</v>
      </c>
      <c r="R11" s="145">
        <f>'2020实际制造费用'!S11+'2020实际管理费用'!S11+'2020实际营业费用'!S11</f>
        <v>0</v>
      </c>
      <c r="S11" s="145">
        <f>'2020实际制造费用'!T11+'2020实际管理费用'!T11+'2020实际营业费用'!T11</f>
        <v>0</v>
      </c>
      <c r="T11" s="146">
        <f t="shared" si="0"/>
        <v>64301.84</v>
      </c>
      <c r="U11" s="147"/>
    </row>
    <row r="12" spans="1:23" s="142" customFormat="1" ht="17.25" customHeight="1">
      <c r="A12" s="267"/>
      <c r="B12" s="242"/>
      <c r="C12" s="144" t="s">
        <v>10</v>
      </c>
      <c r="D12" s="144"/>
      <c r="E12" s="144"/>
      <c r="F12" s="144"/>
      <c r="G12" s="144"/>
      <c r="H12" s="145">
        <f>'2020实际制造费用'!I12+'2020实际管理费用'!I12+'2020实际营业费用'!I12</f>
        <v>0</v>
      </c>
      <c r="I12" s="145">
        <f>'2020实际制造费用'!J12+'2020实际管理费用'!J12+'2020实际营业费用'!J12</f>
        <v>0</v>
      </c>
      <c r="J12" s="145">
        <f>'2020实际制造费用'!K12+'2020实际管理费用'!K12+'2020实际营业费用'!K12</f>
        <v>0</v>
      </c>
      <c r="K12" s="145">
        <f>'2020实际制造费用'!L12+'2020实际管理费用'!L12+'2020实际营业费用'!L12</f>
        <v>0</v>
      </c>
      <c r="L12" s="145">
        <f>'2020实际制造费用'!M12+'2020实际管理费用'!M12+'2020实际营业费用'!M12</f>
        <v>0</v>
      </c>
      <c r="M12" s="145">
        <f>'2020实际制造费用'!N12+'2020实际管理费用'!N12+'2020实际营业费用'!N12</f>
        <v>0</v>
      </c>
      <c r="N12" s="145">
        <f>'2020实际制造费用'!O12+'2020实际管理费用'!O12+'2020实际营业费用'!O12</f>
        <v>0</v>
      </c>
      <c r="O12" s="145">
        <f>'2020实际制造费用'!P12+'2020实际管理费用'!P12+'2020实际营业费用'!P12</f>
        <v>0</v>
      </c>
      <c r="P12" s="145">
        <f>'2020实际制造费用'!Q12+'2020实际管理费用'!Q12+'2020实际营业费用'!Q12</f>
        <v>0</v>
      </c>
      <c r="Q12" s="145">
        <f>'2020实际制造费用'!R12+'2020实际管理费用'!R12+'2020实际营业费用'!R12</f>
        <v>0</v>
      </c>
      <c r="R12" s="145">
        <f>'2020实际制造费用'!S12+'2020实际管理费用'!S12+'2020实际营业费用'!S12</f>
        <v>0</v>
      </c>
      <c r="S12" s="145">
        <f>'2020实际制造费用'!T12+'2020实际管理费用'!T12+'2020实际营业费用'!T12</f>
        <v>0</v>
      </c>
      <c r="T12" s="146">
        <f t="shared" si="0"/>
        <v>0</v>
      </c>
      <c r="U12" s="147"/>
    </row>
    <row r="13" spans="1:23" s="142" customFormat="1" ht="17.25" customHeight="1">
      <c r="A13" s="267"/>
      <c r="B13" s="242"/>
      <c r="C13" s="144" t="s">
        <v>11</v>
      </c>
      <c r="D13" s="144"/>
      <c r="E13" s="144"/>
      <c r="F13" s="144"/>
      <c r="G13" s="144"/>
      <c r="H13" s="145">
        <f>'2020实际制造费用'!I13+'2020实际管理费用'!I13+'2020实际营业费用'!I13</f>
        <v>0</v>
      </c>
      <c r="I13" s="145">
        <f>'2020实际制造费用'!J13+'2020实际管理费用'!J13+'2020实际营业费用'!J13</f>
        <v>0</v>
      </c>
      <c r="J13" s="145">
        <f>'2020实际制造费用'!K13+'2020实际管理费用'!K13+'2020实际营业费用'!K13</f>
        <v>0</v>
      </c>
      <c r="K13" s="145">
        <f>'2020实际制造费用'!L13+'2020实际管理费用'!L13+'2020实际营业费用'!L13</f>
        <v>0</v>
      </c>
      <c r="L13" s="145">
        <f>'2020实际制造费用'!M13+'2020实际管理费用'!M13+'2020实际营业费用'!M13</f>
        <v>0</v>
      </c>
      <c r="M13" s="145">
        <f>'2020实际制造费用'!N13+'2020实际管理费用'!N13+'2020实际营业费用'!N13</f>
        <v>0</v>
      </c>
      <c r="N13" s="145">
        <f>'2020实际制造费用'!O13+'2020实际管理费用'!O13+'2020实际营业费用'!O13</f>
        <v>0</v>
      </c>
      <c r="O13" s="145">
        <f>'2020实际制造费用'!P13+'2020实际管理费用'!P13+'2020实际营业费用'!P13</f>
        <v>0</v>
      </c>
      <c r="P13" s="145">
        <f>'2020实际制造费用'!Q13+'2020实际管理费用'!Q13+'2020实际营业费用'!Q13</f>
        <v>0</v>
      </c>
      <c r="Q13" s="145">
        <f>'2020实际制造费用'!R13+'2020实际管理费用'!R13+'2020实际营业费用'!R13</f>
        <v>0</v>
      </c>
      <c r="R13" s="145">
        <f>'2020实际制造费用'!S13+'2020实际管理费用'!S13+'2020实际营业费用'!S13</f>
        <v>0</v>
      </c>
      <c r="S13" s="145">
        <f>'2020实际制造费用'!T13+'2020实际管理费用'!T13+'2020实际营业费用'!T13</f>
        <v>0</v>
      </c>
      <c r="T13" s="146">
        <f t="shared" si="0"/>
        <v>0</v>
      </c>
      <c r="U13" s="147"/>
    </row>
    <row r="14" spans="1:23" s="142" customFormat="1" ht="17.25" customHeight="1">
      <c r="A14" s="267"/>
      <c r="B14" s="242"/>
      <c r="C14" s="144" t="s">
        <v>12</v>
      </c>
      <c r="D14" s="144"/>
      <c r="E14" s="144"/>
      <c r="F14" s="144"/>
      <c r="G14" s="144"/>
      <c r="H14" s="145">
        <f>'2020实际制造费用'!I14+'2020实际管理费用'!I14+'2020实际营业费用'!I14</f>
        <v>7700</v>
      </c>
      <c r="I14" s="145">
        <f>'2020实际制造费用'!J14+'2020实际管理费用'!J14+'2020实际营业费用'!J14</f>
        <v>198500</v>
      </c>
      <c r="J14" s="145">
        <f>'2020实际制造费用'!K14+'2020实际管理费用'!K14+'2020实际营业费用'!K14</f>
        <v>10000</v>
      </c>
      <c r="K14" s="145">
        <f>'2020实际制造费用'!L14+'2020实际管理费用'!L14+'2020实际营业费用'!L14</f>
        <v>0</v>
      </c>
      <c r="L14" s="145">
        <f>'2020实际制造费用'!M14+'2020实际管理费用'!M14+'2020实际营业费用'!M14</f>
        <v>0</v>
      </c>
      <c r="M14" s="145">
        <f>'2020实际制造费用'!N14+'2020实际管理费用'!N14+'2020实际营业费用'!N14</f>
        <v>0</v>
      </c>
      <c r="N14" s="145">
        <f>'2020实际制造费用'!O14+'2020实际管理费用'!O14+'2020实际营业费用'!O14</f>
        <v>0</v>
      </c>
      <c r="O14" s="145">
        <f>'2020实际制造费用'!P14+'2020实际管理费用'!P14+'2020实际营业费用'!P14</f>
        <v>0</v>
      </c>
      <c r="P14" s="145">
        <f>'2020实际制造费用'!Q14+'2020实际管理费用'!Q14+'2020实际营业费用'!Q14</f>
        <v>0</v>
      </c>
      <c r="Q14" s="145">
        <f>'2020实际制造费用'!R14+'2020实际管理费用'!R14+'2020实际营业费用'!R14</f>
        <v>0</v>
      </c>
      <c r="R14" s="145">
        <f>'2020实际制造费用'!S14+'2020实际管理费用'!S14+'2020实际营业费用'!S14</f>
        <v>0</v>
      </c>
      <c r="S14" s="145">
        <f>'2020实际制造费用'!T14+'2020实际管理费用'!T14+'2020实际营业费用'!T14</f>
        <v>0</v>
      </c>
      <c r="T14" s="146">
        <f t="shared" si="0"/>
        <v>216200</v>
      </c>
      <c r="U14" s="147"/>
    </row>
    <row r="15" spans="1:23" s="142" customFormat="1" ht="17.25" customHeight="1">
      <c r="A15" s="267"/>
      <c r="B15" s="242"/>
      <c r="C15" s="144" t="s">
        <v>13</v>
      </c>
      <c r="D15" s="144"/>
      <c r="E15" s="144"/>
      <c r="F15" s="144"/>
      <c r="G15" s="144"/>
      <c r="H15" s="145">
        <f>'2020实际制造费用'!I15+'2020实际管理费用'!I15+'2020实际营业费用'!I15</f>
        <v>0</v>
      </c>
      <c r="I15" s="145">
        <f>'2020实际制造费用'!J15+'2020实际管理费用'!J15+'2020实际营业费用'!J15</f>
        <v>0</v>
      </c>
      <c r="J15" s="145">
        <f>'2020实际制造费用'!K15+'2020实际管理费用'!K15+'2020实际营业费用'!K15</f>
        <v>0</v>
      </c>
      <c r="K15" s="145">
        <f>'2020实际制造费用'!L15+'2020实际管理费用'!L15+'2020实际营业费用'!L15</f>
        <v>0</v>
      </c>
      <c r="L15" s="145">
        <f>'2020实际制造费用'!M15+'2020实际管理费用'!M15+'2020实际营业费用'!M15</f>
        <v>0</v>
      </c>
      <c r="M15" s="145">
        <f>'2020实际制造费用'!N15+'2020实际管理费用'!N15+'2020实际营业费用'!N15</f>
        <v>0</v>
      </c>
      <c r="N15" s="145">
        <f>'2020实际制造费用'!O15+'2020实际管理费用'!O15+'2020实际营业费用'!O15</f>
        <v>0</v>
      </c>
      <c r="O15" s="145">
        <f>'2020实际制造费用'!P15+'2020实际管理费用'!P15+'2020实际营业费用'!P15</f>
        <v>0</v>
      </c>
      <c r="P15" s="145">
        <f>'2020实际制造费用'!Q15+'2020实际管理费用'!Q15+'2020实际营业费用'!Q15</f>
        <v>0</v>
      </c>
      <c r="Q15" s="145">
        <f>'2020实际制造费用'!R15+'2020实际管理费用'!R15+'2020实际营业费用'!R15</f>
        <v>0</v>
      </c>
      <c r="R15" s="145">
        <f>'2020实际制造费用'!S15+'2020实际管理费用'!S15+'2020实际营业费用'!S15</f>
        <v>0</v>
      </c>
      <c r="S15" s="145">
        <f>'2020实际制造费用'!T15+'2020实际管理费用'!T15+'2020实际营业费用'!T15</f>
        <v>0</v>
      </c>
      <c r="T15" s="146">
        <f t="shared" si="0"/>
        <v>0</v>
      </c>
      <c r="U15" s="147"/>
    </row>
    <row r="16" spans="1:23" s="142" customFormat="1" ht="17.25" customHeight="1">
      <c r="A16" s="267"/>
      <c r="B16" s="242"/>
      <c r="C16" s="144" t="s">
        <v>15</v>
      </c>
      <c r="D16" s="144"/>
      <c r="E16" s="144"/>
      <c r="F16" s="144"/>
      <c r="G16" s="144"/>
      <c r="H16" s="145">
        <f>'2020实际制造费用'!I16+'2020实际管理费用'!I16+'2020实际营业费用'!I16</f>
        <v>0</v>
      </c>
      <c r="I16" s="145">
        <f>'2020实际制造费用'!J16+'2020实际管理费用'!J16+'2020实际营业费用'!J16</f>
        <v>0</v>
      </c>
      <c r="J16" s="145">
        <f>'2020实际制造费用'!K16+'2020实际管理费用'!K16+'2020实际营业费用'!K16</f>
        <v>0</v>
      </c>
      <c r="K16" s="145">
        <f>'2020实际制造费用'!L16+'2020实际管理费用'!L16+'2020实际营业费用'!L16</f>
        <v>0</v>
      </c>
      <c r="L16" s="145">
        <f>'2020实际制造费用'!M16+'2020实际管理费用'!M16+'2020实际营业费用'!M16</f>
        <v>0</v>
      </c>
      <c r="M16" s="145">
        <f>'2020实际制造费用'!N16+'2020实际管理费用'!N16+'2020实际营业费用'!N16</f>
        <v>0</v>
      </c>
      <c r="N16" s="145">
        <f>'2020实际制造费用'!O16+'2020实际管理费用'!O16+'2020实际营业费用'!O16</f>
        <v>0</v>
      </c>
      <c r="O16" s="145">
        <f>'2020实际制造费用'!P16+'2020实际管理费用'!P16+'2020实际营业费用'!P16</f>
        <v>0</v>
      </c>
      <c r="P16" s="145">
        <f>'2020实际制造费用'!Q16+'2020实际管理费用'!Q16+'2020实际营业费用'!Q16</f>
        <v>0</v>
      </c>
      <c r="Q16" s="145">
        <f>'2020实际制造费用'!R16+'2020实际管理费用'!R16+'2020实际营业费用'!R16</f>
        <v>0</v>
      </c>
      <c r="R16" s="145">
        <f>'2020实际制造费用'!S16+'2020实际管理费用'!S16+'2020实际营业费用'!S16</f>
        <v>0</v>
      </c>
      <c r="S16" s="145">
        <f>'2020实际制造费用'!T16+'2020实际管理费用'!T16+'2020实际营业费用'!T16</f>
        <v>0</v>
      </c>
      <c r="T16" s="146">
        <f t="shared" si="0"/>
        <v>0</v>
      </c>
      <c r="U16" s="147"/>
    </row>
    <row r="17" spans="1:21" s="142" customFormat="1" ht="17.25" customHeight="1">
      <c r="A17" s="267"/>
      <c r="B17" s="242"/>
      <c r="C17" s="144" t="s">
        <v>430</v>
      </c>
      <c r="D17" s="144"/>
      <c r="E17" s="144"/>
      <c r="F17" s="144"/>
      <c r="G17" s="144"/>
      <c r="H17" s="145">
        <f>'2020实际制造费用'!I17+'2020实际管理费用'!I17+'2020实际营业费用'!I17</f>
        <v>4452.6000000000004</v>
      </c>
      <c r="I17" s="145">
        <f>'2020实际制造费用'!J17+'2020实际管理费用'!J17+'2020实际营业费用'!J17</f>
        <v>10000</v>
      </c>
      <c r="J17" s="145">
        <f>'2020实际制造费用'!K17+'2020实际管理费用'!K17+'2020实际营业费用'!K17</f>
        <v>51926.58</v>
      </c>
      <c r="K17" s="145">
        <f>'2020实际制造费用'!L17+'2020实际管理费用'!L17+'2020实际营业费用'!L17</f>
        <v>0</v>
      </c>
      <c r="L17" s="145">
        <f>'2020实际制造费用'!M17+'2020实际管理费用'!M17+'2020实际营业费用'!M17</f>
        <v>0</v>
      </c>
      <c r="M17" s="145">
        <f>'2020实际制造费用'!N17+'2020实际管理费用'!N17+'2020实际营业费用'!N17</f>
        <v>0</v>
      </c>
      <c r="N17" s="145">
        <f>'2020实际制造费用'!O17+'2020实际管理费用'!O17+'2020实际营业费用'!O17</f>
        <v>0</v>
      </c>
      <c r="O17" s="145">
        <f>'2020实际制造费用'!P17+'2020实际管理费用'!P17+'2020实际营业费用'!P17</f>
        <v>0</v>
      </c>
      <c r="P17" s="145">
        <f>'2020实际制造费用'!Q17+'2020实际管理费用'!Q17+'2020实际营业费用'!Q17</f>
        <v>0</v>
      </c>
      <c r="Q17" s="145">
        <f>'2020实际制造费用'!R17+'2020实际管理费用'!R17+'2020实际营业费用'!R17</f>
        <v>0</v>
      </c>
      <c r="R17" s="145">
        <f>'2020实际制造费用'!S17+'2020实际管理费用'!S17+'2020实际营业费用'!S17</f>
        <v>0</v>
      </c>
      <c r="S17" s="145">
        <f>'2020实际制造费用'!T17+'2020实际管理费用'!T17+'2020实际营业费用'!T17</f>
        <v>0</v>
      </c>
      <c r="T17" s="146">
        <f t="shared" si="0"/>
        <v>66379.180000000008</v>
      </c>
      <c r="U17" s="147"/>
    </row>
    <row r="18" spans="1:21" s="142" customFormat="1" ht="17.25" customHeight="1">
      <c r="A18" s="267"/>
      <c r="B18" s="149" t="s">
        <v>568</v>
      </c>
      <c r="C18" s="144" t="s">
        <v>17</v>
      </c>
      <c r="D18" s="144"/>
      <c r="E18" s="144"/>
      <c r="F18" s="144"/>
      <c r="G18" s="144"/>
      <c r="H18" s="145">
        <f>'2020实际制造费用'!I18+'2020实际管理费用'!I18+'2020实际营业费用'!I18</f>
        <v>217593</v>
      </c>
      <c r="I18" s="145">
        <f>'2020实际制造费用'!J18+'2020实际管理费用'!J18+'2020实际营业费用'!J18</f>
        <v>236078</v>
      </c>
      <c r="J18" s="145">
        <f>'2020实际制造费用'!K18+'2020实际管理费用'!K18+'2020实际营业费用'!K18</f>
        <v>228472</v>
      </c>
      <c r="K18" s="145">
        <f>'2020实际制造费用'!L18+'2020实际管理费用'!L18+'2020实际营业费用'!L18</f>
        <v>0</v>
      </c>
      <c r="L18" s="145">
        <f>'2020实际制造费用'!M18+'2020实际管理费用'!M18+'2020实际营业费用'!M18</f>
        <v>0</v>
      </c>
      <c r="M18" s="145">
        <f>'2020实际制造费用'!N18+'2020实际管理费用'!N18+'2020实际营业费用'!N18</f>
        <v>0</v>
      </c>
      <c r="N18" s="145">
        <f>'2020实际制造费用'!O18+'2020实际管理费用'!O18+'2020实际营业费用'!O18</f>
        <v>0</v>
      </c>
      <c r="O18" s="145">
        <f>'2020实际制造费用'!P18+'2020实际管理费用'!P18+'2020实际营业费用'!P18</f>
        <v>0</v>
      </c>
      <c r="P18" s="145">
        <f>'2020实际制造费用'!Q18+'2020实际管理费用'!Q18+'2020实际营业费用'!Q18</f>
        <v>0</v>
      </c>
      <c r="Q18" s="145">
        <f>'2020实际制造费用'!R18+'2020实际管理费用'!R18+'2020实际营业费用'!R18</f>
        <v>0</v>
      </c>
      <c r="R18" s="145">
        <f>'2020实际制造费用'!S18+'2020实际管理费用'!S18+'2020实际营业费用'!S18</f>
        <v>0</v>
      </c>
      <c r="S18" s="145">
        <f>'2020实际制造费用'!T18+'2020实际管理费用'!T18+'2020实际营业费用'!T18</f>
        <v>0</v>
      </c>
      <c r="T18" s="146">
        <f t="shared" si="0"/>
        <v>682143</v>
      </c>
      <c r="U18" s="147"/>
    </row>
    <row r="19" spans="1:21" s="142" customFormat="1" ht="17.25" customHeight="1">
      <c r="A19" s="267"/>
      <c r="B19" s="148" t="s">
        <v>569</v>
      </c>
      <c r="C19" s="144" t="s">
        <v>19</v>
      </c>
      <c r="D19" s="144"/>
      <c r="E19" s="144"/>
      <c r="F19" s="144"/>
      <c r="G19" s="144"/>
      <c r="H19" s="145">
        <f>'2020实际制造费用'!I19+'2020实际管理费用'!I19+'2020实际营业费用'!I19</f>
        <v>504810.72</v>
      </c>
      <c r="I19" s="145">
        <f>'2020实际制造费用'!J19+'2020实际管理费用'!J19+'2020实际营业费用'!J19</f>
        <v>167840.62</v>
      </c>
      <c r="J19" s="145">
        <f>'2020实际制造费用'!K19+'2020实际管理费用'!K19+'2020实际营业费用'!K19</f>
        <v>166999.35999999999</v>
      </c>
      <c r="K19" s="145">
        <f>'2020实际制造费用'!L19+'2020实际管理费用'!L19+'2020实际营业费用'!L19</f>
        <v>0</v>
      </c>
      <c r="L19" s="145">
        <f>'2020实际制造费用'!M19+'2020实际管理费用'!M19+'2020实际营业费用'!M19</f>
        <v>0</v>
      </c>
      <c r="M19" s="145">
        <f>'2020实际制造费用'!N19+'2020实际管理费用'!N19+'2020实际营业费用'!N19</f>
        <v>0</v>
      </c>
      <c r="N19" s="145">
        <f>'2020实际制造费用'!O19+'2020实际管理费用'!O19+'2020实际营业费用'!O19</f>
        <v>0</v>
      </c>
      <c r="O19" s="145">
        <f>'2020实际制造费用'!P19+'2020实际管理费用'!P19+'2020实际营业费用'!P19</f>
        <v>0</v>
      </c>
      <c r="P19" s="145">
        <f>'2020实际制造费用'!Q19+'2020实际管理费用'!Q19+'2020实际营业费用'!Q19</f>
        <v>0</v>
      </c>
      <c r="Q19" s="145">
        <f>'2020实际制造费用'!R19+'2020实际管理费用'!R19+'2020实际营业费用'!R19</f>
        <v>0</v>
      </c>
      <c r="R19" s="145">
        <f>'2020实际制造费用'!S19+'2020实际管理费用'!S19+'2020实际营业费用'!S19</f>
        <v>0</v>
      </c>
      <c r="S19" s="145">
        <f>'2020实际制造费用'!T19+'2020实际管理费用'!T19+'2020实际营业费用'!T19</f>
        <v>0</v>
      </c>
      <c r="T19" s="146">
        <f t="shared" si="0"/>
        <v>839650.7</v>
      </c>
      <c r="U19" s="147"/>
    </row>
    <row r="20" spans="1:21" s="142" customFormat="1" ht="17.25" customHeight="1">
      <c r="A20" s="267"/>
      <c r="B20" s="148" t="s">
        <v>570</v>
      </c>
      <c r="C20" s="144" t="s">
        <v>20</v>
      </c>
      <c r="D20" s="144"/>
      <c r="E20" s="144"/>
      <c r="F20" s="144"/>
      <c r="G20" s="144"/>
      <c r="H20" s="145">
        <f>'2020实际制造费用'!I20+'2020实际管理费用'!I20+'2020实际营业费用'!I20</f>
        <v>3228.21</v>
      </c>
      <c r="I20" s="145">
        <f>'2020实际制造费用'!J20+'2020实际管理费用'!J20+'2020实际营业费用'!J20</f>
        <v>0</v>
      </c>
      <c r="J20" s="145">
        <f>'2020实际制造费用'!K20+'2020实际管理费用'!K20+'2020实际营业费用'!K20</f>
        <v>13936</v>
      </c>
      <c r="K20" s="145">
        <f>'2020实际制造费用'!L20+'2020实际管理费用'!L20+'2020实际营业费用'!L20</f>
        <v>0</v>
      </c>
      <c r="L20" s="145">
        <f>'2020实际制造费用'!M20+'2020实际管理费用'!M20+'2020实际营业费用'!M20</f>
        <v>0</v>
      </c>
      <c r="M20" s="145">
        <f>'2020实际制造费用'!N20+'2020实际管理费用'!N20+'2020实际营业费用'!N20</f>
        <v>0</v>
      </c>
      <c r="N20" s="145">
        <f>'2020实际制造费用'!O20+'2020实际管理费用'!O20+'2020实际营业费用'!O20</f>
        <v>0</v>
      </c>
      <c r="O20" s="145">
        <f>'2020实际制造费用'!P20+'2020实际管理费用'!P20+'2020实际营业费用'!P20</f>
        <v>0</v>
      </c>
      <c r="P20" s="145">
        <f>'2020实际制造费用'!Q20+'2020实际管理费用'!Q20+'2020实际营业费用'!Q20</f>
        <v>0</v>
      </c>
      <c r="Q20" s="145">
        <f>'2020实际制造费用'!R20+'2020实际管理费用'!R20+'2020实际营业费用'!R20</f>
        <v>0</v>
      </c>
      <c r="R20" s="145">
        <f>'2020实际制造费用'!S20+'2020实际管理费用'!S20+'2020实际营业费用'!S20</f>
        <v>0</v>
      </c>
      <c r="S20" s="145">
        <f>'2020实际制造费用'!T20+'2020实际管理费用'!T20+'2020实际营业费用'!T20</f>
        <v>0</v>
      </c>
      <c r="T20" s="146">
        <f t="shared" si="0"/>
        <v>17164.21</v>
      </c>
      <c r="U20" s="147"/>
    </row>
    <row r="21" spans="1:21" s="142" customFormat="1" ht="17.25" customHeight="1">
      <c r="A21" s="267"/>
      <c r="B21" s="241" t="s">
        <v>571</v>
      </c>
      <c r="C21" s="144" t="s">
        <v>22</v>
      </c>
      <c r="D21" s="144"/>
      <c r="E21" s="144"/>
      <c r="F21" s="144"/>
      <c r="G21" s="144"/>
      <c r="H21" s="145">
        <f>'2020实际制造费用'!I21+'2020实际管理费用'!I21+'2020实际营业费用'!I21</f>
        <v>470129.27</v>
      </c>
      <c r="I21" s="145">
        <f>'2020实际制造费用'!J21+'2020实际管理费用'!J21+'2020实际营业费用'!J21</f>
        <v>510599.35</v>
      </c>
      <c r="J21" s="145">
        <f>'2020实际制造费用'!K21+'2020实际管理费用'!K21+'2020实际营业费用'!K21</f>
        <v>-229617.12999999998</v>
      </c>
      <c r="K21" s="145">
        <f>'2020实际制造费用'!L21+'2020实际管理费用'!L21+'2020实际营业费用'!L21</f>
        <v>0</v>
      </c>
      <c r="L21" s="145">
        <f>'2020实际制造费用'!M21+'2020实际管理费用'!M21+'2020实际营业费用'!M21</f>
        <v>0</v>
      </c>
      <c r="M21" s="145">
        <f>'2020实际制造费用'!N21+'2020实际管理费用'!N21+'2020实际营业费用'!N21</f>
        <v>0</v>
      </c>
      <c r="N21" s="145">
        <f>'2020实际制造费用'!O21+'2020实际管理费用'!O21+'2020实际营业费用'!O21</f>
        <v>0</v>
      </c>
      <c r="O21" s="145">
        <f>'2020实际制造费用'!P21+'2020实际管理费用'!P21+'2020实际营业费用'!P21</f>
        <v>0</v>
      </c>
      <c r="P21" s="145">
        <f>'2020实际制造费用'!Q21+'2020实际管理费用'!Q21+'2020实际营业费用'!Q21</f>
        <v>0</v>
      </c>
      <c r="Q21" s="145">
        <f>'2020实际制造费用'!R21+'2020实际管理费用'!R21+'2020实际营业费用'!R21</f>
        <v>0</v>
      </c>
      <c r="R21" s="145">
        <f>'2020实际制造费用'!S21+'2020实际管理费用'!S21+'2020实际营业费用'!S21</f>
        <v>0</v>
      </c>
      <c r="S21" s="145">
        <f>'2020实际制造费用'!T21+'2020实际管理费用'!T21+'2020实际营业费用'!T21</f>
        <v>0</v>
      </c>
      <c r="T21" s="146">
        <f t="shared" si="0"/>
        <v>751111.49</v>
      </c>
      <c r="U21" s="147"/>
    </row>
    <row r="22" spans="1:21" s="142" customFormat="1" ht="17.25" customHeight="1">
      <c r="A22" s="267"/>
      <c r="B22" s="242"/>
      <c r="C22" s="144" t="s">
        <v>23</v>
      </c>
      <c r="D22" s="144"/>
      <c r="E22" s="144"/>
      <c r="F22" s="144"/>
      <c r="G22" s="144"/>
      <c r="H22" s="145">
        <f>'2020实际制造费用'!I22+'2020实际管理费用'!I22+'2020实际营业费用'!I22</f>
        <v>14646.729999999998</v>
      </c>
      <c r="I22" s="145">
        <f>'2020实际制造费用'!J22+'2020实际管理费用'!J22+'2020实际营业费用'!J22</f>
        <v>16053.519999999999</v>
      </c>
      <c r="J22" s="145">
        <f>'2020实际制造费用'!K22+'2020实际管理费用'!K22+'2020实际营业费用'!K22</f>
        <v>288.83999999999997</v>
      </c>
      <c r="K22" s="145">
        <f>'2020实际制造费用'!L22+'2020实际管理费用'!L22+'2020实际营业费用'!L22</f>
        <v>0</v>
      </c>
      <c r="L22" s="145">
        <f>'2020实际制造费用'!M22+'2020实际管理费用'!M22+'2020实际营业费用'!M22</f>
        <v>0</v>
      </c>
      <c r="M22" s="145">
        <f>'2020实际制造费用'!N22+'2020实际管理费用'!N22+'2020实际营业费用'!N22</f>
        <v>0</v>
      </c>
      <c r="N22" s="145">
        <f>'2020实际制造费用'!O22+'2020实际管理费用'!O22+'2020实际营业费用'!O22</f>
        <v>0</v>
      </c>
      <c r="O22" s="145">
        <f>'2020实际制造费用'!P22+'2020实际管理费用'!P22+'2020实际营业费用'!P22</f>
        <v>0</v>
      </c>
      <c r="P22" s="145">
        <f>'2020实际制造费用'!Q22+'2020实际管理费用'!Q22+'2020实际营业费用'!Q22</f>
        <v>0</v>
      </c>
      <c r="Q22" s="145">
        <f>'2020实际制造费用'!R22+'2020实际管理费用'!R22+'2020实际营业费用'!R22</f>
        <v>0</v>
      </c>
      <c r="R22" s="145">
        <f>'2020实际制造费用'!S22+'2020实际管理费用'!S22+'2020实际营业费用'!S22</f>
        <v>0</v>
      </c>
      <c r="S22" s="145">
        <f>'2020实际制造费用'!T22+'2020实际管理费用'!T22+'2020实际营业费用'!T22</f>
        <v>0</v>
      </c>
      <c r="T22" s="146">
        <f t="shared" si="0"/>
        <v>30989.089999999997</v>
      </c>
      <c r="U22" s="147"/>
    </row>
    <row r="23" spans="1:21" s="142" customFormat="1" ht="17.25" customHeight="1">
      <c r="A23" s="267"/>
      <c r="B23" s="242"/>
      <c r="C23" s="144" t="s">
        <v>24</v>
      </c>
      <c r="D23" s="144"/>
      <c r="E23" s="144"/>
      <c r="F23" s="144"/>
      <c r="G23" s="144"/>
      <c r="H23" s="145">
        <f>'2020实际制造费用'!I23+'2020实际管理费用'!I23+'2020实际营业费用'!I23</f>
        <v>14410.640000000003</v>
      </c>
      <c r="I23" s="145">
        <f>'2020实际制造费用'!J23+'2020实际管理费用'!J23+'2020实际营业费用'!J23</f>
        <v>15749.840000000004</v>
      </c>
      <c r="J23" s="145">
        <f>'2020实际制造费用'!K23+'2020实际管理费用'!K23+'2020实际营业费用'!K23</f>
        <v>-2762.8699999999994</v>
      </c>
      <c r="K23" s="145">
        <f>'2020实际制造费用'!L23+'2020实际管理费用'!L23+'2020实际营业费用'!L23</f>
        <v>0</v>
      </c>
      <c r="L23" s="145">
        <f>'2020实际制造费用'!M23+'2020实际管理费用'!M23+'2020实际营业费用'!M23</f>
        <v>0</v>
      </c>
      <c r="M23" s="145">
        <f>'2020实际制造费用'!N23+'2020实际管理费用'!N23+'2020实际营业费用'!N23</f>
        <v>0</v>
      </c>
      <c r="N23" s="145">
        <f>'2020实际制造费用'!O23+'2020实际管理费用'!O23+'2020实际营业费用'!O23</f>
        <v>0</v>
      </c>
      <c r="O23" s="145">
        <f>'2020实际制造费用'!P23+'2020实际管理费用'!P23+'2020实际营业费用'!P23</f>
        <v>0</v>
      </c>
      <c r="P23" s="145">
        <f>'2020实际制造费用'!Q23+'2020实际管理费用'!Q23+'2020实际营业费用'!Q23</f>
        <v>0</v>
      </c>
      <c r="Q23" s="145">
        <f>'2020实际制造费用'!R23+'2020实际管理费用'!R23+'2020实际营业费用'!R23</f>
        <v>0</v>
      </c>
      <c r="R23" s="145">
        <f>'2020实际制造费用'!S23+'2020实际管理费用'!S23+'2020实际营业费用'!S23</f>
        <v>0</v>
      </c>
      <c r="S23" s="145">
        <f>'2020实际制造费用'!T23+'2020实际管理费用'!T23+'2020实际营业费用'!T23</f>
        <v>0</v>
      </c>
      <c r="T23" s="146">
        <f t="shared" si="0"/>
        <v>27397.610000000008</v>
      </c>
      <c r="U23" s="147"/>
    </row>
    <row r="24" spans="1:21" s="142" customFormat="1" ht="17.25" customHeight="1">
      <c r="A24" s="267"/>
      <c r="B24" s="242"/>
      <c r="C24" s="144" t="s">
        <v>25</v>
      </c>
      <c r="D24" s="144"/>
      <c r="E24" s="144"/>
      <c r="F24" s="144"/>
      <c r="G24" s="144"/>
      <c r="H24" s="145">
        <f>'2020实际制造费用'!I24+'2020实际管理费用'!I24+'2020实际营业费用'!I24</f>
        <v>252776.59000000003</v>
      </c>
      <c r="I24" s="145">
        <f>'2020实际制造费用'!J24+'2020实际管理费用'!J24+'2020实际营业费用'!J24</f>
        <v>260104.84</v>
      </c>
      <c r="J24" s="145">
        <f>'2020实际制造费用'!K24+'2020实际管理费用'!K24+'2020实际营业费用'!K24</f>
        <v>250032.70000000004</v>
      </c>
      <c r="K24" s="145">
        <f>'2020实际制造费用'!L24+'2020实际管理费用'!L24+'2020实际营业费用'!L24</f>
        <v>0</v>
      </c>
      <c r="L24" s="145">
        <f>'2020实际制造费用'!M24+'2020实际管理费用'!M24+'2020实际营业费用'!M24</f>
        <v>0</v>
      </c>
      <c r="M24" s="145">
        <f>'2020实际制造费用'!N24+'2020实际管理费用'!N24+'2020实际营业费用'!N24</f>
        <v>0</v>
      </c>
      <c r="N24" s="145">
        <f>'2020实际制造费用'!O24+'2020实际管理费用'!O24+'2020实际营业费用'!O24</f>
        <v>0</v>
      </c>
      <c r="O24" s="145">
        <f>'2020实际制造费用'!P24+'2020实际管理费用'!P24+'2020实际营业费用'!P24</f>
        <v>0</v>
      </c>
      <c r="P24" s="145">
        <f>'2020实际制造费用'!Q24+'2020实际管理费用'!Q24+'2020实际营业费用'!Q24</f>
        <v>0</v>
      </c>
      <c r="Q24" s="145">
        <f>'2020实际制造费用'!R24+'2020实际管理费用'!R24+'2020实际营业费用'!R24</f>
        <v>0</v>
      </c>
      <c r="R24" s="145">
        <f>'2020实际制造费用'!S24+'2020实际管理费用'!S24+'2020实际营业费用'!S24</f>
        <v>0</v>
      </c>
      <c r="S24" s="145">
        <f>'2020实际制造费用'!T24+'2020实际管理费用'!T24+'2020实际营业费用'!T24</f>
        <v>0</v>
      </c>
      <c r="T24" s="146">
        <f t="shared" si="0"/>
        <v>762914.13000000012</v>
      </c>
      <c r="U24" s="147"/>
    </row>
    <row r="25" spans="1:21" s="142" customFormat="1" ht="17.25" customHeight="1">
      <c r="A25" s="267"/>
      <c r="B25" s="242"/>
      <c r="C25" s="144" t="s">
        <v>26</v>
      </c>
      <c r="D25" s="144"/>
      <c r="E25" s="144"/>
      <c r="F25" s="144"/>
      <c r="G25" s="144"/>
      <c r="H25" s="145">
        <f>'2020实际制造费用'!I25+'2020实际管理费用'!I25+'2020实际营业费用'!I25</f>
        <v>32547.010000000002</v>
      </c>
      <c r="I25" s="145">
        <f>'2020实际制造费用'!J25+'2020实际管理费用'!J25+'2020实际营业费用'!J25</f>
        <v>33696.240000000005</v>
      </c>
      <c r="J25" s="145">
        <f>'2020实际制造费用'!K25+'2020实际管理费用'!K25+'2020实际营业费用'!K25</f>
        <v>32428.900000000009</v>
      </c>
      <c r="K25" s="145">
        <f>'2020实际制造费用'!L25+'2020实际管理费用'!L25+'2020实际营业费用'!L25</f>
        <v>0</v>
      </c>
      <c r="L25" s="145">
        <f>'2020实际制造费用'!M25+'2020实际管理费用'!M25+'2020实际营业费用'!M25</f>
        <v>0</v>
      </c>
      <c r="M25" s="145">
        <f>'2020实际制造费用'!N25+'2020实际管理费用'!N25+'2020实际营业费用'!N25</f>
        <v>0</v>
      </c>
      <c r="N25" s="145">
        <f>'2020实际制造费用'!O25+'2020实际管理费用'!O25+'2020实际营业费用'!O25</f>
        <v>0</v>
      </c>
      <c r="O25" s="145">
        <f>'2020实际制造费用'!P25+'2020实际管理费用'!P25+'2020实际营业费用'!P25</f>
        <v>0</v>
      </c>
      <c r="P25" s="145">
        <f>'2020实际制造费用'!Q25+'2020实际管理费用'!Q25+'2020实际营业费用'!Q25</f>
        <v>0</v>
      </c>
      <c r="Q25" s="145">
        <f>'2020实际制造费用'!R25+'2020实际管理费用'!R25+'2020实际营业费用'!R25</f>
        <v>0</v>
      </c>
      <c r="R25" s="145">
        <f>'2020实际制造费用'!S25+'2020实际管理费用'!S25+'2020实际营业费用'!S25</f>
        <v>0</v>
      </c>
      <c r="S25" s="145">
        <f>'2020实际制造费用'!T25+'2020实际管理费用'!T25+'2020实际营业费用'!T25</f>
        <v>0</v>
      </c>
      <c r="T25" s="146">
        <f t="shared" si="0"/>
        <v>98672.150000000009</v>
      </c>
      <c r="U25" s="147"/>
    </row>
    <row r="26" spans="1:21" s="142" customFormat="1" ht="17.25" customHeight="1">
      <c r="A26" s="267"/>
      <c r="B26" s="243"/>
      <c r="C26" s="150" t="s">
        <v>488</v>
      </c>
      <c r="D26" s="144"/>
      <c r="E26" s="144"/>
      <c r="F26" s="144"/>
      <c r="G26" s="144"/>
      <c r="H26" s="145">
        <f>'2020实际制造费用'!I26+'2020实际管理费用'!I26+'2020实际营业费用'!I26</f>
        <v>0</v>
      </c>
      <c r="I26" s="145">
        <f>'2020实际制造费用'!J26+'2020实际管理费用'!J26+'2020实际营业费用'!J26</f>
        <v>37782.720000000001</v>
      </c>
      <c r="J26" s="145">
        <f>'2020实际制造费用'!K26+'2020实际管理费用'!K26+'2020实际营业费用'!K26</f>
        <v>0</v>
      </c>
      <c r="K26" s="145">
        <f>'2020实际制造费用'!L26+'2020实际管理费用'!L26+'2020实际营业费用'!L26</f>
        <v>0</v>
      </c>
      <c r="L26" s="145">
        <f>'2020实际制造费用'!M26+'2020实际管理费用'!M26+'2020实际营业费用'!M26</f>
        <v>0</v>
      </c>
      <c r="M26" s="145">
        <f>'2020实际制造费用'!N26+'2020实际管理费用'!N26+'2020实际营业费用'!N26</f>
        <v>0</v>
      </c>
      <c r="N26" s="145">
        <f>'2020实际制造费用'!O26+'2020实际管理费用'!O26+'2020实际营业费用'!O26</f>
        <v>0</v>
      </c>
      <c r="O26" s="145">
        <f>'2020实际制造费用'!P26+'2020实际管理费用'!P26+'2020实际营业费用'!P26</f>
        <v>0</v>
      </c>
      <c r="P26" s="145">
        <f>'2020实际制造费用'!Q26+'2020实际管理费用'!Q26+'2020实际营业费用'!Q26</f>
        <v>0</v>
      </c>
      <c r="Q26" s="145">
        <f>'2020实际制造费用'!R26+'2020实际管理费用'!R26+'2020实际营业费用'!R26</f>
        <v>0</v>
      </c>
      <c r="R26" s="145">
        <f>'2020实际制造费用'!S26+'2020实际管理费用'!S26+'2020实际营业费用'!S26</f>
        <v>0</v>
      </c>
      <c r="S26" s="145">
        <f>'2020实际制造费用'!T26+'2020实际管理费用'!T26+'2020实际营业费用'!T26</f>
        <v>0</v>
      </c>
      <c r="T26" s="146">
        <f t="shared" si="0"/>
        <v>37782.720000000001</v>
      </c>
      <c r="U26" s="147"/>
    </row>
    <row r="27" spans="1:21" s="142" customFormat="1" ht="17.25" customHeight="1">
      <c r="A27" s="267"/>
      <c r="B27" s="148" t="s">
        <v>572</v>
      </c>
      <c r="C27" s="144" t="s">
        <v>28</v>
      </c>
      <c r="D27" s="144"/>
      <c r="E27" s="144"/>
      <c r="F27" s="144"/>
      <c r="G27" s="144"/>
      <c r="H27" s="145">
        <f>'2020实际制造费用'!I27+'2020实际管理费用'!I27+'2020实际营业费用'!I27</f>
        <v>0</v>
      </c>
      <c r="I27" s="145">
        <f>'2020实际制造费用'!J27+'2020实际管理费用'!J27+'2020实际营业费用'!J27</f>
        <v>0</v>
      </c>
      <c r="J27" s="145">
        <f>'2020实际制造费用'!K27+'2020实际管理费用'!K27+'2020实际营业费用'!K27</f>
        <v>0</v>
      </c>
      <c r="K27" s="145">
        <f>'2020实际制造费用'!L27+'2020实际管理费用'!L27+'2020实际营业费用'!L27</f>
        <v>0</v>
      </c>
      <c r="L27" s="145">
        <f>'2020实际制造费用'!M27+'2020实际管理费用'!M27+'2020实际营业费用'!M27</f>
        <v>0</v>
      </c>
      <c r="M27" s="145">
        <f>'2020实际制造费用'!N27+'2020实际管理费用'!N27+'2020实际营业费用'!N27</f>
        <v>0</v>
      </c>
      <c r="N27" s="145">
        <f>'2020实际制造费用'!O27+'2020实际管理费用'!O27+'2020实际营业费用'!O27</f>
        <v>0</v>
      </c>
      <c r="O27" s="145">
        <f>'2020实际制造费用'!P27+'2020实际管理费用'!P27+'2020实际营业费用'!P27</f>
        <v>0</v>
      </c>
      <c r="P27" s="145">
        <f>'2020实际制造费用'!Q27+'2020实际管理费用'!Q27+'2020实际营业费用'!Q27</f>
        <v>0</v>
      </c>
      <c r="Q27" s="145">
        <f>'2020实际制造费用'!R27+'2020实际管理费用'!R27+'2020实际营业费用'!R27</f>
        <v>0</v>
      </c>
      <c r="R27" s="145">
        <f>'2020实际制造费用'!S27+'2020实际管理费用'!S27+'2020实际营业费用'!S27</f>
        <v>0</v>
      </c>
      <c r="S27" s="145">
        <f>'2020实际制造费用'!T27+'2020实际管理费用'!T27+'2020实际营业费用'!T27</f>
        <v>0</v>
      </c>
      <c r="T27" s="146">
        <f t="shared" si="0"/>
        <v>0</v>
      </c>
      <c r="U27" s="147"/>
    </row>
    <row r="28" spans="1:21" s="142" customFormat="1" ht="17.25" customHeight="1">
      <c r="A28" s="260" t="s">
        <v>573</v>
      </c>
      <c r="B28" s="241" t="s">
        <v>574</v>
      </c>
      <c r="C28" s="144" t="s">
        <v>30</v>
      </c>
      <c r="D28" s="144"/>
      <c r="E28" s="144"/>
      <c r="F28" s="144"/>
      <c r="G28" s="144"/>
      <c r="H28" s="145">
        <f>'2020实际制造费用'!I28+'2020实际管理费用'!I28+'2020实际营业费用'!I28</f>
        <v>1501.6</v>
      </c>
      <c r="I28" s="145">
        <f>'2020实际制造费用'!J28+'2020实际管理费用'!J28+'2020实际营业费用'!J28</f>
        <v>0</v>
      </c>
      <c r="J28" s="145">
        <f>'2020实际制造费用'!K28+'2020实际管理费用'!K28+'2020实际营业费用'!K28</f>
        <v>751.42</v>
      </c>
      <c r="K28" s="145">
        <f>'2020实际制造费用'!L28+'2020实际管理费用'!L28+'2020实际营业费用'!L28</f>
        <v>0</v>
      </c>
      <c r="L28" s="145">
        <f>'2020实际制造费用'!M28+'2020实际管理费用'!M28+'2020实际营业费用'!M28</f>
        <v>0</v>
      </c>
      <c r="M28" s="145">
        <f>'2020实际制造费用'!N28+'2020实际管理费用'!N28+'2020实际营业费用'!N28</f>
        <v>0</v>
      </c>
      <c r="N28" s="145">
        <f>'2020实际制造费用'!O28+'2020实际管理费用'!O28+'2020实际营业费用'!O28</f>
        <v>0</v>
      </c>
      <c r="O28" s="145">
        <f>'2020实际制造费用'!P28+'2020实际管理费用'!P28+'2020实际营业费用'!P28</f>
        <v>0</v>
      </c>
      <c r="P28" s="145">
        <f>'2020实际制造费用'!Q28+'2020实际管理费用'!Q28+'2020实际营业费用'!Q28</f>
        <v>0</v>
      </c>
      <c r="Q28" s="145">
        <f>'2020实际制造费用'!R28+'2020实际管理费用'!R28+'2020实际营业费用'!R28</f>
        <v>0</v>
      </c>
      <c r="R28" s="145">
        <f>'2020实际制造费用'!S28+'2020实际管理费用'!S28+'2020实际营业费用'!S28</f>
        <v>0</v>
      </c>
      <c r="S28" s="145">
        <f>'2020实际制造费用'!T28+'2020实际管理费用'!T28+'2020实际营业费用'!T28</f>
        <v>0</v>
      </c>
      <c r="T28" s="146">
        <f t="shared" si="0"/>
        <v>2253.02</v>
      </c>
      <c r="U28" s="147"/>
    </row>
    <row r="29" spans="1:21" s="142" customFormat="1" ht="17.25" customHeight="1">
      <c r="A29" s="261"/>
      <c r="B29" s="243"/>
      <c r="C29" s="144" t="s">
        <v>31</v>
      </c>
      <c r="D29" s="144"/>
      <c r="E29" s="144"/>
      <c r="F29" s="144"/>
      <c r="G29" s="144"/>
      <c r="H29" s="145">
        <f>'2020实际制造费用'!I29+'2020实际管理费用'!I29+'2020实际营业费用'!I29</f>
        <v>380</v>
      </c>
      <c r="I29" s="145">
        <f>'2020实际制造费用'!J29+'2020实际管理费用'!J29+'2020实际营业费用'!J29</f>
        <v>0</v>
      </c>
      <c r="J29" s="145">
        <f>'2020实际制造费用'!K29+'2020实际管理费用'!K29+'2020实际营业费用'!K29</f>
        <v>12754.220000000001</v>
      </c>
      <c r="K29" s="145">
        <f>'2020实际制造费用'!L29+'2020实际管理费用'!L29+'2020实际营业费用'!L29</f>
        <v>0</v>
      </c>
      <c r="L29" s="145">
        <f>'2020实际制造费用'!M29+'2020实际管理费用'!M29+'2020实际营业费用'!M29</f>
        <v>0</v>
      </c>
      <c r="M29" s="145">
        <f>'2020实际制造费用'!N29+'2020实际管理费用'!N29+'2020实际营业费用'!N29</f>
        <v>0</v>
      </c>
      <c r="N29" s="145">
        <f>'2020实际制造费用'!O29+'2020实际管理费用'!O29+'2020实际营业费用'!O29</f>
        <v>0</v>
      </c>
      <c r="O29" s="145">
        <f>'2020实际制造费用'!P29+'2020实际管理费用'!P29+'2020实际营业费用'!P29</f>
        <v>0</v>
      </c>
      <c r="P29" s="145">
        <f>'2020实际制造费用'!Q29+'2020实际管理费用'!Q29+'2020实际营业费用'!Q29</f>
        <v>0</v>
      </c>
      <c r="Q29" s="145">
        <f>'2020实际制造费用'!R29+'2020实际管理费用'!R29+'2020实际营业费用'!R29</f>
        <v>0</v>
      </c>
      <c r="R29" s="145">
        <f>'2020实际制造费用'!S29+'2020实际管理费用'!S29+'2020实际营业费用'!S29</f>
        <v>0</v>
      </c>
      <c r="S29" s="145">
        <f>'2020实际制造费用'!T29+'2020实际管理费用'!T29+'2020实际营业费用'!T29</f>
        <v>0</v>
      </c>
      <c r="T29" s="146">
        <f t="shared" si="0"/>
        <v>13134.220000000001</v>
      </c>
      <c r="U29" s="147"/>
    </row>
    <row r="30" spans="1:21" s="142" customFormat="1" ht="17.25" customHeight="1">
      <c r="A30" s="261"/>
      <c r="B30" s="149" t="s">
        <v>575</v>
      </c>
      <c r="C30" s="144" t="s">
        <v>33</v>
      </c>
      <c r="D30" s="144"/>
      <c r="E30" s="144"/>
      <c r="F30" s="144"/>
      <c r="G30" s="144"/>
      <c r="H30" s="145">
        <f>'2020实际制造费用'!I30+'2020实际管理费用'!I30+'2020实际营业费用'!I30</f>
        <v>0</v>
      </c>
      <c r="I30" s="145">
        <f>'2020实际制造费用'!J30+'2020实际管理费用'!J30+'2020实际营业费用'!J30</f>
        <v>52782.930000000022</v>
      </c>
      <c r="J30" s="145">
        <f>'2020实际制造费用'!K30+'2020实际管理费用'!K30+'2020实际营业费用'!K30</f>
        <v>1378.2499999999998</v>
      </c>
      <c r="K30" s="145">
        <f>'2020实际制造费用'!L30+'2020实际管理费用'!L30+'2020实际营业费用'!L30</f>
        <v>0</v>
      </c>
      <c r="L30" s="145">
        <f>'2020实际制造费用'!M30+'2020实际管理费用'!M30+'2020实际营业费用'!M30</f>
        <v>0</v>
      </c>
      <c r="M30" s="145">
        <f>'2020实际制造费用'!N30+'2020实际管理费用'!N30+'2020实际营业费用'!N30</f>
        <v>0</v>
      </c>
      <c r="N30" s="145">
        <f>'2020实际制造费用'!O30+'2020实际管理费用'!O30+'2020实际营业费用'!O30</f>
        <v>0</v>
      </c>
      <c r="O30" s="145">
        <f>'2020实际制造费用'!P30+'2020实际管理费用'!P30+'2020实际营业费用'!P30</f>
        <v>0</v>
      </c>
      <c r="P30" s="145">
        <f>'2020实际制造费用'!Q30+'2020实际管理费用'!Q30+'2020实际营业费用'!Q30</f>
        <v>0</v>
      </c>
      <c r="Q30" s="145">
        <f>'2020实际制造费用'!R30+'2020实际管理费用'!R30+'2020实际营业费用'!R30</f>
        <v>0</v>
      </c>
      <c r="R30" s="145">
        <f>'2020实际制造费用'!S30+'2020实际管理费用'!S30+'2020实际营业费用'!S30</f>
        <v>0</v>
      </c>
      <c r="S30" s="145">
        <f>'2020实际制造费用'!T30+'2020实际管理费用'!T30+'2020实际营业费用'!T30</f>
        <v>0</v>
      </c>
      <c r="T30" s="146">
        <f t="shared" si="0"/>
        <v>54161.180000000022</v>
      </c>
      <c r="U30" s="147"/>
    </row>
    <row r="31" spans="1:21" s="142" customFormat="1" ht="17.25" customHeight="1">
      <c r="A31" s="261"/>
      <c r="B31" s="241" t="s">
        <v>576</v>
      </c>
      <c r="C31" s="144" t="s">
        <v>34</v>
      </c>
      <c r="D31" s="144"/>
      <c r="E31" s="144"/>
      <c r="F31" s="144"/>
      <c r="G31" s="144"/>
      <c r="H31" s="145">
        <f>'2020实际制造费用'!I31+'2020实际管理费用'!I31+'2020实际营业费用'!I31</f>
        <v>0</v>
      </c>
      <c r="I31" s="145">
        <f>'2020实际制造费用'!J31+'2020实际管理费用'!J31+'2020实际营业费用'!J31</f>
        <v>0</v>
      </c>
      <c r="J31" s="145">
        <f>'2020实际制造费用'!K31+'2020实际管理费用'!K31+'2020实际营业费用'!K31</f>
        <v>0</v>
      </c>
      <c r="K31" s="145">
        <f>'2020实际制造费用'!L31+'2020实际管理费用'!L31+'2020实际营业费用'!L31</f>
        <v>0</v>
      </c>
      <c r="L31" s="145">
        <f>'2020实际制造费用'!M31+'2020实际管理费用'!M31+'2020实际营业费用'!M31</f>
        <v>0</v>
      </c>
      <c r="M31" s="145">
        <f>'2020实际制造费用'!N31+'2020实际管理费用'!N31+'2020实际营业费用'!N31</f>
        <v>0</v>
      </c>
      <c r="N31" s="145">
        <f>'2020实际制造费用'!O31+'2020实际管理费用'!O31+'2020实际营业费用'!O31</f>
        <v>0</v>
      </c>
      <c r="O31" s="145">
        <f>'2020实际制造费用'!P31+'2020实际管理费用'!P31+'2020实际营业费用'!P31</f>
        <v>0</v>
      </c>
      <c r="P31" s="145">
        <f>'2020实际制造费用'!Q31+'2020实际管理费用'!Q31+'2020实际营业费用'!Q31</f>
        <v>0</v>
      </c>
      <c r="Q31" s="145">
        <f>'2020实际制造费用'!R31+'2020实际管理费用'!R31+'2020实际营业费用'!R31</f>
        <v>0</v>
      </c>
      <c r="R31" s="145">
        <f>'2020实际制造费用'!S31+'2020实际管理费用'!S31+'2020实际营业费用'!S31</f>
        <v>0</v>
      </c>
      <c r="S31" s="145">
        <f>'2020实际制造费用'!T31+'2020实际管理费用'!T31+'2020实际营业费用'!T31</f>
        <v>0</v>
      </c>
      <c r="T31" s="146">
        <f t="shared" si="0"/>
        <v>0</v>
      </c>
      <c r="U31" s="147"/>
    </row>
    <row r="32" spans="1:21" s="142" customFormat="1" ht="17.25" customHeight="1">
      <c r="A32" s="261"/>
      <c r="B32" s="242"/>
      <c r="C32" s="144" t="s">
        <v>35</v>
      </c>
      <c r="D32" s="144"/>
      <c r="E32" s="144"/>
      <c r="F32" s="144"/>
      <c r="G32" s="144"/>
      <c r="H32" s="145">
        <f>'2020实际制造费用'!I32+'2020实际管理费用'!I32+'2020实际营业费用'!I32</f>
        <v>0</v>
      </c>
      <c r="I32" s="145">
        <f>'2020实际制造费用'!J32+'2020实际管理费用'!J32+'2020实际营业费用'!J32</f>
        <v>0</v>
      </c>
      <c r="J32" s="145">
        <f>'2020实际制造费用'!K32+'2020实际管理费用'!K32+'2020实际营业费用'!K32</f>
        <v>0</v>
      </c>
      <c r="K32" s="145">
        <f>'2020实际制造费用'!L32+'2020实际管理费用'!L32+'2020实际营业费用'!L32</f>
        <v>0</v>
      </c>
      <c r="L32" s="145">
        <f>'2020实际制造费用'!M32+'2020实际管理费用'!M32+'2020实际营业费用'!M32</f>
        <v>0</v>
      </c>
      <c r="M32" s="145">
        <f>'2020实际制造费用'!N32+'2020实际管理费用'!N32+'2020实际营业费用'!N32</f>
        <v>0</v>
      </c>
      <c r="N32" s="145">
        <f>'2020实际制造费用'!O32+'2020实际管理费用'!O32+'2020实际营业费用'!O32</f>
        <v>0</v>
      </c>
      <c r="O32" s="145">
        <f>'2020实际制造费用'!P32+'2020实际管理费用'!P32+'2020实际营业费用'!P32</f>
        <v>0</v>
      </c>
      <c r="P32" s="145">
        <f>'2020实际制造费用'!Q32+'2020实际管理费用'!Q32+'2020实际营业费用'!Q32</f>
        <v>0</v>
      </c>
      <c r="Q32" s="145">
        <f>'2020实际制造费用'!R32+'2020实际管理费用'!R32+'2020实际营业费用'!R32</f>
        <v>0</v>
      </c>
      <c r="R32" s="145">
        <f>'2020实际制造费用'!S32+'2020实际管理费用'!S32+'2020实际营业费用'!S32</f>
        <v>0</v>
      </c>
      <c r="S32" s="145">
        <f>'2020实际制造费用'!T32+'2020实际管理费用'!T32+'2020实际营业费用'!T32</f>
        <v>0</v>
      </c>
      <c r="T32" s="146">
        <f t="shared" si="0"/>
        <v>0</v>
      </c>
      <c r="U32" s="147"/>
    </row>
    <row r="33" spans="1:21" s="142" customFormat="1" ht="17.25" customHeight="1">
      <c r="A33" s="261"/>
      <c r="B33" s="243"/>
      <c r="C33" s="144" t="s">
        <v>36</v>
      </c>
      <c r="D33" s="144"/>
      <c r="E33" s="144"/>
      <c r="F33" s="144"/>
      <c r="G33" s="144"/>
      <c r="H33" s="145">
        <f>'2020实际制造费用'!I33+'2020实际管理费用'!I33+'2020实际营业费用'!I33</f>
        <v>0</v>
      </c>
      <c r="I33" s="145">
        <f>'2020实际制造费用'!J33+'2020实际管理费用'!J33+'2020实际营业费用'!J33</f>
        <v>0</v>
      </c>
      <c r="J33" s="145">
        <f>'2020实际制造费用'!K33+'2020实际管理费用'!K33+'2020实际营业费用'!K33</f>
        <v>0</v>
      </c>
      <c r="K33" s="145">
        <f>'2020实际制造费用'!L33+'2020实际管理费用'!L33+'2020实际营业费用'!L33</f>
        <v>0</v>
      </c>
      <c r="L33" s="145">
        <f>'2020实际制造费用'!M33+'2020实际管理费用'!M33+'2020实际营业费用'!M33</f>
        <v>0</v>
      </c>
      <c r="M33" s="145">
        <f>'2020实际制造费用'!N33+'2020实际管理费用'!N33+'2020实际营业费用'!N33</f>
        <v>0</v>
      </c>
      <c r="N33" s="145">
        <f>'2020实际制造费用'!O33+'2020实际管理费用'!O33+'2020实际营业费用'!O33</f>
        <v>0</v>
      </c>
      <c r="O33" s="145">
        <f>'2020实际制造费用'!P33+'2020实际管理费用'!P33+'2020实际营业费用'!P33</f>
        <v>0</v>
      </c>
      <c r="P33" s="145">
        <f>'2020实际制造费用'!Q33+'2020实际管理费用'!Q33+'2020实际营业费用'!Q33</f>
        <v>0</v>
      </c>
      <c r="Q33" s="145">
        <f>'2020实际制造费用'!R33+'2020实际管理费用'!R33+'2020实际营业费用'!R33</f>
        <v>0</v>
      </c>
      <c r="R33" s="145">
        <f>'2020实际制造费用'!S33+'2020实际管理费用'!S33+'2020实际营业费用'!S33</f>
        <v>0</v>
      </c>
      <c r="S33" s="145">
        <f>'2020实际制造费用'!T33+'2020实际管理费用'!T33+'2020实际营业费用'!T33</f>
        <v>0</v>
      </c>
      <c r="T33" s="146">
        <f t="shared" si="0"/>
        <v>0</v>
      </c>
      <c r="U33" s="147"/>
    </row>
    <row r="34" spans="1:21" s="142" customFormat="1" ht="17.25" customHeight="1">
      <c r="A34" s="261"/>
      <c r="B34" s="148" t="s">
        <v>577</v>
      </c>
      <c r="C34" s="151" t="s">
        <v>495</v>
      </c>
      <c r="D34" s="144"/>
      <c r="E34" s="144"/>
      <c r="F34" s="144"/>
      <c r="G34" s="144"/>
      <c r="H34" s="145">
        <f>'2020实际制造费用'!I34+'2020实际管理费用'!I34+'2020实际营业费用'!I34</f>
        <v>46406.849999999991</v>
      </c>
      <c r="I34" s="145">
        <f>'2020实际制造费用'!J34+'2020实际管理费用'!J34+'2020实际营业费用'!J34</f>
        <v>4599.3600000000006</v>
      </c>
      <c r="J34" s="145">
        <f>'2020实际制造费用'!K34+'2020实际管理费用'!K34+'2020实际营业费用'!K34</f>
        <v>54365.790000000008</v>
      </c>
      <c r="K34" s="145">
        <f>'2020实际制造费用'!L34+'2020实际管理费用'!L34+'2020实际营业费用'!L34</f>
        <v>0</v>
      </c>
      <c r="L34" s="145">
        <f>'2020实际制造费用'!M34+'2020实际管理费用'!M34+'2020实际营业费用'!M34</f>
        <v>0</v>
      </c>
      <c r="M34" s="145">
        <f>'2020实际制造费用'!N34+'2020实际管理费用'!N34+'2020实际营业费用'!N34</f>
        <v>0</v>
      </c>
      <c r="N34" s="145">
        <f>'2020实际制造费用'!O34+'2020实际管理费用'!O34+'2020实际营业费用'!O34</f>
        <v>0</v>
      </c>
      <c r="O34" s="145">
        <f>'2020实际制造费用'!P34+'2020实际管理费用'!P34+'2020实际营业费用'!P34</f>
        <v>0</v>
      </c>
      <c r="P34" s="145">
        <f>'2020实际制造费用'!Q34+'2020实际管理费用'!Q34+'2020实际营业费用'!Q34</f>
        <v>0</v>
      </c>
      <c r="Q34" s="145">
        <f>'2020实际制造费用'!R34+'2020实际管理费用'!R34+'2020实际营业费用'!R34</f>
        <v>0</v>
      </c>
      <c r="R34" s="145">
        <f>'2020实际制造费用'!S34+'2020实际管理费用'!S34+'2020实际营业费用'!S34</f>
        <v>0</v>
      </c>
      <c r="S34" s="145">
        <f>'2020实际制造费用'!T34+'2020实际管理费用'!T34+'2020实际营业费用'!T34</f>
        <v>0</v>
      </c>
      <c r="T34" s="146">
        <f t="shared" si="0"/>
        <v>105372</v>
      </c>
      <c r="U34" s="147"/>
    </row>
    <row r="35" spans="1:21" s="142" customFormat="1" ht="17.25" customHeight="1">
      <c r="A35" s="261"/>
      <c r="B35" s="149" t="s">
        <v>578</v>
      </c>
      <c r="C35" s="152" t="s">
        <v>40</v>
      </c>
      <c r="D35" s="144"/>
      <c r="E35" s="144"/>
      <c r="F35" s="144"/>
      <c r="G35" s="144"/>
      <c r="H35" s="145">
        <f>'2020实际制造费用'!I35+'2020实际管理费用'!I35+'2020实际营业费用'!I35</f>
        <v>1000</v>
      </c>
      <c r="I35" s="145">
        <f>'2020实际制造费用'!J35+'2020实际管理费用'!J35+'2020实际营业费用'!J35</f>
        <v>11700</v>
      </c>
      <c r="J35" s="145">
        <f>'2020实际制造费用'!K35+'2020实际管理费用'!K35+'2020实际营业费用'!K35</f>
        <v>57453.760000000009</v>
      </c>
      <c r="K35" s="145">
        <f>'2020实际制造费用'!L35+'2020实际管理费用'!L35+'2020实际营业费用'!L35</f>
        <v>0</v>
      </c>
      <c r="L35" s="145">
        <f>'2020实际制造费用'!M35+'2020实际管理费用'!M35+'2020实际营业费用'!M35</f>
        <v>0</v>
      </c>
      <c r="M35" s="145">
        <f>'2020实际制造费用'!N35+'2020实际管理费用'!N35+'2020实际营业费用'!N35</f>
        <v>0</v>
      </c>
      <c r="N35" s="145">
        <f>'2020实际制造费用'!O35+'2020实际管理费用'!O35+'2020实际营业费用'!O35</f>
        <v>0</v>
      </c>
      <c r="O35" s="145">
        <f>'2020实际制造费用'!P35+'2020实际管理费用'!P35+'2020实际营业费用'!P35</f>
        <v>0</v>
      </c>
      <c r="P35" s="145">
        <f>'2020实际制造费用'!Q35+'2020实际管理费用'!Q35+'2020实际营业费用'!Q35</f>
        <v>0</v>
      </c>
      <c r="Q35" s="145">
        <f>'2020实际制造费用'!R35+'2020实际管理费用'!R35+'2020实际营业费用'!R35</f>
        <v>0</v>
      </c>
      <c r="R35" s="145">
        <f>'2020实际制造费用'!S35+'2020实际管理费用'!S35+'2020实际营业费用'!S35</f>
        <v>0</v>
      </c>
      <c r="S35" s="145">
        <f>'2020实际制造费用'!T35+'2020实际管理费用'!T35+'2020实际营业费用'!T35</f>
        <v>0</v>
      </c>
      <c r="T35" s="146">
        <f t="shared" si="0"/>
        <v>70153.760000000009</v>
      </c>
      <c r="U35" s="147"/>
    </row>
    <row r="36" spans="1:21" s="142" customFormat="1" ht="17.25" customHeight="1">
      <c r="A36" s="261"/>
      <c r="B36" s="149" t="s">
        <v>579</v>
      </c>
      <c r="C36" s="144" t="s">
        <v>42</v>
      </c>
      <c r="D36" s="144"/>
      <c r="E36" s="144"/>
      <c r="F36" s="144"/>
      <c r="G36" s="144"/>
      <c r="H36" s="145">
        <f>'2020实际制造费用'!I36+'2020实际管理费用'!I36+'2020实际营业费用'!I36</f>
        <v>48231</v>
      </c>
      <c r="I36" s="145">
        <f>'2020实际制造费用'!J36+'2020实际管理费用'!J36+'2020实际营业费用'!J36</f>
        <v>17089</v>
      </c>
      <c r="J36" s="145">
        <f>'2020实际制造费用'!K36+'2020实际管理费用'!K36+'2020实际营业费用'!K36</f>
        <v>75806.45</v>
      </c>
      <c r="K36" s="145">
        <f>'2020实际制造费用'!L36+'2020实际管理费用'!L36+'2020实际营业费用'!L36</f>
        <v>0</v>
      </c>
      <c r="L36" s="145">
        <f>'2020实际制造费用'!M36+'2020实际管理费用'!M36+'2020实际营业费用'!M36</f>
        <v>0</v>
      </c>
      <c r="M36" s="145">
        <f>'2020实际制造费用'!N36+'2020实际管理费用'!N36+'2020实际营业费用'!N36</f>
        <v>0</v>
      </c>
      <c r="N36" s="145">
        <f>'2020实际制造费用'!O36+'2020实际管理费用'!O36+'2020实际营业费用'!O36</f>
        <v>0</v>
      </c>
      <c r="O36" s="145">
        <f>'2020实际制造费用'!P36+'2020实际管理费用'!P36+'2020实际营业费用'!P36</f>
        <v>0</v>
      </c>
      <c r="P36" s="145">
        <f>'2020实际制造费用'!Q36+'2020实际管理费用'!Q36+'2020实际营业费用'!Q36</f>
        <v>0</v>
      </c>
      <c r="Q36" s="145">
        <f>'2020实际制造费用'!R36+'2020实际管理费用'!R36+'2020实际营业费用'!R36</f>
        <v>0</v>
      </c>
      <c r="R36" s="145">
        <f>'2020实际制造费用'!S36+'2020实际管理费用'!S36+'2020实际营业费用'!S36</f>
        <v>0</v>
      </c>
      <c r="S36" s="145">
        <f>'2020实际制造费用'!T36+'2020实际管理费用'!T36+'2020实际营业费用'!T36</f>
        <v>0</v>
      </c>
      <c r="T36" s="146">
        <f t="shared" si="0"/>
        <v>141126.45000000001</v>
      </c>
      <c r="U36" s="147"/>
    </row>
    <row r="37" spans="1:21" s="142" customFormat="1" ht="17.25" customHeight="1">
      <c r="A37" s="261"/>
      <c r="B37" s="241" t="s">
        <v>580</v>
      </c>
      <c r="C37" s="144" t="s">
        <v>43</v>
      </c>
      <c r="D37" s="144"/>
      <c r="E37" s="144"/>
      <c r="F37" s="144"/>
      <c r="G37" s="144"/>
      <c r="H37" s="145">
        <f>'2020实际制造费用'!I37+'2020实际管理费用'!I37+'2020实际营业费用'!I37</f>
        <v>0</v>
      </c>
      <c r="I37" s="145">
        <f>'2020实际制造费用'!J37+'2020实际管理费用'!J37+'2020实际营业费用'!J37</f>
        <v>0</v>
      </c>
      <c r="J37" s="145">
        <f>'2020实际制造费用'!K37+'2020实际管理费用'!K37+'2020实际营业费用'!K37</f>
        <v>0</v>
      </c>
      <c r="K37" s="145">
        <f>'2020实际制造费用'!L37+'2020实际管理费用'!L37+'2020实际营业费用'!L37</f>
        <v>0</v>
      </c>
      <c r="L37" s="145">
        <f>'2020实际制造费用'!M37+'2020实际管理费用'!M37+'2020实际营业费用'!M37</f>
        <v>0</v>
      </c>
      <c r="M37" s="145">
        <f>'2020实际制造费用'!N37+'2020实际管理费用'!N37+'2020实际营业费用'!N37</f>
        <v>0</v>
      </c>
      <c r="N37" s="145">
        <f>'2020实际制造费用'!O37+'2020实际管理费用'!O37+'2020实际营业费用'!O37</f>
        <v>0</v>
      </c>
      <c r="O37" s="145">
        <f>'2020实际制造费用'!P37+'2020实际管理费用'!P37+'2020实际营业费用'!P37</f>
        <v>0</v>
      </c>
      <c r="P37" s="145">
        <f>'2020实际制造费用'!Q37+'2020实际管理费用'!Q37+'2020实际营业费用'!Q37</f>
        <v>0</v>
      </c>
      <c r="Q37" s="145">
        <f>'2020实际制造费用'!R37+'2020实际管理费用'!R37+'2020实际营业费用'!R37</f>
        <v>0</v>
      </c>
      <c r="R37" s="145">
        <f>'2020实际制造费用'!S37+'2020实际管理费用'!S37+'2020实际营业费用'!S37</f>
        <v>0</v>
      </c>
      <c r="S37" s="145">
        <f>'2020实际制造费用'!T37+'2020实际管理费用'!T37+'2020实际营业费用'!T37</f>
        <v>0</v>
      </c>
      <c r="T37" s="146">
        <f t="shared" si="0"/>
        <v>0</v>
      </c>
      <c r="U37" s="147"/>
    </row>
    <row r="38" spans="1:21" s="142" customFormat="1" ht="17.25" customHeight="1">
      <c r="A38" s="261"/>
      <c r="B38" s="243"/>
      <c r="C38" s="144" t="s">
        <v>44</v>
      </c>
      <c r="D38" s="144"/>
      <c r="E38" s="144"/>
      <c r="F38" s="144"/>
      <c r="G38" s="144"/>
      <c r="H38" s="145">
        <f>'2020实际制造费用'!I38+'2020实际管理费用'!I38+'2020实际营业费用'!I38</f>
        <v>9804.0600000000013</v>
      </c>
      <c r="I38" s="145">
        <f>'2020实际制造费用'!J38+'2020实际管理费用'!J38+'2020实际营业费用'!J38</f>
        <v>3414</v>
      </c>
      <c r="J38" s="145">
        <f>'2020实际制造费用'!K38+'2020实际管理费用'!K38+'2020实际营业费用'!K38</f>
        <v>2588.4</v>
      </c>
      <c r="K38" s="145">
        <f>'2020实际制造费用'!L38+'2020实际管理费用'!L38+'2020实际营业费用'!L38</f>
        <v>0</v>
      </c>
      <c r="L38" s="145">
        <f>'2020实际制造费用'!M38+'2020实际管理费用'!M38+'2020实际营业费用'!M38</f>
        <v>0</v>
      </c>
      <c r="M38" s="145">
        <f>'2020实际制造费用'!N38+'2020实际管理费用'!N38+'2020实际营业费用'!N38</f>
        <v>0</v>
      </c>
      <c r="N38" s="145">
        <f>'2020实际制造费用'!O38+'2020实际管理费用'!O38+'2020实际营业费用'!O38</f>
        <v>0</v>
      </c>
      <c r="O38" s="145">
        <f>'2020实际制造费用'!P38+'2020实际管理费用'!P38+'2020实际营业费用'!P38</f>
        <v>0</v>
      </c>
      <c r="P38" s="145">
        <f>'2020实际制造费用'!Q38+'2020实际管理费用'!Q38+'2020实际营业费用'!Q38</f>
        <v>0</v>
      </c>
      <c r="Q38" s="145">
        <f>'2020实际制造费用'!R38+'2020实际管理费用'!R38+'2020实际营业费用'!R38</f>
        <v>0</v>
      </c>
      <c r="R38" s="145">
        <f>'2020实际制造费用'!S38+'2020实际管理费用'!S38+'2020实际营业费用'!S38</f>
        <v>0</v>
      </c>
      <c r="S38" s="145">
        <f>'2020实际制造费用'!T38+'2020实际管理费用'!T38+'2020实际营业费用'!T38</f>
        <v>0</v>
      </c>
      <c r="T38" s="146">
        <f t="shared" si="0"/>
        <v>15806.460000000001</v>
      </c>
      <c r="U38" s="147"/>
    </row>
    <row r="39" spans="1:21" s="142" customFormat="1" ht="17.25" customHeight="1">
      <c r="A39" s="261"/>
      <c r="B39" s="149" t="s">
        <v>581</v>
      </c>
      <c r="C39" s="144" t="s">
        <v>46</v>
      </c>
      <c r="D39" s="144"/>
      <c r="E39" s="144"/>
      <c r="F39" s="144"/>
      <c r="G39" s="144"/>
      <c r="H39" s="145">
        <f>'2020实际制造费用'!I39+'2020实际管理费用'!I39+'2020实际营业费用'!I39</f>
        <v>0</v>
      </c>
      <c r="I39" s="145">
        <f>'2020实际制造费用'!J39+'2020实际管理费用'!J39+'2020实际营业费用'!J39</f>
        <v>0</v>
      </c>
      <c r="J39" s="145">
        <f>'2020实际制造费用'!K39+'2020实际管理费用'!K39+'2020实际营业费用'!K39</f>
        <v>15379</v>
      </c>
      <c r="K39" s="145">
        <f>'2020实际制造费用'!L39+'2020实际管理费用'!L39+'2020实际营业费用'!L39</f>
        <v>0</v>
      </c>
      <c r="L39" s="145">
        <f>'2020实际制造费用'!M39+'2020实际管理费用'!M39+'2020实际营业费用'!M39</f>
        <v>0</v>
      </c>
      <c r="M39" s="145">
        <f>'2020实际制造费用'!N39+'2020实际管理费用'!N39+'2020实际营业费用'!N39</f>
        <v>0</v>
      </c>
      <c r="N39" s="145">
        <f>'2020实际制造费用'!O39+'2020实际管理费用'!O39+'2020实际营业费用'!O39</f>
        <v>0</v>
      </c>
      <c r="O39" s="145">
        <f>'2020实际制造费用'!P39+'2020实际管理费用'!P39+'2020实际营业费用'!P39</f>
        <v>0</v>
      </c>
      <c r="P39" s="145">
        <f>'2020实际制造费用'!Q39+'2020实际管理费用'!Q39+'2020实际营业费用'!Q39</f>
        <v>0</v>
      </c>
      <c r="Q39" s="145">
        <f>'2020实际制造费用'!R39+'2020实际管理费用'!R39+'2020实际营业费用'!R39</f>
        <v>0</v>
      </c>
      <c r="R39" s="145">
        <f>'2020实际制造费用'!S39+'2020实际管理费用'!S39+'2020实际营业费用'!S39</f>
        <v>0</v>
      </c>
      <c r="S39" s="145">
        <f>'2020实际制造费用'!T39+'2020实际管理费用'!T39+'2020实际营业费用'!T39</f>
        <v>0</v>
      </c>
      <c r="T39" s="146">
        <f t="shared" si="0"/>
        <v>15379</v>
      </c>
      <c r="U39" s="147"/>
    </row>
    <row r="40" spans="1:21" s="142" customFormat="1" ht="17.25" customHeight="1">
      <c r="A40" s="262" t="s">
        <v>582</v>
      </c>
      <c r="B40" s="153" t="s">
        <v>583</v>
      </c>
      <c r="C40" s="144" t="s">
        <v>431</v>
      </c>
      <c r="D40" s="144"/>
      <c r="E40" s="144"/>
      <c r="F40" s="144"/>
      <c r="G40" s="144"/>
      <c r="H40" s="145">
        <f>'2020实际制造费用'!I40+'2020实际管理费用'!I40+'2020实际营业费用'!I40</f>
        <v>594205.6800000004</v>
      </c>
      <c r="I40" s="145">
        <f>'2020实际制造费用'!J40+'2020实际管理费用'!J40+'2020实际营业费用'!J40</f>
        <v>691460.61999999976</v>
      </c>
      <c r="J40" s="145">
        <f>'2020实际制造费用'!K40+'2020实际管理费用'!K40+'2020实际营业费用'!K40</f>
        <v>2692908.6800000006</v>
      </c>
      <c r="K40" s="145">
        <f>'2020实际制造费用'!L40+'2020实际管理费用'!L40+'2020实际营业费用'!L40</f>
        <v>0</v>
      </c>
      <c r="L40" s="145">
        <f>'2020实际制造费用'!M40+'2020实际管理费用'!M40+'2020实际营业费用'!M40</f>
        <v>0</v>
      </c>
      <c r="M40" s="145">
        <f>'2020实际制造费用'!N40+'2020实际管理费用'!N40+'2020实际营业费用'!N40</f>
        <v>0</v>
      </c>
      <c r="N40" s="145">
        <f>'2020实际制造费用'!O40+'2020实际管理费用'!O40+'2020实际营业费用'!O40</f>
        <v>0</v>
      </c>
      <c r="O40" s="145">
        <f>'2020实际制造费用'!P40+'2020实际管理费用'!P40+'2020实际营业费用'!P40</f>
        <v>0</v>
      </c>
      <c r="P40" s="145">
        <f>'2020实际制造费用'!Q40+'2020实际管理费用'!Q40+'2020实际营业费用'!Q40</f>
        <v>0</v>
      </c>
      <c r="Q40" s="145">
        <f>'2020实际制造费用'!R40+'2020实际管理费用'!R40+'2020实际营业费用'!R40</f>
        <v>0</v>
      </c>
      <c r="R40" s="145">
        <f>'2020实际制造费用'!S40+'2020实际管理费用'!S40+'2020实际营业费用'!S40</f>
        <v>0</v>
      </c>
      <c r="S40" s="145">
        <f>'2020实际制造费用'!T40+'2020实际管理费用'!T40+'2020实际营业费用'!T40</f>
        <v>0</v>
      </c>
      <c r="T40" s="146">
        <f t="shared" si="0"/>
        <v>3978574.9800000009</v>
      </c>
      <c r="U40" s="147"/>
    </row>
    <row r="41" spans="1:21" s="142" customFormat="1" ht="17.25" customHeight="1">
      <c r="A41" s="263"/>
      <c r="B41" s="148" t="s">
        <v>584</v>
      </c>
      <c r="C41" s="144" t="s">
        <v>432</v>
      </c>
      <c r="D41" s="144"/>
      <c r="E41" s="144"/>
      <c r="F41" s="144"/>
      <c r="G41" s="144"/>
      <c r="H41" s="145">
        <f>'2020实际制造费用'!I41+'2020实际管理费用'!I41+'2020实际营业费用'!I41</f>
        <v>98048.569999999992</v>
      </c>
      <c r="I41" s="145">
        <f>'2020实际制造费用'!J41+'2020实际管理费用'!J41+'2020实际营业费用'!J41</f>
        <v>407493.31000000006</v>
      </c>
      <c r="J41" s="145">
        <f>'2020实际制造费用'!K41+'2020实际管理费用'!K41+'2020实际营业费用'!K41</f>
        <v>487496.3</v>
      </c>
      <c r="K41" s="145">
        <f>'2020实际制造费用'!L41+'2020实际管理费用'!L41+'2020实际营业费用'!L41</f>
        <v>0</v>
      </c>
      <c r="L41" s="145">
        <f>'2020实际制造费用'!M41+'2020实际管理费用'!M41+'2020实际营业费用'!M41</f>
        <v>0</v>
      </c>
      <c r="M41" s="145">
        <f>'2020实际制造费用'!N41+'2020实际管理费用'!N41+'2020实际营业费用'!N41</f>
        <v>0</v>
      </c>
      <c r="N41" s="145">
        <f>'2020实际制造费用'!O41+'2020实际管理费用'!O41+'2020实际营业费用'!O41</f>
        <v>0</v>
      </c>
      <c r="O41" s="145">
        <f>'2020实际制造费用'!P41+'2020实际管理费用'!P41+'2020实际营业费用'!P41</f>
        <v>0</v>
      </c>
      <c r="P41" s="145">
        <f>'2020实际制造费用'!Q41+'2020实际管理费用'!Q41+'2020实际营业费用'!Q41</f>
        <v>0</v>
      </c>
      <c r="Q41" s="145">
        <f>'2020实际制造费用'!R41+'2020实际管理费用'!R41+'2020实际营业费用'!R41</f>
        <v>0</v>
      </c>
      <c r="R41" s="145">
        <f>'2020实际制造费用'!S41+'2020实际管理费用'!S41+'2020实际营业费用'!S41</f>
        <v>0</v>
      </c>
      <c r="S41" s="145">
        <f>'2020实际制造费用'!T41+'2020实际管理费用'!T41+'2020实际营业费用'!T41</f>
        <v>0</v>
      </c>
      <c r="T41" s="146">
        <f t="shared" si="0"/>
        <v>993038.18</v>
      </c>
      <c r="U41" s="147"/>
    </row>
    <row r="42" spans="1:21" s="142" customFormat="1" ht="17.25" customHeight="1">
      <c r="A42" s="263"/>
      <c r="B42" s="148" t="s">
        <v>585</v>
      </c>
      <c r="C42" s="154" t="s">
        <v>48</v>
      </c>
      <c r="D42" s="144"/>
      <c r="E42" s="144"/>
      <c r="F42" s="144"/>
      <c r="G42" s="144"/>
      <c r="H42" s="145">
        <f>'2020实际制造费用'!I42+'2020实际管理费用'!I42+'2020实际营业费用'!I42</f>
        <v>0</v>
      </c>
      <c r="I42" s="145">
        <f>'2020实际制造费用'!J42+'2020实际管理费用'!J42+'2020实际营业费用'!J42</f>
        <v>44485.440000000002</v>
      </c>
      <c r="J42" s="145">
        <f>'2020实际制造费用'!K42+'2020实际管理费用'!K42+'2020实际营业费用'!K42</f>
        <v>25874.33</v>
      </c>
      <c r="K42" s="145">
        <f>'2020实际制造费用'!L42+'2020实际管理费用'!L42+'2020实际营业费用'!L42</f>
        <v>0</v>
      </c>
      <c r="L42" s="145">
        <f>'2020实际制造费用'!M42+'2020实际管理费用'!M42+'2020实际营业费用'!M42</f>
        <v>0</v>
      </c>
      <c r="M42" s="145">
        <f>'2020实际制造费用'!N42+'2020实际管理费用'!N42+'2020实际营业费用'!N42</f>
        <v>0</v>
      </c>
      <c r="N42" s="145">
        <f>'2020实际制造费用'!O42+'2020实际管理费用'!O42+'2020实际营业费用'!O42</f>
        <v>0</v>
      </c>
      <c r="O42" s="145">
        <f>'2020实际制造费用'!P42+'2020实际管理费用'!P42+'2020实际营业费用'!P42</f>
        <v>0</v>
      </c>
      <c r="P42" s="145">
        <f>'2020实际制造费用'!Q42+'2020实际管理费用'!Q42+'2020实际营业费用'!Q42</f>
        <v>0</v>
      </c>
      <c r="Q42" s="145">
        <f>'2020实际制造费用'!R42+'2020实际管理费用'!R42+'2020实际营业费用'!R42</f>
        <v>0</v>
      </c>
      <c r="R42" s="145">
        <f>'2020实际制造费用'!S42+'2020实际管理费用'!S42+'2020实际营业费用'!S42</f>
        <v>0</v>
      </c>
      <c r="S42" s="145">
        <f>'2020实际制造费用'!T42+'2020实际管理费用'!T42+'2020实际营业费用'!T42</f>
        <v>0</v>
      </c>
      <c r="T42" s="146">
        <f t="shared" si="0"/>
        <v>70359.77</v>
      </c>
      <c r="U42" s="147"/>
    </row>
    <row r="43" spans="1:21" s="142" customFormat="1" ht="17.25" customHeight="1">
      <c r="A43" s="263"/>
      <c r="B43" s="241" t="s">
        <v>586</v>
      </c>
      <c r="C43" s="154" t="s">
        <v>50</v>
      </c>
      <c r="D43" s="144"/>
      <c r="E43" s="144"/>
      <c r="F43" s="144"/>
      <c r="G43" s="144"/>
      <c r="H43" s="145">
        <f>'2020实际制造费用'!I43+'2020实际管理费用'!I43+'2020实际营业费用'!I43</f>
        <v>0</v>
      </c>
      <c r="I43" s="145">
        <f>'2020实际制造费用'!J43+'2020实际管理费用'!J43+'2020实际营业费用'!J43</f>
        <v>0</v>
      </c>
      <c r="J43" s="145">
        <f>'2020实际制造费用'!K43+'2020实际管理费用'!K43+'2020实际营业费用'!K43</f>
        <v>0</v>
      </c>
      <c r="K43" s="145">
        <f>'2020实际制造费用'!L43+'2020实际管理费用'!L43+'2020实际营业费用'!L43</f>
        <v>0</v>
      </c>
      <c r="L43" s="145">
        <f>'2020实际制造费用'!M43+'2020实际管理费用'!M43+'2020实际营业费用'!M43</f>
        <v>0</v>
      </c>
      <c r="M43" s="145">
        <f>'2020实际制造费用'!N43+'2020实际管理费用'!N43+'2020实际营业费用'!N43</f>
        <v>0</v>
      </c>
      <c r="N43" s="145">
        <f>'2020实际制造费用'!O43+'2020实际管理费用'!O43+'2020实际营业费用'!O43</f>
        <v>0</v>
      </c>
      <c r="O43" s="145">
        <f>'2020实际制造费用'!P43+'2020实际管理费用'!P43+'2020实际营业费用'!P43</f>
        <v>0</v>
      </c>
      <c r="P43" s="145">
        <f>'2020实际制造费用'!Q43+'2020实际管理费用'!Q43+'2020实际营业费用'!Q43</f>
        <v>0</v>
      </c>
      <c r="Q43" s="145">
        <f>'2020实际制造费用'!R43+'2020实际管理费用'!R43+'2020实际营业费用'!R43</f>
        <v>0</v>
      </c>
      <c r="R43" s="145">
        <f>'2020实际制造费用'!S43+'2020实际管理费用'!S43+'2020实际营业费用'!S43</f>
        <v>0</v>
      </c>
      <c r="S43" s="145">
        <f>'2020实际制造费用'!T43+'2020实际管理费用'!T43+'2020实际营业费用'!T43</f>
        <v>0</v>
      </c>
      <c r="T43" s="146">
        <f t="shared" si="0"/>
        <v>0</v>
      </c>
      <c r="U43" s="147"/>
    </row>
    <row r="44" spans="1:21" s="142" customFormat="1" ht="17.25" customHeight="1">
      <c r="A44" s="263"/>
      <c r="B44" s="243"/>
      <c r="C44" s="154" t="s">
        <v>433</v>
      </c>
      <c r="D44" s="144"/>
      <c r="E44" s="144"/>
      <c r="F44" s="144"/>
      <c r="G44" s="144"/>
      <c r="H44" s="145">
        <f>'2020实际制造费用'!I44+'2020实际管理费用'!I44+'2020实际营业费用'!I44</f>
        <v>0</v>
      </c>
      <c r="I44" s="145">
        <f>'2020实际制造费用'!J44+'2020实际管理费用'!J44+'2020实际营业费用'!J44</f>
        <v>0</v>
      </c>
      <c r="J44" s="145">
        <f>'2020实际制造费用'!K44+'2020实际管理费用'!K44+'2020实际营业费用'!K44</f>
        <v>0</v>
      </c>
      <c r="K44" s="145">
        <f>'2020实际制造费用'!L44+'2020实际管理费用'!L44+'2020实际营业费用'!L44</f>
        <v>0</v>
      </c>
      <c r="L44" s="145">
        <f>'2020实际制造费用'!M44+'2020实际管理费用'!M44+'2020实际营业费用'!M44</f>
        <v>0</v>
      </c>
      <c r="M44" s="145">
        <f>'2020实际制造费用'!N44+'2020实际管理费用'!N44+'2020实际营业费用'!N44</f>
        <v>0</v>
      </c>
      <c r="N44" s="145">
        <f>'2020实际制造费用'!O44+'2020实际管理费用'!O44+'2020实际营业费用'!O44</f>
        <v>0</v>
      </c>
      <c r="O44" s="145">
        <f>'2020实际制造费用'!P44+'2020实际管理费用'!P44+'2020实际营业费用'!P44</f>
        <v>0</v>
      </c>
      <c r="P44" s="145">
        <f>'2020实际制造费用'!Q44+'2020实际管理费用'!Q44+'2020实际营业费用'!Q44</f>
        <v>0</v>
      </c>
      <c r="Q44" s="145">
        <f>'2020实际制造费用'!R44+'2020实际管理费用'!R44+'2020实际营业费用'!R44</f>
        <v>0</v>
      </c>
      <c r="R44" s="145">
        <f>'2020实际制造费用'!S44+'2020实际管理费用'!S44+'2020实际营业费用'!S44</f>
        <v>0</v>
      </c>
      <c r="S44" s="145">
        <f>'2020实际制造费用'!T44+'2020实际管理费用'!T44+'2020实际营业费用'!T44</f>
        <v>0</v>
      </c>
      <c r="T44" s="146">
        <f t="shared" si="0"/>
        <v>0</v>
      </c>
      <c r="U44" s="147"/>
    </row>
    <row r="45" spans="1:21" s="142" customFormat="1" ht="17.25" customHeight="1">
      <c r="A45" s="263"/>
      <c r="B45" s="149" t="s">
        <v>587</v>
      </c>
      <c r="C45" s="154" t="s">
        <v>52</v>
      </c>
      <c r="D45" s="144"/>
      <c r="E45" s="144"/>
      <c r="F45" s="144"/>
      <c r="G45" s="144"/>
      <c r="H45" s="145">
        <f>'2020实际制造费用'!I45+'2020实际管理费用'!I45+'2020实际营业费用'!I45</f>
        <v>11227159.110000059</v>
      </c>
      <c r="I45" s="145">
        <f>'2020实际制造费用'!J45+'2020实际管理费用'!J45+'2020实际营业费用'!J45</f>
        <v>11782525.98000011</v>
      </c>
      <c r="J45" s="145">
        <f>'2020实际制造费用'!K45+'2020实际管理费用'!K45+'2020实际营业费用'!K45</f>
        <v>11291313.990000011</v>
      </c>
      <c r="K45" s="145">
        <f>'2020实际制造费用'!L45+'2020实际管理费用'!L45+'2020实际营业费用'!L45</f>
        <v>0</v>
      </c>
      <c r="L45" s="145">
        <f>'2020实际制造费用'!M45+'2020实际管理费用'!M45+'2020实际营业费用'!M45</f>
        <v>0</v>
      </c>
      <c r="M45" s="145">
        <f>'2020实际制造费用'!N45+'2020实际管理费用'!N45+'2020实际营业费用'!N45</f>
        <v>0</v>
      </c>
      <c r="N45" s="145">
        <f>'2020实际制造费用'!O45+'2020实际管理费用'!O45+'2020实际营业费用'!O45</f>
        <v>0</v>
      </c>
      <c r="O45" s="145">
        <f>'2020实际制造费用'!P45+'2020实际管理费用'!P45+'2020实际营业费用'!P45</f>
        <v>0</v>
      </c>
      <c r="P45" s="145">
        <f>'2020实际制造费用'!Q45+'2020实际管理费用'!Q45+'2020实际营业费用'!Q45</f>
        <v>0</v>
      </c>
      <c r="Q45" s="145">
        <f>'2020实际制造费用'!R45+'2020实际管理费用'!R45+'2020实际营业费用'!R45</f>
        <v>0</v>
      </c>
      <c r="R45" s="145">
        <f>'2020实际制造费用'!S45+'2020实际管理费用'!S45+'2020实际营业费用'!S45</f>
        <v>0</v>
      </c>
      <c r="S45" s="145">
        <f>'2020实际制造费用'!T45+'2020实际管理费用'!T45+'2020实际营业费用'!T45</f>
        <v>0</v>
      </c>
      <c r="T45" s="146">
        <f t="shared" si="0"/>
        <v>34300999.080000177</v>
      </c>
      <c r="U45" s="147"/>
    </row>
    <row r="46" spans="1:21" s="142" customFormat="1" ht="17.25" customHeight="1">
      <c r="A46" s="263"/>
      <c r="B46" s="149" t="s">
        <v>588</v>
      </c>
      <c r="C46" s="154" t="s">
        <v>53</v>
      </c>
      <c r="D46" s="144"/>
      <c r="E46" s="144"/>
      <c r="F46" s="144"/>
      <c r="G46" s="144"/>
      <c r="H46" s="145">
        <f>'2020实际制造费用'!I46+'2020实际管理费用'!I46+'2020实际营业费用'!I46</f>
        <v>170881.81</v>
      </c>
      <c r="I46" s="145">
        <f>'2020实际制造费用'!J46+'2020实际管理费用'!J46+'2020实际营业费用'!J46</f>
        <v>170881.81</v>
      </c>
      <c r="J46" s="145">
        <f>'2020实际制造费用'!K46+'2020实际管理费用'!K46+'2020实际营业费用'!K46</f>
        <v>363283.70999999996</v>
      </c>
      <c r="K46" s="145">
        <f>'2020实际制造费用'!L46+'2020实际管理费用'!L46+'2020实际营业费用'!L46</f>
        <v>0</v>
      </c>
      <c r="L46" s="145">
        <f>'2020实际制造费用'!M46+'2020实际管理费用'!M46+'2020实际营业费用'!M46</f>
        <v>0</v>
      </c>
      <c r="M46" s="145">
        <f>'2020实际制造费用'!N46+'2020实际管理费用'!N46+'2020实际营业费用'!N46</f>
        <v>0</v>
      </c>
      <c r="N46" s="145">
        <f>'2020实际制造费用'!O46+'2020实际管理费用'!O46+'2020实际营业费用'!O46</f>
        <v>0</v>
      </c>
      <c r="O46" s="145">
        <f>'2020实际制造费用'!P46+'2020实际管理费用'!P46+'2020实际营业费用'!P46</f>
        <v>0</v>
      </c>
      <c r="P46" s="145">
        <f>'2020实际制造费用'!Q46+'2020实际管理费用'!Q46+'2020实际营业费用'!Q46</f>
        <v>0</v>
      </c>
      <c r="Q46" s="145">
        <f>'2020实际制造费用'!R46+'2020实际管理费用'!R46+'2020实际营业费用'!R46</f>
        <v>0</v>
      </c>
      <c r="R46" s="145">
        <f>'2020实际制造费用'!S46+'2020实际管理费用'!S46+'2020实际营业费用'!S46</f>
        <v>0</v>
      </c>
      <c r="S46" s="145">
        <f>'2020实际制造费用'!T46+'2020实际管理费用'!T46+'2020实际营业费用'!T46</f>
        <v>0</v>
      </c>
      <c r="T46" s="146">
        <f t="shared" si="0"/>
        <v>705047.33</v>
      </c>
      <c r="U46" s="147"/>
    </row>
    <row r="47" spans="1:21" s="142" customFormat="1" ht="17.25" customHeight="1">
      <c r="A47" s="263"/>
      <c r="B47" s="148" t="s">
        <v>589</v>
      </c>
      <c r="C47" s="154" t="s">
        <v>55</v>
      </c>
      <c r="D47" s="144"/>
      <c r="E47" s="144"/>
      <c r="F47" s="144"/>
      <c r="G47" s="144"/>
      <c r="H47" s="145">
        <f>'2020实际制造费用'!I47+'2020实际管理费用'!I47+'2020实际营业费用'!I47</f>
        <v>0</v>
      </c>
      <c r="I47" s="145">
        <f>'2020实际制造费用'!J47+'2020实际管理费用'!J47+'2020实际营业费用'!J47</f>
        <v>0</v>
      </c>
      <c r="J47" s="145">
        <f>'2020实际制造费用'!K47+'2020实际管理费用'!K47+'2020实际营业费用'!K47</f>
        <v>52079.229999999996</v>
      </c>
      <c r="K47" s="145">
        <f>'2020实际制造费用'!L47+'2020实际管理费用'!L47+'2020实际营业费用'!L47</f>
        <v>0</v>
      </c>
      <c r="L47" s="145">
        <f>'2020实际制造费用'!M47+'2020实际管理费用'!M47+'2020实际营业费用'!M47</f>
        <v>0</v>
      </c>
      <c r="M47" s="145">
        <f>'2020实际制造费用'!N47+'2020实际管理费用'!N47+'2020实际营业费用'!N47</f>
        <v>0</v>
      </c>
      <c r="N47" s="145">
        <f>'2020实际制造费用'!O47+'2020实际管理费用'!O47+'2020实际营业费用'!O47</f>
        <v>0</v>
      </c>
      <c r="O47" s="145">
        <f>'2020实际制造费用'!P47+'2020实际管理费用'!P47+'2020实际营业费用'!P47</f>
        <v>0</v>
      </c>
      <c r="P47" s="145">
        <f>'2020实际制造费用'!Q47+'2020实际管理费用'!Q47+'2020实际营业费用'!Q47</f>
        <v>0</v>
      </c>
      <c r="Q47" s="145">
        <f>'2020实际制造费用'!R47+'2020实际管理费用'!R47+'2020实际营业费用'!R47</f>
        <v>0</v>
      </c>
      <c r="R47" s="145">
        <f>'2020实际制造费用'!S47+'2020实际管理费用'!S47+'2020实际营业费用'!S47</f>
        <v>0</v>
      </c>
      <c r="S47" s="145">
        <f>'2020实际制造费用'!T47+'2020实际管理费用'!T47+'2020实际营业费用'!T47</f>
        <v>0</v>
      </c>
      <c r="T47" s="146">
        <f t="shared" si="0"/>
        <v>52079.229999999996</v>
      </c>
      <c r="U47" s="147"/>
    </row>
    <row r="48" spans="1:21" s="142" customFormat="1" ht="17.25" customHeight="1">
      <c r="A48" s="155"/>
      <c r="B48" s="148" t="s">
        <v>508</v>
      </c>
      <c r="C48" s="156" t="s">
        <v>508</v>
      </c>
      <c r="D48" s="144"/>
      <c r="E48" s="144"/>
      <c r="F48" s="144"/>
      <c r="G48" s="144"/>
      <c r="H48" s="145">
        <f>'2020实际制造费用'!I48+'2020实际管理费用'!I48+'2020实际营业费用'!I48</f>
        <v>8525.2099999999919</v>
      </c>
      <c r="I48" s="145">
        <f>'2020实际制造费用'!J48+'2020实际管理费用'!J48+'2020实际营业费用'!J48</f>
        <v>8525.2099999999991</v>
      </c>
      <c r="J48" s="145">
        <f>'2020实际制造费用'!K48+'2020实际管理费用'!K48+'2020实际营业费用'!K48</f>
        <v>8525.2099999999991</v>
      </c>
      <c r="K48" s="145">
        <f>'2020实际制造费用'!L48+'2020实际管理费用'!L48+'2020实际营业费用'!L48</f>
        <v>0</v>
      </c>
      <c r="L48" s="145">
        <f>'2020实际制造费用'!M48+'2020实际管理费用'!M48+'2020实际营业费用'!M48</f>
        <v>0</v>
      </c>
      <c r="M48" s="145">
        <f>'2020实际制造费用'!N48+'2020实际管理费用'!N48+'2020实际营业费用'!N48</f>
        <v>0</v>
      </c>
      <c r="N48" s="145">
        <f>'2020实际制造费用'!O48+'2020实际管理费用'!O48+'2020实际营业费用'!O48</f>
        <v>0</v>
      </c>
      <c r="O48" s="145">
        <f>'2020实际制造费用'!P48+'2020实际管理费用'!P48+'2020实际营业费用'!P48</f>
        <v>0</v>
      </c>
      <c r="P48" s="145">
        <f>'2020实际制造费用'!Q48+'2020实际管理费用'!Q48+'2020实际营业费用'!Q48</f>
        <v>0</v>
      </c>
      <c r="Q48" s="145">
        <f>'2020实际制造费用'!R48+'2020实际管理费用'!R48+'2020实际营业费用'!R48</f>
        <v>0</v>
      </c>
      <c r="R48" s="145">
        <f>'2020实际制造费用'!S48+'2020实际管理费用'!S48+'2020实际营业费用'!S48</f>
        <v>0</v>
      </c>
      <c r="S48" s="145">
        <f>'2020实际制造费用'!T48+'2020实际管理费用'!T48+'2020实际营业费用'!T48</f>
        <v>0</v>
      </c>
      <c r="T48" s="146">
        <f t="shared" si="0"/>
        <v>25575.62999999999</v>
      </c>
      <c r="U48" s="147"/>
    </row>
    <row r="49" spans="1:21" s="142" customFormat="1" ht="17.25" customHeight="1">
      <c r="A49" s="251"/>
      <c r="B49" s="157" t="s">
        <v>590</v>
      </c>
      <c r="C49" s="158" t="s">
        <v>591</v>
      </c>
      <c r="D49" s="144"/>
      <c r="E49" s="144"/>
      <c r="F49" s="144"/>
      <c r="G49" s="144"/>
      <c r="H49" s="145">
        <f>'2020实际制造费用'!I49+'2020实际管理费用'!I49+'2020实际营业费用'!I49</f>
        <v>2382796.3800000004</v>
      </c>
      <c r="I49" s="145">
        <f>'2020实际制造费用'!J49+'2020实际管理费用'!J49+'2020实际营业费用'!J49</f>
        <v>391725.08000000042</v>
      </c>
      <c r="J49" s="145">
        <f>'2020实际制造费用'!K49+'2020实际管理费用'!K49+'2020实际营业费用'!K49</f>
        <v>2725168.8100000019</v>
      </c>
      <c r="K49" s="145">
        <f>'2020实际制造费用'!L49+'2020实际管理费用'!L49+'2020实际营业费用'!L49</f>
        <v>0</v>
      </c>
      <c r="L49" s="145">
        <f>'2020实际制造费用'!M49+'2020实际管理费用'!M49+'2020实际营业费用'!M49</f>
        <v>0</v>
      </c>
      <c r="M49" s="145">
        <f>'2020实际制造费用'!N49+'2020实际管理费用'!N49+'2020实际营业费用'!N49</f>
        <v>0</v>
      </c>
      <c r="N49" s="145">
        <f>'2020实际制造费用'!O49+'2020实际管理费用'!O49+'2020实际营业费用'!O49</f>
        <v>0</v>
      </c>
      <c r="O49" s="145">
        <f>'2020实际制造费用'!P49+'2020实际管理费用'!P49+'2020实际营业费用'!P49</f>
        <v>0</v>
      </c>
      <c r="P49" s="145">
        <f>'2020实际制造费用'!Q49+'2020实际管理费用'!Q49+'2020实际营业费用'!Q49</f>
        <v>0</v>
      </c>
      <c r="Q49" s="145">
        <f>'2020实际制造费用'!R49+'2020实际管理费用'!R49+'2020实际营业费用'!R49</f>
        <v>0</v>
      </c>
      <c r="R49" s="145">
        <f>'2020实际制造费用'!S49+'2020实际管理费用'!S49+'2020实际营业费用'!S49</f>
        <v>0</v>
      </c>
      <c r="S49" s="145">
        <f>'2020实际制造费用'!T49+'2020实际管理费用'!T49+'2020实际营业费用'!T49</f>
        <v>0</v>
      </c>
      <c r="T49" s="146">
        <f t="shared" si="0"/>
        <v>5499690.2700000033</v>
      </c>
      <c r="U49" s="147"/>
    </row>
    <row r="50" spans="1:21" s="142" customFormat="1" ht="17.25" customHeight="1">
      <c r="A50" s="251"/>
      <c r="B50" s="252" t="s">
        <v>592</v>
      </c>
      <c r="C50" s="154" t="s">
        <v>57</v>
      </c>
      <c r="D50" s="144"/>
      <c r="E50" s="144"/>
      <c r="F50" s="144"/>
      <c r="G50" s="144"/>
      <c r="H50" s="145">
        <f>'2020实际制造费用'!I50+'2020实际管理费用'!I50+'2020实际营业费用'!I50</f>
        <v>0</v>
      </c>
      <c r="I50" s="145">
        <f>'2020实际制造费用'!J50+'2020实际管理费用'!J50+'2020实际营业费用'!J50</f>
        <v>0</v>
      </c>
      <c r="J50" s="145">
        <f>'2020实际制造费用'!K50+'2020实际管理费用'!K50+'2020实际营业费用'!K50</f>
        <v>0</v>
      </c>
      <c r="K50" s="145">
        <f>'2020实际制造费用'!L50+'2020实际管理费用'!L50+'2020实际营业费用'!L50</f>
        <v>0</v>
      </c>
      <c r="L50" s="145">
        <f>'2020实际制造费用'!M50+'2020实际管理费用'!M50+'2020实际营业费用'!M50</f>
        <v>0</v>
      </c>
      <c r="M50" s="145">
        <f>'2020实际制造费用'!N50+'2020实际管理费用'!N50+'2020实际营业费用'!N50</f>
        <v>0</v>
      </c>
      <c r="N50" s="145">
        <f>'2020实际制造费用'!O50+'2020实际管理费用'!O50+'2020实际营业费用'!O50</f>
        <v>0</v>
      </c>
      <c r="O50" s="145">
        <f>'2020实际制造费用'!P50+'2020实际管理费用'!P50+'2020实际营业费用'!P50</f>
        <v>0</v>
      </c>
      <c r="P50" s="145">
        <f>'2020实际制造费用'!Q50+'2020实际管理费用'!Q50+'2020实际营业费用'!Q50</f>
        <v>0</v>
      </c>
      <c r="Q50" s="145">
        <f>'2020实际制造费用'!R50+'2020实际管理费用'!R50+'2020实际营业费用'!R50</f>
        <v>0</v>
      </c>
      <c r="R50" s="145">
        <f>'2020实际制造费用'!S50+'2020实际管理费用'!S50+'2020实际营业费用'!S50</f>
        <v>0</v>
      </c>
      <c r="S50" s="145">
        <f>'2020实际制造费用'!T50+'2020实际管理费用'!T50+'2020实际营业费用'!T50</f>
        <v>0</v>
      </c>
      <c r="T50" s="146">
        <f t="shared" si="0"/>
        <v>0</v>
      </c>
      <c r="U50" s="147"/>
    </row>
    <row r="51" spans="1:21" s="142" customFormat="1" ht="17.25" customHeight="1">
      <c r="A51" s="251"/>
      <c r="B51" s="253"/>
      <c r="C51" s="156" t="s">
        <v>512</v>
      </c>
      <c r="D51" s="144"/>
      <c r="E51" s="144"/>
      <c r="F51" s="144"/>
      <c r="G51" s="144"/>
      <c r="H51" s="145">
        <f>'2020实际制造费用'!I51+'2020实际管理费用'!I51+'2020实际营业费用'!I51</f>
        <v>-14984.580000000002</v>
      </c>
      <c r="I51" s="145">
        <f>'2020实际制造费用'!J51+'2020实际管理费用'!J51+'2020实际营业费用'!J51</f>
        <v>-7642.76</v>
      </c>
      <c r="J51" s="145">
        <f>'2020实际制造费用'!K51+'2020实际管理费用'!K51+'2020实际营业费用'!K51</f>
        <v>50499.28</v>
      </c>
      <c r="K51" s="145">
        <f>'2020实际制造费用'!L51+'2020实际管理费用'!L51+'2020实际营业费用'!L51</f>
        <v>0</v>
      </c>
      <c r="L51" s="145">
        <f>'2020实际制造费用'!M51+'2020实际管理费用'!M51+'2020实际营业费用'!M51</f>
        <v>0</v>
      </c>
      <c r="M51" s="145">
        <f>'2020实际制造费用'!N51+'2020实际管理费用'!N51+'2020实际营业费用'!N51</f>
        <v>0</v>
      </c>
      <c r="N51" s="145">
        <f>'2020实际制造费用'!O51+'2020实际管理费用'!O51+'2020实际营业费用'!O51</f>
        <v>0</v>
      </c>
      <c r="O51" s="145">
        <f>'2020实际制造费用'!P51+'2020实际管理费用'!P51+'2020实际营业费用'!P51</f>
        <v>0</v>
      </c>
      <c r="P51" s="145">
        <f>'2020实际制造费用'!Q51+'2020实际管理费用'!Q51+'2020实际营业费用'!Q51</f>
        <v>0</v>
      </c>
      <c r="Q51" s="145">
        <f>'2020实际制造费用'!R51+'2020实际管理费用'!R51+'2020实际营业费用'!R51</f>
        <v>0</v>
      </c>
      <c r="R51" s="145">
        <f>'2020实际制造费用'!S51+'2020实际管理费用'!S51+'2020实际营业费用'!S51</f>
        <v>0</v>
      </c>
      <c r="S51" s="145">
        <f>'2020实际制造费用'!T51+'2020实际管理费用'!T51+'2020实际营业费用'!T51</f>
        <v>0</v>
      </c>
      <c r="T51" s="146">
        <f t="shared" si="0"/>
        <v>27871.939999999995</v>
      </c>
      <c r="U51" s="147"/>
    </row>
    <row r="52" spans="1:21" s="142" customFormat="1" ht="17.25" customHeight="1">
      <c r="A52" s="251"/>
      <c r="B52" s="159" t="s">
        <v>593</v>
      </c>
      <c r="C52" s="154" t="s">
        <v>62</v>
      </c>
      <c r="D52" s="144"/>
      <c r="E52" s="144"/>
      <c r="F52" s="144"/>
      <c r="G52" s="144"/>
      <c r="H52" s="145">
        <f>'2020实际制造费用'!I52+'2020实际管理费用'!I52+'2020实际营业费用'!I52</f>
        <v>0</v>
      </c>
      <c r="I52" s="145">
        <f>'2020实际制造费用'!J52+'2020实际管理费用'!J52+'2020实际营业费用'!J52</f>
        <v>0</v>
      </c>
      <c r="J52" s="145">
        <f>'2020实际制造费用'!K52+'2020实际管理费用'!K52+'2020实际营业费用'!K52</f>
        <v>0</v>
      </c>
      <c r="K52" s="145">
        <f>'2020实际制造费用'!L52+'2020实际管理费用'!L52+'2020实际营业费用'!L52</f>
        <v>0</v>
      </c>
      <c r="L52" s="145">
        <f>'2020实际制造费用'!M52+'2020实际管理费用'!M52+'2020实际营业费用'!M52</f>
        <v>0</v>
      </c>
      <c r="M52" s="145">
        <f>'2020实际制造费用'!N52+'2020实际管理费用'!N52+'2020实际营业费用'!N52</f>
        <v>0</v>
      </c>
      <c r="N52" s="145">
        <f>'2020实际制造费用'!O52+'2020实际管理费用'!O52+'2020实际营业费用'!O52</f>
        <v>0</v>
      </c>
      <c r="O52" s="145">
        <f>'2020实际制造费用'!P52+'2020实际管理费用'!P52+'2020实际营业费用'!P52</f>
        <v>0</v>
      </c>
      <c r="P52" s="145">
        <f>'2020实际制造费用'!Q52+'2020实际管理费用'!Q52+'2020实际营业费用'!Q52</f>
        <v>0</v>
      </c>
      <c r="Q52" s="145">
        <f>'2020实际制造费用'!R52+'2020实际管理费用'!R52+'2020实际营业费用'!R52</f>
        <v>0</v>
      </c>
      <c r="R52" s="145">
        <f>'2020实际制造费用'!S52+'2020实际管理费用'!S52+'2020实际营业费用'!S52</f>
        <v>0</v>
      </c>
      <c r="S52" s="145">
        <f>'2020实际制造费用'!T52+'2020实际管理费用'!T52+'2020实际营业费用'!T52</f>
        <v>0</v>
      </c>
      <c r="T52" s="146">
        <f t="shared" si="0"/>
        <v>0</v>
      </c>
      <c r="U52" s="147"/>
    </row>
    <row r="53" spans="1:21" s="142" customFormat="1" ht="17.25" customHeight="1">
      <c r="A53" s="251"/>
      <c r="B53" s="159" t="s">
        <v>594</v>
      </c>
      <c r="C53" s="154" t="s">
        <v>63</v>
      </c>
      <c r="D53" s="144"/>
      <c r="E53" s="144"/>
      <c r="F53" s="144"/>
      <c r="G53" s="144"/>
      <c r="H53" s="145">
        <f>'2020实际制造费用'!I53+'2020实际管理费用'!I53+'2020实际营业费用'!I53</f>
        <v>0</v>
      </c>
      <c r="I53" s="145">
        <f>'2020实际制造费用'!J53+'2020实际管理费用'!J53+'2020实际营业费用'!J53</f>
        <v>0</v>
      </c>
      <c r="J53" s="145">
        <f>'2020实际制造费用'!K53+'2020实际管理费用'!K53+'2020实际营业费用'!K53</f>
        <v>0</v>
      </c>
      <c r="K53" s="145">
        <f>'2020实际制造费用'!L53+'2020实际管理费用'!L53+'2020实际营业费用'!L53</f>
        <v>0</v>
      </c>
      <c r="L53" s="145">
        <f>'2020实际制造费用'!M53+'2020实际管理费用'!M53+'2020实际营业费用'!M53</f>
        <v>0</v>
      </c>
      <c r="M53" s="145">
        <f>'2020实际制造费用'!N53+'2020实际管理费用'!N53+'2020实际营业费用'!N53</f>
        <v>0</v>
      </c>
      <c r="N53" s="145">
        <f>'2020实际制造费用'!O53+'2020实际管理费用'!O53+'2020实际营业费用'!O53</f>
        <v>0</v>
      </c>
      <c r="O53" s="145">
        <f>'2020实际制造费用'!P53+'2020实际管理费用'!P53+'2020实际营业费用'!P53</f>
        <v>0</v>
      </c>
      <c r="P53" s="145">
        <f>'2020实际制造费用'!Q53+'2020实际管理费用'!Q53+'2020实际营业费用'!Q53</f>
        <v>0</v>
      </c>
      <c r="Q53" s="145">
        <f>'2020实际制造费用'!R53+'2020实际管理费用'!R53+'2020实际营业费用'!R53</f>
        <v>0</v>
      </c>
      <c r="R53" s="145">
        <f>'2020实际制造费用'!S53+'2020实际管理费用'!S53+'2020实际营业费用'!S53</f>
        <v>0</v>
      </c>
      <c r="S53" s="145">
        <f>'2020实际制造费用'!T53+'2020实际管理费用'!T53+'2020实际营业费用'!T53</f>
        <v>0</v>
      </c>
      <c r="T53" s="146">
        <f t="shared" si="0"/>
        <v>0</v>
      </c>
      <c r="U53" s="147"/>
    </row>
    <row r="54" spans="1:21" s="142" customFormat="1" ht="17.25" customHeight="1">
      <c r="A54" s="254" t="s">
        <v>595</v>
      </c>
      <c r="B54" s="149" t="s">
        <v>596</v>
      </c>
      <c r="C54" s="154" t="s">
        <v>66</v>
      </c>
      <c r="D54" s="144"/>
      <c r="E54" s="144"/>
      <c r="F54" s="144"/>
      <c r="G54" s="144"/>
      <c r="H54" s="145">
        <f>'2020实际制造费用'!I54+'2020实际管理费用'!I54+'2020实际营业费用'!I54</f>
        <v>571.29999999999995</v>
      </c>
      <c r="I54" s="145">
        <f>'2020实际制造费用'!J54+'2020实际管理费用'!J54+'2020实际营业费用'!J54</f>
        <v>0</v>
      </c>
      <c r="J54" s="145">
        <f>'2020实际制造费用'!K54+'2020实际管理费用'!K54+'2020实际营业费用'!K54</f>
        <v>1116</v>
      </c>
      <c r="K54" s="145">
        <f>'2020实际制造费用'!L54+'2020实际管理费用'!L54+'2020实际营业费用'!L54</f>
        <v>0</v>
      </c>
      <c r="L54" s="145">
        <f>'2020实际制造费用'!M54+'2020实际管理费用'!M54+'2020实际营业费用'!M54</f>
        <v>0</v>
      </c>
      <c r="M54" s="145">
        <f>'2020实际制造费用'!N54+'2020实际管理费用'!N54+'2020实际营业费用'!N54</f>
        <v>0</v>
      </c>
      <c r="N54" s="145">
        <f>'2020实际制造费用'!O54+'2020实际管理费用'!O54+'2020实际营业费用'!O54</f>
        <v>0</v>
      </c>
      <c r="O54" s="145">
        <f>'2020实际制造费用'!P54+'2020实际管理费用'!P54+'2020实际营业费用'!P54</f>
        <v>0</v>
      </c>
      <c r="P54" s="145">
        <f>'2020实际制造费用'!Q54+'2020实际管理费用'!Q54+'2020实际营业费用'!Q54</f>
        <v>0</v>
      </c>
      <c r="Q54" s="145">
        <f>'2020实际制造费用'!R54+'2020实际管理费用'!R54+'2020实际营业费用'!R54</f>
        <v>0</v>
      </c>
      <c r="R54" s="145">
        <f>'2020实际制造费用'!S54+'2020实际管理费用'!S54+'2020实际营业费用'!S54</f>
        <v>0</v>
      </c>
      <c r="S54" s="145">
        <f>'2020实际制造费用'!T54+'2020实际管理费用'!T54+'2020实际营业费用'!T54</f>
        <v>0</v>
      </c>
      <c r="T54" s="146">
        <f t="shared" si="0"/>
        <v>1687.3</v>
      </c>
      <c r="U54" s="147"/>
    </row>
    <row r="55" spans="1:21" s="142" customFormat="1" ht="17.25" customHeight="1">
      <c r="A55" s="254"/>
      <c r="B55" s="160" t="s">
        <v>597</v>
      </c>
      <c r="C55" s="154" t="s">
        <v>67</v>
      </c>
      <c r="D55" s="144"/>
      <c r="E55" s="144"/>
      <c r="F55" s="144"/>
      <c r="G55" s="144"/>
      <c r="H55" s="145">
        <f>'2020实际制造费用'!I55+'2020实际管理费用'!I55+'2020实际营业费用'!I55</f>
        <v>0</v>
      </c>
      <c r="I55" s="145">
        <f>'2020实际制造费用'!J55+'2020实际管理费用'!J55+'2020实际营业费用'!J55</f>
        <v>0</v>
      </c>
      <c r="J55" s="145">
        <f>'2020实际制造费用'!K55+'2020实际管理费用'!K55+'2020实际营业费用'!K55</f>
        <v>0</v>
      </c>
      <c r="K55" s="145">
        <f>'2020实际制造费用'!L55+'2020实际管理费用'!L55+'2020实际营业费用'!L55</f>
        <v>0</v>
      </c>
      <c r="L55" s="145">
        <f>'2020实际制造费用'!M55+'2020实际管理费用'!M55+'2020实际营业费用'!M55</f>
        <v>0</v>
      </c>
      <c r="M55" s="145">
        <f>'2020实际制造费用'!N55+'2020实际管理费用'!N55+'2020实际营业费用'!N55</f>
        <v>0</v>
      </c>
      <c r="N55" s="145">
        <f>'2020实际制造费用'!O55+'2020实际管理费用'!O55+'2020实际营业费用'!O55</f>
        <v>0</v>
      </c>
      <c r="O55" s="145">
        <f>'2020实际制造费用'!P55+'2020实际管理费用'!P55+'2020实际营业费用'!P55</f>
        <v>0</v>
      </c>
      <c r="P55" s="145">
        <f>'2020实际制造费用'!Q55+'2020实际管理费用'!Q55+'2020实际营业费用'!Q55</f>
        <v>0</v>
      </c>
      <c r="Q55" s="145">
        <f>'2020实际制造费用'!R55+'2020实际管理费用'!R55+'2020实际营业费用'!R55</f>
        <v>0</v>
      </c>
      <c r="R55" s="145">
        <f>'2020实际制造费用'!S55+'2020实际管理费用'!S55+'2020实际营业费用'!S55</f>
        <v>0</v>
      </c>
      <c r="S55" s="145">
        <f>'2020实际制造费用'!T55+'2020实际管理费用'!T55+'2020实际营业费用'!T55</f>
        <v>0</v>
      </c>
      <c r="T55" s="146">
        <f t="shared" si="0"/>
        <v>0</v>
      </c>
      <c r="U55" s="147"/>
    </row>
    <row r="56" spans="1:21" s="142" customFormat="1" ht="17.25" customHeight="1">
      <c r="A56" s="254"/>
      <c r="B56" s="160" t="s">
        <v>598</v>
      </c>
      <c r="C56" s="156" t="s">
        <v>519</v>
      </c>
      <c r="D56" s="144"/>
      <c r="E56" s="144"/>
      <c r="F56" s="144"/>
      <c r="G56" s="144"/>
      <c r="H56" s="145">
        <f>'2020实际制造费用'!I56+'2020实际管理费用'!I56+'2020实际营业费用'!I56</f>
        <v>0</v>
      </c>
      <c r="I56" s="145">
        <f>'2020实际制造费用'!J56+'2020实际管理费用'!J56+'2020实际营业费用'!J56</f>
        <v>0</v>
      </c>
      <c r="J56" s="145">
        <f>'2020实际制造费用'!K56+'2020实际管理费用'!K56+'2020实际营业费用'!K56</f>
        <v>0</v>
      </c>
      <c r="K56" s="145">
        <f>'2020实际制造费用'!L56+'2020实际管理费用'!L56+'2020实际营业费用'!L56</f>
        <v>0</v>
      </c>
      <c r="L56" s="145">
        <f>'2020实际制造费用'!M56+'2020实际管理费用'!M56+'2020实际营业费用'!M56</f>
        <v>0</v>
      </c>
      <c r="M56" s="145">
        <f>'2020实际制造费用'!N56+'2020实际管理费用'!N56+'2020实际营业费用'!N56</f>
        <v>0</v>
      </c>
      <c r="N56" s="145">
        <f>'2020实际制造费用'!O56+'2020实际管理费用'!O56+'2020实际营业费用'!O56</f>
        <v>0</v>
      </c>
      <c r="O56" s="145">
        <f>'2020实际制造费用'!P56+'2020实际管理费用'!P56+'2020实际营业费用'!P56</f>
        <v>0</v>
      </c>
      <c r="P56" s="145">
        <f>'2020实际制造费用'!Q56+'2020实际管理费用'!Q56+'2020实际营业费用'!Q56</f>
        <v>0</v>
      </c>
      <c r="Q56" s="145">
        <f>'2020实际制造费用'!R56+'2020实际管理费用'!R56+'2020实际营业费用'!R56</f>
        <v>0</v>
      </c>
      <c r="R56" s="145">
        <f>'2020实际制造费用'!S56+'2020实际管理费用'!S56+'2020实际营业费用'!S56</f>
        <v>0</v>
      </c>
      <c r="S56" s="145">
        <f>'2020实际制造费用'!T56+'2020实际管理费用'!T56+'2020实际营业费用'!T56</f>
        <v>0</v>
      </c>
      <c r="T56" s="146">
        <f t="shared" si="0"/>
        <v>0</v>
      </c>
      <c r="U56" s="147"/>
    </row>
    <row r="57" spans="1:21" s="142" customFormat="1" ht="17.25" customHeight="1">
      <c r="A57" s="254"/>
      <c r="B57" s="159" t="s">
        <v>599</v>
      </c>
      <c r="C57" s="154" t="s">
        <v>69</v>
      </c>
      <c r="D57" s="144"/>
      <c r="E57" s="144"/>
      <c r="F57" s="144"/>
      <c r="G57" s="144"/>
      <c r="H57" s="145">
        <f>'2020实际制造费用'!I57+'2020实际管理费用'!I57+'2020实际营业费用'!I57</f>
        <v>0</v>
      </c>
      <c r="I57" s="145">
        <f>'2020实际制造费用'!J57+'2020实际管理费用'!J57+'2020实际营业费用'!J57</f>
        <v>0</v>
      </c>
      <c r="J57" s="145">
        <f>'2020实际制造费用'!K57+'2020实际管理费用'!K57+'2020实际营业费用'!K57</f>
        <v>97.53</v>
      </c>
      <c r="K57" s="145">
        <f>'2020实际制造费用'!L57+'2020实际管理费用'!L57+'2020实际营业费用'!L57</f>
        <v>0</v>
      </c>
      <c r="L57" s="145">
        <f>'2020实际制造费用'!M57+'2020实际管理费用'!M57+'2020实际营业费用'!M57</f>
        <v>0</v>
      </c>
      <c r="M57" s="145">
        <f>'2020实际制造费用'!N57+'2020实际管理费用'!N57+'2020实际营业费用'!N57</f>
        <v>0</v>
      </c>
      <c r="N57" s="145">
        <f>'2020实际制造费用'!O57+'2020实际管理费用'!O57+'2020实际营业费用'!O57</f>
        <v>0</v>
      </c>
      <c r="O57" s="145">
        <f>'2020实际制造费用'!P57+'2020实际管理费用'!P57+'2020实际营业费用'!P57</f>
        <v>0</v>
      </c>
      <c r="P57" s="145">
        <f>'2020实际制造费用'!Q57+'2020实际管理费用'!Q57+'2020实际营业费用'!Q57</f>
        <v>0</v>
      </c>
      <c r="Q57" s="145">
        <f>'2020实际制造费用'!R57+'2020实际管理费用'!R57+'2020实际营业费用'!R57</f>
        <v>0</v>
      </c>
      <c r="R57" s="145">
        <f>'2020实际制造费用'!S57+'2020实际管理费用'!S57+'2020实际营业费用'!S57</f>
        <v>0</v>
      </c>
      <c r="S57" s="145">
        <f>'2020实际制造费用'!T57+'2020实际管理费用'!T57+'2020实际营业费用'!T57</f>
        <v>0</v>
      </c>
      <c r="T57" s="146">
        <f t="shared" si="0"/>
        <v>97.53</v>
      </c>
      <c r="U57" s="147"/>
    </row>
    <row r="58" spans="1:21" s="142" customFormat="1" ht="17.25" customHeight="1">
      <c r="A58" s="254"/>
      <c r="B58" s="149" t="s">
        <v>600</v>
      </c>
      <c r="C58" s="154" t="s">
        <v>71</v>
      </c>
      <c r="D58" s="144"/>
      <c r="E58" s="144"/>
      <c r="F58" s="144"/>
      <c r="G58" s="144"/>
      <c r="H58" s="145">
        <f>'2020实际制造费用'!I58+'2020实际管理费用'!I58+'2020实际营业费用'!I58</f>
        <v>0</v>
      </c>
      <c r="I58" s="145">
        <f>'2020实际制造费用'!J58+'2020实际管理费用'!J58+'2020实际营业费用'!J58</f>
        <v>0</v>
      </c>
      <c r="J58" s="145">
        <f>'2020实际制造费用'!K58+'2020实际管理费用'!K58+'2020实际营业费用'!K58</f>
        <v>0</v>
      </c>
      <c r="K58" s="145">
        <f>'2020实际制造费用'!L58+'2020实际管理费用'!L58+'2020实际营业费用'!L58</f>
        <v>0</v>
      </c>
      <c r="L58" s="145">
        <f>'2020实际制造费用'!M58+'2020实际管理费用'!M58+'2020实际营业费用'!M58</f>
        <v>0</v>
      </c>
      <c r="M58" s="145">
        <f>'2020实际制造费用'!N58+'2020实际管理费用'!N58+'2020实际营业费用'!N58</f>
        <v>0</v>
      </c>
      <c r="N58" s="145">
        <f>'2020实际制造费用'!O58+'2020实际管理费用'!O58+'2020实际营业费用'!O58</f>
        <v>0</v>
      </c>
      <c r="O58" s="145">
        <f>'2020实际制造费用'!P58+'2020实际管理费用'!P58+'2020实际营业费用'!P58</f>
        <v>0</v>
      </c>
      <c r="P58" s="145">
        <f>'2020实际制造费用'!Q58+'2020实际管理费用'!Q58+'2020实际营业费用'!Q58</f>
        <v>0</v>
      </c>
      <c r="Q58" s="145">
        <f>'2020实际制造费用'!R58+'2020实际管理费用'!R58+'2020实际营业费用'!R58</f>
        <v>0</v>
      </c>
      <c r="R58" s="145">
        <f>'2020实际制造费用'!S58+'2020实际管理费用'!S58+'2020实际营业费用'!S58</f>
        <v>0</v>
      </c>
      <c r="S58" s="145">
        <f>'2020实际制造费用'!T58+'2020实际管理费用'!T58+'2020实际营业费用'!T58</f>
        <v>0</v>
      </c>
      <c r="T58" s="146">
        <f t="shared" si="0"/>
        <v>0</v>
      </c>
      <c r="U58" s="147"/>
    </row>
    <row r="59" spans="1:21" s="142" customFormat="1" ht="17.25" customHeight="1">
      <c r="A59" s="255" t="s">
        <v>601</v>
      </c>
      <c r="B59" s="161" t="s">
        <v>602</v>
      </c>
      <c r="C59" s="154" t="s">
        <v>74</v>
      </c>
      <c r="D59" s="144"/>
      <c r="E59" s="144"/>
      <c r="F59" s="144"/>
      <c r="G59" s="144"/>
      <c r="H59" s="145">
        <f>'2020实际制造费用'!I59+'2020实际管理费用'!I59+'2020实际营业费用'!I59</f>
        <v>-589312.43000000005</v>
      </c>
      <c r="I59" s="145">
        <f>'2020实际制造费用'!J59+'2020实际管理费用'!J59+'2020实际营业费用'!J59</f>
        <v>1892359.7300000051</v>
      </c>
      <c r="J59" s="145">
        <f>'2020实际制造费用'!K59+'2020实际管理费用'!K59+'2020实际营业费用'!K59</f>
        <v>563474.01000000013</v>
      </c>
      <c r="K59" s="145">
        <f>'2020实际制造费用'!L59+'2020实际管理费用'!L59+'2020实际营业费用'!L59</f>
        <v>0</v>
      </c>
      <c r="L59" s="145">
        <f>'2020实际制造费用'!M59+'2020实际管理费用'!M59+'2020实际营业费用'!M59</f>
        <v>0</v>
      </c>
      <c r="M59" s="145">
        <f>'2020实际制造费用'!N59+'2020实际管理费用'!N59+'2020实际营业费用'!N59</f>
        <v>0</v>
      </c>
      <c r="N59" s="145">
        <f>'2020实际制造费用'!O59+'2020实际管理费用'!O59+'2020实际营业费用'!O59</f>
        <v>0</v>
      </c>
      <c r="O59" s="145">
        <f>'2020实际制造费用'!P59+'2020实际管理费用'!P59+'2020实际营业费用'!P59</f>
        <v>0</v>
      </c>
      <c r="P59" s="145">
        <f>'2020实际制造费用'!Q59+'2020实际管理费用'!Q59+'2020实际营业费用'!Q59</f>
        <v>0</v>
      </c>
      <c r="Q59" s="145">
        <f>'2020实际制造费用'!R59+'2020实际管理费用'!R59+'2020实际营业费用'!R59</f>
        <v>0</v>
      </c>
      <c r="R59" s="145">
        <f>'2020实际制造费用'!S59+'2020实际管理费用'!S59+'2020实际营业费用'!S59</f>
        <v>0</v>
      </c>
      <c r="S59" s="145">
        <f>'2020实际制造费用'!T59+'2020实际管理费用'!T59+'2020实际营业费用'!T59</f>
        <v>0</v>
      </c>
      <c r="T59" s="146">
        <f t="shared" si="0"/>
        <v>1866521.3100000052</v>
      </c>
      <c r="U59" s="147"/>
    </row>
    <row r="60" spans="1:21" s="142" customFormat="1" ht="17.25" customHeight="1">
      <c r="A60" s="255"/>
      <c r="B60" s="161" t="s">
        <v>603</v>
      </c>
      <c r="C60" s="154" t="s">
        <v>75</v>
      </c>
      <c r="D60" s="144"/>
      <c r="E60" s="144"/>
      <c r="F60" s="144"/>
      <c r="G60" s="144"/>
      <c r="H60" s="145">
        <f>'2020实际制造费用'!I60+'2020实际管理费用'!I60+'2020实际营业费用'!I60</f>
        <v>69124.880000000048</v>
      </c>
      <c r="I60" s="145">
        <f>'2020实际制造费用'!J60+'2020实际管理费用'!J60+'2020实际营业费用'!J60</f>
        <v>50390.859999999979</v>
      </c>
      <c r="J60" s="145">
        <f>'2020实际制造费用'!K60+'2020实际管理费用'!K60+'2020实际营业费用'!K60</f>
        <v>48604.360000000008</v>
      </c>
      <c r="K60" s="145">
        <f>'2020实际制造费用'!L60+'2020实际管理费用'!L60+'2020实际营业费用'!L60</f>
        <v>0</v>
      </c>
      <c r="L60" s="145">
        <f>'2020实际制造费用'!M60+'2020实际管理费用'!M60+'2020实际营业费用'!M60</f>
        <v>0</v>
      </c>
      <c r="M60" s="145">
        <f>'2020实际制造费用'!N60+'2020实际管理费用'!N60+'2020实际营业费用'!N60</f>
        <v>0</v>
      </c>
      <c r="N60" s="145">
        <f>'2020实际制造费用'!O60+'2020实际管理费用'!O60+'2020实际营业费用'!O60</f>
        <v>0</v>
      </c>
      <c r="O60" s="145">
        <f>'2020实际制造费用'!P60+'2020实际管理费用'!P60+'2020实际营业费用'!P60</f>
        <v>0</v>
      </c>
      <c r="P60" s="145">
        <f>'2020实际制造费用'!Q60+'2020实际管理费用'!Q60+'2020实际营业费用'!Q60</f>
        <v>0</v>
      </c>
      <c r="Q60" s="145">
        <f>'2020实际制造费用'!R60+'2020实际管理费用'!R60+'2020实际营业费用'!R60</f>
        <v>0</v>
      </c>
      <c r="R60" s="145">
        <f>'2020实际制造费用'!S60+'2020实际管理费用'!S60+'2020实际营业费用'!S60</f>
        <v>0</v>
      </c>
      <c r="S60" s="145">
        <f>'2020实际制造费用'!T60+'2020实际管理费用'!T60+'2020实际营业费用'!T60</f>
        <v>0</v>
      </c>
      <c r="T60" s="146">
        <f t="shared" si="0"/>
        <v>168120.10000000003</v>
      </c>
      <c r="U60" s="147"/>
    </row>
    <row r="61" spans="1:21" s="142" customFormat="1" ht="17.25" customHeight="1">
      <c r="A61" s="255"/>
      <c r="B61" s="161" t="s">
        <v>604</v>
      </c>
      <c r="C61" s="154" t="s">
        <v>76</v>
      </c>
      <c r="D61" s="144"/>
      <c r="E61" s="144"/>
      <c r="F61" s="144"/>
      <c r="G61" s="144"/>
      <c r="H61" s="145">
        <f>'2020实际制造费用'!I61+'2020实际管理费用'!I61+'2020实际营业费用'!I61</f>
        <v>3997494.5100000007</v>
      </c>
      <c r="I61" s="145">
        <f>'2020实际制造费用'!J61+'2020实际管理费用'!J61+'2020实际营业费用'!J61</f>
        <v>3078238.8000000012</v>
      </c>
      <c r="J61" s="145">
        <f>'2020实际制造费用'!K61+'2020实际管理费用'!K61+'2020实际营业费用'!K61</f>
        <v>4133330.2499999991</v>
      </c>
      <c r="K61" s="145">
        <f>'2020实际制造费用'!L61+'2020实际管理费用'!L61+'2020实际营业费用'!L61</f>
        <v>0</v>
      </c>
      <c r="L61" s="145">
        <f>'2020实际制造费用'!M61+'2020实际管理费用'!M61+'2020实际营业费用'!M61</f>
        <v>0</v>
      </c>
      <c r="M61" s="145">
        <f>'2020实际制造费用'!N61+'2020实际管理费用'!N61+'2020实际营业费用'!N61</f>
        <v>0</v>
      </c>
      <c r="N61" s="145">
        <f>'2020实际制造费用'!O61+'2020实际管理费用'!O61+'2020实际营业费用'!O61</f>
        <v>0</v>
      </c>
      <c r="O61" s="145">
        <f>'2020实际制造费用'!P61+'2020实际管理费用'!P61+'2020实际营业费用'!P61</f>
        <v>0</v>
      </c>
      <c r="P61" s="145">
        <f>'2020实际制造费用'!Q61+'2020实际管理费用'!Q61+'2020实际营业费用'!Q61</f>
        <v>0</v>
      </c>
      <c r="Q61" s="145">
        <f>'2020实际制造费用'!R61+'2020实际管理费用'!R61+'2020实际营业费用'!R61</f>
        <v>0</v>
      </c>
      <c r="R61" s="145">
        <f>'2020实际制造费用'!S61+'2020实际管理费用'!S61+'2020实际营业费用'!S61</f>
        <v>0</v>
      </c>
      <c r="S61" s="145">
        <f>'2020实际制造费用'!T61+'2020实际管理费用'!T61+'2020实际营业费用'!T61</f>
        <v>0</v>
      </c>
      <c r="T61" s="146">
        <f t="shared" si="0"/>
        <v>11209063.560000002</v>
      </c>
      <c r="U61" s="147"/>
    </row>
    <row r="62" spans="1:21" s="142" customFormat="1" ht="17.25" customHeight="1">
      <c r="A62" s="255"/>
      <c r="B62" s="161" t="s">
        <v>605</v>
      </c>
      <c r="C62" s="154" t="s">
        <v>78</v>
      </c>
      <c r="D62" s="144"/>
      <c r="E62" s="144"/>
      <c r="F62" s="144"/>
      <c r="G62" s="144"/>
      <c r="H62" s="145">
        <f>'2020实际制造费用'!I62+'2020实际管理费用'!I62+'2020实际营业费用'!I62</f>
        <v>1987804.58</v>
      </c>
      <c r="I62" s="145">
        <f>'2020实际制造费用'!J62+'2020实际管理费用'!J62+'2020实际营业费用'!J62</f>
        <v>1666033.8999999994</v>
      </c>
      <c r="J62" s="145">
        <f>'2020实际制造费用'!K62+'2020实际管理费用'!K62+'2020实际营业费用'!K62</f>
        <v>1821844.4700000002</v>
      </c>
      <c r="K62" s="145">
        <f>'2020实际制造费用'!L62+'2020实际管理费用'!L62+'2020实际营业费用'!L62</f>
        <v>0</v>
      </c>
      <c r="L62" s="145">
        <f>'2020实际制造费用'!M62+'2020实际管理费用'!M62+'2020实际营业费用'!M62</f>
        <v>0</v>
      </c>
      <c r="M62" s="145">
        <f>'2020实际制造费用'!N62+'2020实际管理费用'!N62+'2020实际营业费用'!N62</f>
        <v>0</v>
      </c>
      <c r="N62" s="145">
        <f>'2020实际制造费用'!O62+'2020实际管理费用'!O62+'2020实际营业费用'!O62</f>
        <v>0</v>
      </c>
      <c r="O62" s="145">
        <f>'2020实际制造费用'!P62+'2020实际管理费用'!P62+'2020实际营业费用'!P62</f>
        <v>0</v>
      </c>
      <c r="P62" s="145">
        <f>'2020实际制造费用'!Q62+'2020实际管理费用'!Q62+'2020实际营业费用'!Q62</f>
        <v>0</v>
      </c>
      <c r="Q62" s="145">
        <f>'2020实际制造费用'!R62+'2020实际管理费用'!R62+'2020实际营业费用'!R62</f>
        <v>0</v>
      </c>
      <c r="R62" s="145">
        <f>'2020实际制造费用'!S62+'2020实际管理费用'!S62+'2020实际营业费用'!S62</f>
        <v>0</v>
      </c>
      <c r="S62" s="145">
        <f>'2020实际制造费用'!T62+'2020实际管理费用'!T62+'2020实际营业费用'!T62</f>
        <v>0</v>
      </c>
      <c r="T62" s="146">
        <f t="shared" si="0"/>
        <v>5475682.9499999993</v>
      </c>
      <c r="U62" s="147"/>
    </row>
    <row r="63" spans="1:21" s="142" customFormat="1" ht="17.25" customHeight="1">
      <c r="A63" s="255"/>
      <c r="B63" s="161" t="s">
        <v>606</v>
      </c>
      <c r="C63" s="154" t="s">
        <v>79</v>
      </c>
      <c r="D63" s="144"/>
      <c r="E63" s="144"/>
      <c r="F63" s="144"/>
      <c r="G63" s="144"/>
      <c r="H63" s="145">
        <f>'2020实际制造费用'!I63+'2020实际管理费用'!I63+'2020实际营业费用'!I63</f>
        <v>0</v>
      </c>
      <c r="I63" s="145">
        <f>'2020实际制造费用'!J63+'2020实际管理费用'!J63+'2020实际营业费用'!J63</f>
        <v>0</v>
      </c>
      <c r="J63" s="145">
        <f>'2020实际制造费用'!K63+'2020实际管理费用'!K63+'2020实际营业费用'!K63</f>
        <v>0</v>
      </c>
      <c r="K63" s="145">
        <f>'2020实际制造费用'!L63+'2020实际管理费用'!L63+'2020实际营业费用'!L63</f>
        <v>0</v>
      </c>
      <c r="L63" s="145">
        <f>'2020实际制造费用'!M63+'2020实际管理费用'!M63+'2020实际营业费用'!M63</f>
        <v>0</v>
      </c>
      <c r="M63" s="145">
        <f>'2020实际制造费用'!N63+'2020实际管理费用'!N63+'2020实际营业费用'!N63</f>
        <v>0</v>
      </c>
      <c r="N63" s="145">
        <f>'2020实际制造费用'!O63+'2020实际管理费用'!O63+'2020实际营业费用'!O63</f>
        <v>0</v>
      </c>
      <c r="O63" s="145">
        <f>'2020实际制造费用'!P63+'2020实际管理费用'!P63+'2020实际营业费用'!P63</f>
        <v>0</v>
      </c>
      <c r="P63" s="145">
        <f>'2020实际制造费用'!Q63+'2020实际管理费用'!Q63+'2020实际营业费用'!Q63</f>
        <v>0</v>
      </c>
      <c r="Q63" s="145">
        <f>'2020实际制造费用'!R63+'2020实际管理费用'!R63+'2020实际营业费用'!R63</f>
        <v>0</v>
      </c>
      <c r="R63" s="145">
        <f>'2020实际制造费用'!S63+'2020实际管理费用'!S63+'2020实际营业费用'!S63</f>
        <v>0</v>
      </c>
      <c r="S63" s="145">
        <f>'2020实际制造费用'!T63+'2020实际管理费用'!T63+'2020实际营业费用'!T63</f>
        <v>0</v>
      </c>
      <c r="T63" s="146">
        <f t="shared" si="0"/>
        <v>0</v>
      </c>
      <c r="U63" s="147"/>
    </row>
    <row r="64" spans="1:21" s="142" customFormat="1" ht="17.25" customHeight="1">
      <c r="A64" s="255"/>
      <c r="B64" s="256" t="s">
        <v>607</v>
      </c>
      <c r="C64" s="154" t="s">
        <v>81</v>
      </c>
      <c r="D64" s="144"/>
      <c r="E64" s="144"/>
      <c r="F64" s="144"/>
      <c r="G64" s="144"/>
      <c r="H64" s="145">
        <f>'2020实际制造费用'!I64+'2020实际管理费用'!I64+'2020实际营业费用'!I64</f>
        <v>0</v>
      </c>
      <c r="I64" s="145">
        <f>'2020实际制造费用'!J64+'2020实际管理费用'!J64+'2020实际营业费用'!J64</f>
        <v>0</v>
      </c>
      <c r="J64" s="145">
        <f>'2020实际制造费用'!K64+'2020实际管理费用'!K64+'2020实际营业费用'!K64</f>
        <v>0</v>
      </c>
      <c r="K64" s="145">
        <f>'2020实际制造费用'!L64+'2020实际管理费用'!L64+'2020实际营业费用'!L64</f>
        <v>0</v>
      </c>
      <c r="L64" s="145">
        <f>'2020实际制造费用'!M64+'2020实际管理费用'!M64+'2020实际营业费用'!M64</f>
        <v>0</v>
      </c>
      <c r="M64" s="145">
        <f>'2020实际制造费用'!N64+'2020实际管理费用'!N64+'2020实际营业费用'!N64</f>
        <v>0</v>
      </c>
      <c r="N64" s="145">
        <f>'2020实际制造费用'!O64+'2020实际管理费用'!O64+'2020实际营业费用'!O64</f>
        <v>0</v>
      </c>
      <c r="O64" s="145">
        <f>'2020实际制造费用'!P64+'2020实际管理费用'!P64+'2020实际营业费用'!P64</f>
        <v>0</v>
      </c>
      <c r="P64" s="145">
        <f>'2020实际制造费用'!Q64+'2020实际管理费用'!Q64+'2020实际营业费用'!Q64</f>
        <v>0</v>
      </c>
      <c r="Q64" s="145">
        <f>'2020实际制造费用'!R64+'2020实际管理费用'!R64+'2020实际营业费用'!R64</f>
        <v>0</v>
      </c>
      <c r="R64" s="145">
        <f>'2020实际制造费用'!S64+'2020实际管理费用'!S64+'2020实际营业费用'!S64</f>
        <v>0</v>
      </c>
      <c r="S64" s="145">
        <f>'2020实际制造费用'!T64+'2020实际管理费用'!T64+'2020实际营业费用'!T64</f>
        <v>0</v>
      </c>
      <c r="T64" s="146">
        <f t="shared" si="0"/>
        <v>0</v>
      </c>
      <c r="U64" s="147"/>
    </row>
    <row r="65" spans="1:21" s="142" customFormat="1" ht="17.25" customHeight="1">
      <c r="A65" s="255"/>
      <c r="B65" s="257"/>
      <c r="C65" s="154" t="s">
        <v>82</v>
      </c>
      <c r="D65" s="144"/>
      <c r="E65" s="144"/>
      <c r="F65" s="144"/>
      <c r="G65" s="144"/>
      <c r="H65" s="145">
        <f>'2020实际制造费用'!I65+'2020实际管理费用'!I65+'2020实际营业费用'!I65</f>
        <v>660570.5199999999</v>
      </c>
      <c r="I65" s="145">
        <f>'2020实际制造费用'!J65+'2020实际管理费用'!J65+'2020实际营业费用'!J65</f>
        <v>850282.84000000008</v>
      </c>
      <c r="J65" s="145">
        <f>'2020实际制造费用'!K65+'2020实际管理费用'!K65+'2020实际营业费用'!K65</f>
        <v>1971510.97</v>
      </c>
      <c r="K65" s="145">
        <f>'2020实际制造费用'!L65+'2020实际管理费用'!L65+'2020实际营业费用'!L65</f>
        <v>0</v>
      </c>
      <c r="L65" s="145">
        <f>'2020实际制造费用'!M65+'2020实际管理费用'!M65+'2020实际营业费用'!M65</f>
        <v>0</v>
      </c>
      <c r="M65" s="145">
        <f>'2020实际制造费用'!N65+'2020实际管理费用'!N65+'2020实际营业费用'!N65</f>
        <v>0</v>
      </c>
      <c r="N65" s="145">
        <f>'2020实际制造费用'!O65+'2020实际管理费用'!O65+'2020实际营业费用'!O65</f>
        <v>0</v>
      </c>
      <c r="O65" s="145">
        <f>'2020实际制造费用'!P65+'2020实际管理费用'!P65+'2020实际营业费用'!P65</f>
        <v>0</v>
      </c>
      <c r="P65" s="145">
        <f>'2020实际制造费用'!Q65+'2020实际管理费用'!Q65+'2020实际营业费用'!Q65</f>
        <v>0</v>
      </c>
      <c r="Q65" s="145">
        <f>'2020实际制造费用'!R65+'2020实际管理费用'!R65+'2020实际营业费用'!R65</f>
        <v>0</v>
      </c>
      <c r="R65" s="145">
        <f>'2020实际制造费用'!S65+'2020实际管理费用'!S65+'2020实际营业费用'!S65</f>
        <v>0</v>
      </c>
      <c r="S65" s="145">
        <f>'2020实际制造费用'!T65+'2020实际管理费用'!T65+'2020实际营业费用'!T65</f>
        <v>0</v>
      </c>
      <c r="T65" s="146">
        <f t="shared" si="0"/>
        <v>3482364.33</v>
      </c>
      <c r="U65" s="147"/>
    </row>
    <row r="66" spans="1:21" s="142" customFormat="1" ht="17.25" customHeight="1">
      <c r="A66" s="255"/>
      <c r="B66" s="148" t="s">
        <v>608</v>
      </c>
      <c r="C66" s="162" t="s">
        <v>84</v>
      </c>
      <c r="D66" s="144"/>
      <c r="E66" s="144"/>
      <c r="F66" s="144"/>
      <c r="G66" s="144"/>
      <c r="H66" s="145">
        <f>'2020实际制造费用'!I66+'2020实际管理费用'!I66+'2020实际营业费用'!I66</f>
        <v>2407.42</v>
      </c>
      <c r="I66" s="145">
        <f>'2020实际制造费用'!J66+'2020实际管理费用'!J66+'2020实际营业费用'!J66</f>
        <v>0</v>
      </c>
      <c r="J66" s="145">
        <f>'2020实际制造费用'!K66+'2020实际管理费用'!K66+'2020实际营业费用'!K66</f>
        <v>5422.4300000000012</v>
      </c>
      <c r="K66" s="145">
        <f>'2020实际制造费用'!L66+'2020实际管理费用'!L66+'2020实际营业费用'!L66</f>
        <v>0</v>
      </c>
      <c r="L66" s="145">
        <f>'2020实际制造费用'!M66+'2020实际管理费用'!M66+'2020实际营业费用'!M66</f>
        <v>0</v>
      </c>
      <c r="M66" s="145">
        <f>'2020实际制造费用'!N66+'2020实际管理费用'!N66+'2020实际营业费用'!N66</f>
        <v>0</v>
      </c>
      <c r="N66" s="145">
        <f>'2020实际制造费用'!O66+'2020实际管理费用'!O66+'2020实际营业费用'!O66</f>
        <v>0</v>
      </c>
      <c r="O66" s="145">
        <f>'2020实际制造费用'!P66+'2020实际管理费用'!P66+'2020实际营业费用'!P66</f>
        <v>0</v>
      </c>
      <c r="P66" s="145">
        <f>'2020实际制造费用'!Q66+'2020实际管理费用'!Q66+'2020实际营业费用'!Q66</f>
        <v>0</v>
      </c>
      <c r="Q66" s="145">
        <f>'2020实际制造费用'!R66+'2020实际管理费用'!R66+'2020实际营业费用'!R66</f>
        <v>0</v>
      </c>
      <c r="R66" s="145">
        <f>'2020实际制造费用'!S66+'2020实际管理费用'!S66+'2020实际营业费用'!S66</f>
        <v>0</v>
      </c>
      <c r="S66" s="145">
        <f>'2020实际制造费用'!T66+'2020实际管理费用'!T66+'2020实际营业费用'!T66</f>
        <v>0</v>
      </c>
      <c r="T66" s="146">
        <f t="shared" si="0"/>
        <v>7829.8500000000013</v>
      </c>
      <c r="U66" s="147"/>
    </row>
    <row r="67" spans="1:21" s="142" customFormat="1" ht="17.25" customHeight="1">
      <c r="A67" s="255"/>
      <c r="B67" s="159" t="s">
        <v>529</v>
      </c>
      <c r="C67" s="156" t="s">
        <v>529</v>
      </c>
      <c r="D67" s="144"/>
      <c r="E67" s="144"/>
      <c r="F67" s="144"/>
      <c r="G67" s="144"/>
      <c r="H67" s="145">
        <f>'2020实际制造费用'!I67+'2020实际管理费用'!I67+'2020实际营业费用'!I67</f>
        <v>0</v>
      </c>
      <c r="I67" s="145">
        <f>'2020实际制造费用'!J67+'2020实际管理费用'!J67+'2020实际营业费用'!J67</f>
        <v>0</v>
      </c>
      <c r="J67" s="145">
        <f>'2020实际制造费用'!K67+'2020实际管理费用'!K67+'2020实际营业费用'!K67</f>
        <v>0</v>
      </c>
      <c r="K67" s="145">
        <f>'2020实际制造费用'!L67+'2020实际管理费用'!L67+'2020实际营业费用'!L67</f>
        <v>0</v>
      </c>
      <c r="L67" s="145">
        <f>'2020实际制造费用'!M67+'2020实际管理费用'!M67+'2020实际营业费用'!M67</f>
        <v>0</v>
      </c>
      <c r="M67" s="145">
        <f>'2020实际制造费用'!N67+'2020实际管理费用'!N67+'2020实际营业费用'!N67</f>
        <v>0</v>
      </c>
      <c r="N67" s="145">
        <f>'2020实际制造费用'!O67+'2020实际管理费用'!O67+'2020实际营业费用'!O67</f>
        <v>0</v>
      </c>
      <c r="O67" s="145">
        <f>'2020实际制造费用'!P67+'2020实际管理费用'!P67+'2020实际营业费用'!P67</f>
        <v>0</v>
      </c>
      <c r="P67" s="145">
        <f>'2020实际制造费用'!Q67+'2020实际管理费用'!Q67+'2020实际营业费用'!Q67</f>
        <v>0</v>
      </c>
      <c r="Q67" s="145">
        <f>'2020实际制造费用'!R67+'2020实际管理费用'!R67+'2020实际营业费用'!R67</f>
        <v>0</v>
      </c>
      <c r="R67" s="145">
        <f>'2020实际制造费用'!S67+'2020实际管理费用'!S67+'2020实际营业费用'!S67</f>
        <v>0</v>
      </c>
      <c r="S67" s="145">
        <f>'2020实际制造费用'!T67+'2020实际管理费用'!T67+'2020实际营业费用'!T67</f>
        <v>0</v>
      </c>
      <c r="T67" s="146">
        <f t="shared" si="0"/>
        <v>0</v>
      </c>
      <c r="U67" s="147"/>
    </row>
    <row r="68" spans="1:21" s="142" customFormat="1" ht="17.25" customHeight="1">
      <c r="A68" s="255"/>
      <c r="B68" s="160" t="s">
        <v>609</v>
      </c>
      <c r="C68" s="154" t="s">
        <v>89</v>
      </c>
      <c r="D68" s="144"/>
      <c r="E68" s="144"/>
      <c r="F68" s="144"/>
      <c r="G68" s="144"/>
      <c r="H68" s="145">
        <f>'2020实际制造费用'!I68+'2020实际管理费用'!I68+'2020实际营业费用'!I68</f>
        <v>115.09</v>
      </c>
      <c r="I68" s="145">
        <f>'2020实际制造费用'!J68+'2020实际管理费用'!J68+'2020实际营业费用'!J68</f>
        <v>0</v>
      </c>
      <c r="J68" s="145">
        <f>'2020实际制造费用'!K68+'2020实际管理费用'!K68+'2020实际营业费用'!K68</f>
        <v>586.79</v>
      </c>
      <c r="K68" s="145">
        <f>'2020实际制造费用'!L68+'2020实际管理费用'!L68+'2020实际营业费用'!L68</f>
        <v>0</v>
      </c>
      <c r="L68" s="145">
        <f>'2020实际制造费用'!M68+'2020实际管理费用'!M68+'2020实际营业费用'!M68</f>
        <v>0</v>
      </c>
      <c r="M68" s="145">
        <f>'2020实际制造费用'!N68+'2020实际管理费用'!N68+'2020实际营业费用'!N68</f>
        <v>0</v>
      </c>
      <c r="N68" s="145">
        <f>'2020实际制造费用'!O68+'2020实际管理费用'!O68+'2020实际营业费用'!O68</f>
        <v>0</v>
      </c>
      <c r="O68" s="145">
        <f>'2020实际制造费用'!P68+'2020实际管理费用'!P68+'2020实际营业费用'!P68</f>
        <v>0</v>
      </c>
      <c r="P68" s="145">
        <f>'2020实际制造费用'!Q68+'2020实际管理费用'!Q68+'2020实际营业费用'!Q68</f>
        <v>0</v>
      </c>
      <c r="Q68" s="145">
        <f>'2020实际制造费用'!R68+'2020实际管理费用'!R68+'2020实际营业费用'!R68</f>
        <v>0</v>
      </c>
      <c r="R68" s="145">
        <f>'2020实际制造费用'!S68+'2020实际管理费用'!S68+'2020实际营业费用'!S68</f>
        <v>0</v>
      </c>
      <c r="S68" s="145">
        <f>'2020实际制造费用'!T68+'2020实际管理费用'!T68+'2020实际营业费用'!T68</f>
        <v>0</v>
      </c>
      <c r="T68" s="146">
        <f t="shared" si="0"/>
        <v>701.88</v>
      </c>
      <c r="U68" s="147"/>
    </row>
    <row r="69" spans="1:21" s="142" customFormat="1" ht="17.25" customHeight="1">
      <c r="A69" s="255"/>
      <c r="B69" s="159" t="s">
        <v>610</v>
      </c>
      <c r="C69" s="154" t="s">
        <v>91</v>
      </c>
      <c r="D69" s="144"/>
      <c r="E69" s="144"/>
      <c r="F69" s="144"/>
      <c r="G69" s="144"/>
      <c r="H69" s="145">
        <f>'2020实际制造费用'!I69+'2020实际管理费用'!I69+'2020实际营业费用'!I69</f>
        <v>0</v>
      </c>
      <c r="I69" s="145">
        <f>'2020实际制造费用'!J69+'2020实际管理费用'!J69+'2020实际营业费用'!J69</f>
        <v>0</v>
      </c>
      <c r="J69" s="145">
        <f>'2020实际制造费用'!K69+'2020实际管理费用'!K69+'2020实际营业费用'!K69</f>
        <v>0</v>
      </c>
      <c r="K69" s="145">
        <f>'2020实际制造费用'!L69+'2020实际管理费用'!L69+'2020实际营业费用'!L69</f>
        <v>0</v>
      </c>
      <c r="L69" s="145">
        <f>'2020实际制造费用'!M69+'2020实际管理费用'!M69+'2020实际营业费用'!M69</f>
        <v>0</v>
      </c>
      <c r="M69" s="145">
        <f>'2020实际制造费用'!N69+'2020实际管理费用'!N69+'2020实际营业费用'!N69</f>
        <v>0</v>
      </c>
      <c r="N69" s="145">
        <f>'2020实际制造费用'!O69+'2020实际管理费用'!O69+'2020实际营业费用'!O69</f>
        <v>0</v>
      </c>
      <c r="O69" s="145">
        <f>'2020实际制造费用'!P69+'2020实际管理费用'!P69+'2020实际营业费用'!P69</f>
        <v>0</v>
      </c>
      <c r="P69" s="145">
        <f>'2020实际制造费用'!Q69+'2020实际管理费用'!Q69+'2020实际营业费用'!Q69</f>
        <v>0</v>
      </c>
      <c r="Q69" s="145">
        <f>'2020实际制造费用'!R69+'2020实际管理费用'!R69+'2020实际营业费用'!R69</f>
        <v>0</v>
      </c>
      <c r="R69" s="145">
        <f>'2020实际制造费用'!S69+'2020实际管理费用'!S69+'2020实际营业费用'!S69</f>
        <v>0</v>
      </c>
      <c r="S69" s="145">
        <f>'2020实际制造费用'!T69+'2020实际管理费用'!T69+'2020实际营业费用'!T69</f>
        <v>0</v>
      </c>
      <c r="T69" s="146">
        <f t="shared" si="0"/>
        <v>0</v>
      </c>
      <c r="U69" s="147"/>
    </row>
    <row r="70" spans="1:21" s="142" customFormat="1" ht="17.25" customHeight="1">
      <c r="A70" s="258" t="s">
        <v>611</v>
      </c>
      <c r="B70" s="148" t="s">
        <v>612</v>
      </c>
      <c r="C70" s="154" t="s">
        <v>93</v>
      </c>
      <c r="D70" s="144"/>
      <c r="E70" s="144"/>
      <c r="F70" s="144"/>
      <c r="G70" s="144"/>
      <c r="H70" s="145">
        <f>'2020实际制造费用'!I70+'2020实际管理费用'!I70+'2020实际营业费用'!I70</f>
        <v>6962.5</v>
      </c>
      <c r="I70" s="145">
        <f>'2020实际制造费用'!J70+'2020实际管理费用'!J70+'2020实际营业费用'!J70</f>
        <v>3402</v>
      </c>
      <c r="J70" s="145">
        <f>'2020实际制造费用'!K70+'2020实际管理费用'!K70+'2020实际营业费用'!K70</f>
        <v>1170</v>
      </c>
      <c r="K70" s="145">
        <f>'2020实际制造费用'!L70+'2020实际管理费用'!L70+'2020实际营业费用'!L70</f>
        <v>0</v>
      </c>
      <c r="L70" s="145">
        <f>'2020实际制造费用'!M70+'2020实际管理费用'!M70+'2020实际营业费用'!M70</f>
        <v>0</v>
      </c>
      <c r="M70" s="145">
        <f>'2020实际制造费用'!N70+'2020实际管理费用'!N70+'2020实际营业费用'!N70</f>
        <v>0</v>
      </c>
      <c r="N70" s="145">
        <f>'2020实际制造费用'!O70+'2020实际管理费用'!O70+'2020实际营业费用'!O70</f>
        <v>0</v>
      </c>
      <c r="O70" s="145">
        <f>'2020实际制造费用'!P70+'2020实际管理费用'!P70+'2020实际营业费用'!P70</f>
        <v>0</v>
      </c>
      <c r="P70" s="145">
        <f>'2020实际制造费用'!Q70+'2020实际管理费用'!Q70+'2020实际营业费用'!Q70</f>
        <v>0</v>
      </c>
      <c r="Q70" s="145">
        <f>'2020实际制造费用'!R70+'2020实际管理费用'!R70+'2020实际营业费用'!R70</f>
        <v>0</v>
      </c>
      <c r="R70" s="145">
        <f>'2020实际制造费用'!S70+'2020实际管理费用'!S70+'2020实际营业费用'!S70</f>
        <v>0</v>
      </c>
      <c r="S70" s="145">
        <f>'2020实际制造费用'!T70+'2020实际管理费用'!T70+'2020实际营业费用'!T70</f>
        <v>0</v>
      </c>
      <c r="T70" s="146">
        <f t="shared" si="0"/>
        <v>11534.5</v>
      </c>
      <c r="U70" s="147"/>
    </row>
    <row r="71" spans="1:21" s="142" customFormat="1" ht="17.25" customHeight="1">
      <c r="A71" s="258"/>
      <c r="B71" s="148" t="s">
        <v>613</v>
      </c>
      <c r="C71" s="156" t="s">
        <v>534</v>
      </c>
      <c r="D71" s="144"/>
      <c r="E71" s="144"/>
      <c r="F71" s="144"/>
      <c r="G71" s="144"/>
      <c r="H71" s="145">
        <f>'2020实际制造费用'!I71+'2020实际管理费用'!I71+'2020实际营业费用'!I71</f>
        <v>0</v>
      </c>
      <c r="I71" s="145">
        <f>'2020实际制造费用'!J71+'2020实际管理费用'!J71+'2020实际营业费用'!J71</f>
        <v>270000</v>
      </c>
      <c r="J71" s="145">
        <f>'2020实际制造费用'!K71+'2020实际管理费用'!K71+'2020实际营业费用'!K71</f>
        <v>0</v>
      </c>
      <c r="K71" s="145">
        <f>'2020实际制造费用'!L71+'2020实际管理费用'!L71+'2020实际营业费用'!L71</f>
        <v>0</v>
      </c>
      <c r="L71" s="145">
        <f>'2020实际制造费用'!M71+'2020实际管理费用'!M71+'2020实际营业费用'!M71</f>
        <v>0</v>
      </c>
      <c r="M71" s="145">
        <f>'2020实际制造费用'!N71+'2020实际管理费用'!N71+'2020实际营业费用'!N71</f>
        <v>0</v>
      </c>
      <c r="N71" s="145">
        <f>'2020实际制造费用'!O71+'2020实际管理费用'!O71+'2020实际营业费用'!O71</f>
        <v>0</v>
      </c>
      <c r="O71" s="145">
        <f>'2020实际制造费用'!P71+'2020实际管理费用'!P71+'2020实际营业费用'!P71</f>
        <v>0</v>
      </c>
      <c r="P71" s="145">
        <f>'2020实际制造费用'!Q71+'2020实际管理费用'!Q71+'2020实际营业费用'!Q71</f>
        <v>0</v>
      </c>
      <c r="Q71" s="145">
        <f>'2020实际制造费用'!R71+'2020实际管理费用'!R71+'2020实际营业费用'!R71</f>
        <v>0</v>
      </c>
      <c r="R71" s="145">
        <f>'2020实际制造费用'!S71+'2020实际管理费用'!S71+'2020实际营业费用'!S71</f>
        <v>0</v>
      </c>
      <c r="S71" s="145">
        <f>'2020实际制造费用'!T71+'2020实际管理费用'!T71+'2020实际营业费用'!T71</f>
        <v>0</v>
      </c>
      <c r="T71" s="146">
        <f t="shared" ref="T71:T84" si="1">SUM(H71:S71)</f>
        <v>270000</v>
      </c>
      <c r="U71" s="147"/>
    </row>
    <row r="72" spans="1:21" s="142" customFormat="1" ht="17.25" customHeight="1">
      <c r="A72" s="258"/>
      <c r="B72" s="149" t="s">
        <v>614</v>
      </c>
      <c r="C72" s="154" t="s">
        <v>97</v>
      </c>
      <c r="D72" s="144"/>
      <c r="E72" s="144"/>
      <c r="F72" s="144"/>
      <c r="G72" s="144"/>
      <c r="H72" s="145">
        <f>'2020实际制造费用'!I72+'2020实际管理费用'!I72+'2020实际营业费用'!I72</f>
        <v>0</v>
      </c>
      <c r="I72" s="145">
        <f>'2020实际制造费用'!J72+'2020实际管理费用'!J72+'2020实际营业费用'!J72</f>
        <v>0</v>
      </c>
      <c r="J72" s="145">
        <f>'2020实际制造费用'!K72+'2020实际管理费用'!K72+'2020实际营业费用'!K72</f>
        <v>1869.1</v>
      </c>
      <c r="K72" s="145">
        <f>'2020实际制造费用'!L72+'2020实际管理费用'!L72+'2020实际营业费用'!L72</f>
        <v>0</v>
      </c>
      <c r="L72" s="145">
        <f>'2020实际制造费用'!M72+'2020实际管理费用'!M72+'2020实际营业费用'!M72</f>
        <v>0</v>
      </c>
      <c r="M72" s="145">
        <f>'2020实际制造费用'!N72+'2020实际管理费用'!N72+'2020实际营业费用'!N72</f>
        <v>0</v>
      </c>
      <c r="N72" s="145">
        <f>'2020实际制造费用'!O72+'2020实际管理费用'!O72+'2020实际营业费用'!O72</f>
        <v>0</v>
      </c>
      <c r="O72" s="145">
        <f>'2020实际制造费用'!P72+'2020实际管理费用'!P72+'2020实际营业费用'!P72</f>
        <v>0</v>
      </c>
      <c r="P72" s="145">
        <f>'2020实际制造费用'!Q72+'2020实际管理费用'!Q72+'2020实际营业费用'!Q72</f>
        <v>0</v>
      </c>
      <c r="Q72" s="145">
        <f>'2020实际制造费用'!R72+'2020实际管理费用'!R72+'2020实际营业费用'!R72</f>
        <v>0</v>
      </c>
      <c r="R72" s="145">
        <f>'2020实际制造费用'!S72+'2020实际管理费用'!S72+'2020实际营业费用'!S72</f>
        <v>0</v>
      </c>
      <c r="S72" s="145">
        <f>'2020实际制造费用'!T72+'2020实际管理费用'!T72+'2020实际营业费用'!T72</f>
        <v>0</v>
      </c>
      <c r="T72" s="146">
        <f t="shared" si="1"/>
        <v>1869.1</v>
      </c>
      <c r="U72" s="147"/>
    </row>
    <row r="73" spans="1:21" s="142" customFormat="1" ht="17.25" customHeight="1">
      <c r="A73" s="259" t="s">
        <v>615</v>
      </c>
      <c r="B73" s="149" t="s">
        <v>616</v>
      </c>
      <c r="C73" s="154" t="s">
        <v>100</v>
      </c>
      <c r="D73" s="144"/>
      <c r="E73" s="144"/>
      <c r="F73" s="144"/>
      <c r="G73" s="144"/>
      <c r="H73" s="145">
        <f>'2020实际制造费用'!I73+'2020实际管理费用'!I73+'2020实际营业费用'!I73</f>
        <v>61945.239999999991</v>
      </c>
      <c r="I73" s="145">
        <f>'2020实际制造费用'!J73+'2020实际管理费用'!J73+'2020实际营业费用'!J73</f>
        <v>80485.990000000005</v>
      </c>
      <c r="J73" s="145">
        <f>'2020实际制造费用'!K73+'2020实际管理费用'!K73+'2020实际营业费用'!K73</f>
        <v>150096.60000000009</v>
      </c>
      <c r="K73" s="145">
        <f>'2020实际制造费用'!L73+'2020实际管理费用'!L73+'2020实际营业费用'!L73</f>
        <v>0</v>
      </c>
      <c r="L73" s="145">
        <f>'2020实际制造费用'!M73+'2020实际管理费用'!M73+'2020实际营业费用'!M73</f>
        <v>0</v>
      </c>
      <c r="M73" s="145">
        <f>'2020实际制造费用'!N73+'2020实际管理费用'!N73+'2020实际营业费用'!N73</f>
        <v>0</v>
      </c>
      <c r="N73" s="145">
        <f>'2020实际制造费用'!O73+'2020实际管理费用'!O73+'2020实际营业费用'!O73</f>
        <v>0</v>
      </c>
      <c r="O73" s="145">
        <f>'2020实际制造费用'!P73+'2020实际管理费用'!P73+'2020实际营业费用'!P73</f>
        <v>0</v>
      </c>
      <c r="P73" s="145">
        <f>'2020实际制造费用'!Q73+'2020实际管理费用'!Q73+'2020实际营业费用'!Q73</f>
        <v>0</v>
      </c>
      <c r="Q73" s="145">
        <f>'2020实际制造费用'!R73+'2020实际管理费用'!R73+'2020实际营业费用'!R73</f>
        <v>0</v>
      </c>
      <c r="R73" s="145">
        <f>'2020实际制造费用'!S73+'2020实际管理费用'!S73+'2020实际营业费用'!S73</f>
        <v>0</v>
      </c>
      <c r="S73" s="145">
        <f>'2020实际制造费用'!T73+'2020实际管理费用'!T73+'2020实际营业费用'!T73</f>
        <v>0</v>
      </c>
      <c r="T73" s="146">
        <f t="shared" si="1"/>
        <v>292527.83000000007</v>
      </c>
      <c r="U73" s="147"/>
    </row>
    <row r="74" spans="1:21" s="142" customFormat="1" ht="17.25" customHeight="1">
      <c r="A74" s="259"/>
      <c r="B74" s="149" t="s">
        <v>617</v>
      </c>
      <c r="C74" s="162" t="s">
        <v>101</v>
      </c>
      <c r="D74" s="144"/>
      <c r="E74" s="144"/>
      <c r="F74" s="144"/>
      <c r="G74" s="144"/>
      <c r="H74" s="145">
        <f>'2020实际制造费用'!I74+'2020实际管理费用'!I74+'2020实际营业费用'!I74</f>
        <v>13571.259999999998</v>
      </c>
      <c r="I74" s="145">
        <f>'2020实际制造费用'!J74+'2020实际管理费用'!J74+'2020实际营业费用'!J74</f>
        <v>112297.31</v>
      </c>
      <c r="J74" s="145">
        <f>'2020实际制造费用'!K74+'2020实际管理费用'!K74+'2020实际营业费用'!K74</f>
        <v>16539.079999999998</v>
      </c>
      <c r="K74" s="145">
        <f>'2020实际制造费用'!L74+'2020实际管理费用'!L74+'2020实际营业费用'!L74</f>
        <v>0</v>
      </c>
      <c r="L74" s="145">
        <f>'2020实际制造费用'!M74+'2020实际管理费用'!M74+'2020实际营业费用'!M74</f>
        <v>0</v>
      </c>
      <c r="M74" s="145">
        <f>'2020实际制造费用'!N74+'2020实际管理费用'!N74+'2020实际营业费用'!N74</f>
        <v>0</v>
      </c>
      <c r="N74" s="145">
        <f>'2020实际制造费用'!O74+'2020实际管理费用'!O74+'2020实际营业费用'!O74</f>
        <v>0</v>
      </c>
      <c r="O74" s="145">
        <f>'2020实际制造费用'!P74+'2020实际管理费用'!P74+'2020实际营业费用'!P74</f>
        <v>0</v>
      </c>
      <c r="P74" s="145">
        <f>'2020实际制造费用'!Q74+'2020实际管理费用'!Q74+'2020实际营业费用'!Q74</f>
        <v>0</v>
      </c>
      <c r="Q74" s="145">
        <f>'2020实际制造费用'!R74+'2020实际管理费用'!R74+'2020实际营业费用'!R74</f>
        <v>0</v>
      </c>
      <c r="R74" s="145">
        <f>'2020实际制造费用'!S74+'2020实际管理费用'!S74+'2020实际营业费用'!S74</f>
        <v>0</v>
      </c>
      <c r="S74" s="145">
        <f>'2020实际制造费用'!T74+'2020实际管理费用'!T74+'2020实际营业费用'!T74</f>
        <v>0</v>
      </c>
      <c r="T74" s="146">
        <f t="shared" si="1"/>
        <v>142407.65</v>
      </c>
      <c r="U74" s="147"/>
    </row>
    <row r="75" spans="1:21" s="142" customFormat="1" ht="17.25" customHeight="1">
      <c r="A75" s="259"/>
      <c r="B75" s="241" t="s">
        <v>618</v>
      </c>
      <c r="C75" s="154" t="s">
        <v>103</v>
      </c>
      <c r="D75" s="144"/>
      <c r="E75" s="144"/>
      <c r="F75" s="144"/>
      <c r="G75" s="144"/>
      <c r="H75" s="145">
        <f>'2020实际制造费用'!I75+'2020实际管理费用'!I75+'2020实际营业费用'!I75</f>
        <v>8155.22</v>
      </c>
      <c r="I75" s="145">
        <f>'2020实际制造费用'!J75+'2020实际管理费用'!J75+'2020实际营业费用'!J75</f>
        <v>0</v>
      </c>
      <c r="J75" s="145">
        <f>'2020实际制造费用'!K75+'2020实际管理费用'!K75+'2020实际营业费用'!K75</f>
        <v>59969.54</v>
      </c>
      <c r="K75" s="145">
        <f>'2020实际制造费用'!L75+'2020实际管理费用'!L75+'2020实际营业费用'!L75</f>
        <v>0</v>
      </c>
      <c r="L75" s="145">
        <f>'2020实际制造费用'!M75+'2020实际管理费用'!M75+'2020实际营业费用'!M75</f>
        <v>0</v>
      </c>
      <c r="M75" s="145">
        <f>'2020实际制造费用'!N75+'2020实际管理费用'!N75+'2020实际营业费用'!N75</f>
        <v>0</v>
      </c>
      <c r="N75" s="145">
        <f>'2020实际制造费用'!O75+'2020实际管理费用'!O75+'2020实际营业费用'!O75</f>
        <v>0</v>
      </c>
      <c r="O75" s="145">
        <f>'2020实际制造费用'!P75+'2020实际管理费用'!P75+'2020实际营业费用'!P75</f>
        <v>0</v>
      </c>
      <c r="P75" s="145">
        <f>'2020实际制造费用'!Q75+'2020实际管理费用'!Q75+'2020实际营业费用'!Q75</f>
        <v>0</v>
      </c>
      <c r="Q75" s="145">
        <f>'2020实际制造费用'!R75+'2020实际管理费用'!R75+'2020实际营业费用'!R75</f>
        <v>0</v>
      </c>
      <c r="R75" s="145">
        <f>'2020实际制造费用'!S75+'2020实际管理费用'!S75+'2020实际营业费用'!S75</f>
        <v>0</v>
      </c>
      <c r="S75" s="145">
        <f>'2020实际制造费用'!T75+'2020实际管理费用'!T75+'2020实际营业费用'!T75</f>
        <v>0</v>
      </c>
      <c r="T75" s="146">
        <f t="shared" si="1"/>
        <v>68124.759999999995</v>
      </c>
      <c r="U75" s="147"/>
    </row>
    <row r="76" spans="1:21" s="142" customFormat="1" ht="17.25" customHeight="1">
      <c r="A76" s="259"/>
      <c r="B76" s="242"/>
      <c r="C76" s="154" t="s">
        <v>104</v>
      </c>
      <c r="D76" s="144"/>
      <c r="E76" s="144"/>
      <c r="F76" s="144"/>
      <c r="G76" s="144"/>
      <c r="H76" s="145">
        <f>'2020实际制造费用'!I76+'2020实际管理费用'!I76+'2020实际营业费用'!I76</f>
        <v>124798.91</v>
      </c>
      <c r="I76" s="145">
        <f>'2020实际制造费用'!J76+'2020实际管理费用'!J76+'2020实际营业费用'!J76</f>
        <v>205696.99</v>
      </c>
      <c r="J76" s="145">
        <f>'2020实际制造费用'!K76+'2020实际管理费用'!K76+'2020实际营业费用'!K76</f>
        <v>76103.89</v>
      </c>
      <c r="K76" s="145">
        <f>'2020实际制造费用'!L76+'2020实际管理费用'!L76+'2020实际营业费用'!L76</f>
        <v>0</v>
      </c>
      <c r="L76" s="145">
        <f>'2020实际制造费用'!M76+'2020实际管理费用'!M76+'2020实际营业费用'!M76</f>
        <v>0</v>
      </c>
      <c r="M76" s="145">
        <f>'2020实际制造费用'!N76+'2020实际管理费用'!N76+'2020实际营业费用'!N76</f>
        <v>0</v>
      </c>
      <c r="N76" s="145">
        <f>'2020实际制造费用'!O76+'2020实际管理费用'!O76+'2020实际营业费用'!O76</f>
        <v>0</v>
      </c>
      <c r="O76" s="145">
        <f>'2020实际制造费用'!P76+'2020实际管理费用'!P76+'2020实际营业费用'!P76</f>
        <v>0</v>
      </c>
      <c r="P76" s="145">
        <f>'2020实际制造费用'!Q76+'2020实际管理费用'!Q76+'2020实际营业费用'!Q76</f>
        <v>0</v>
      </c>
      <c r="Q76" s="145">
        <f>'2020实际制造费用'!R76+'2020实际管理费用'!R76+'2020实际营业费用'!R76</f>
        <v>0</v>
      </c>
      <c r="R76" s="145">
        <f>'2020实际制造费用'!S76+'2020实际管理费用'!S76+'2020实际营业费用'!S76</f>
        <v>0</v>
      </c>
      <c r="S76" s="145">
        <f>'2020实际制造费用'!T76+'2020实际管理费用'!T76+'2020实际营业费用'!T76</f>
        <v>0</v>
      </c>
      <c r="T76" s="146">
        <f t="shared" si="1"/>
        <v>406599.79000000004</v>
      </c>
      <c r="U76" s="147"/>
    </row>
    <row r="77" spans="1:21" s="142" customFormat="1" ht="17.25" customHeight="1">
      <c r="A77" s="259"/>
      <c r="B77" s="243"/>
      <c r="C77" s="154" t="s">
        <v>105</v>
      </c>
      <c r="D77" s="144"/>
      <c r="E77" s="144"/>
      <c r="F77" s="144"/>
      <c r="G77" s="144"/>
      <c r="H77" s="145">
        <f>'2020实际制造费用'!I77+'2020实际管理费用'!I77+'2020实际营业费用'!I77</f>
        <v>0</v>
      </c>
      <c r="I77" s="145">
        <f>'2020实际制造费用'!J77+'2020实际管理费用'!J77+'2020实际营业费用'!J77</f>
        <v>0</v>
      </c>
      <c r="J77" s="145">
        <f>'2020实际制造费用'!K77+'2020实际管理费用'!K77+'2020实际营业费用'!K77</f>
        <v>0</v>
      </c>
      <c r="K77" s="145">
        <f>'2020实际制造费用'!L77+'2020实际管理费用'!L77+'2020实际营业费用'!L77</f>
        <v>0</v>
      </c>
      <c r="L77" s="145">
        <f>'2020实际制造费用'!M77+'2020实际管理费用'!M77+'2020实际营业费用'!M77</f>
        <v>0</v>
      </c>
      <c r="M77" s="145">
        <f>'2020实际制造费用'!N77+'2020实际管理费用'!N77+'2020实际营业费用'!N77</f>
        <v>0</v>
      </c>
      <c r="N77" s="145">
        <f>'2020实际制造费用'!O77+'2020实际管理费用'!O77+'2020实际营业费用'!O77</f>
        <v>0</v>
      </c>
      <c r="O77" s="145">
        <f>'2020实际制造费用'!P77+'2020实际管理费用'!P77+'2020实际营业费用'!P77</f>
        <v>0</v>
      </c>
      <c r="P77" s="145">
        <f>'2020实际制造费用'!Q77+'2020实际管理费用'!Q77+'2020实际营业费用'!Q77</f>
        <v>0</v>
      </c>
      <c r="Q77" s="145">
        <f>'2020实际制造费用'!R77+'2020实际管理费用'!R77+'2020实际营业费用'!R77</f>
        <v>0</v>
      </c>
      <c r="R77" s="145">
        <f>'2020实际制造费用'!S77+'2020实际管理费用'!S77+'2020实际营业费用'!S77</f>
        <v>0</v>
      </c>
      <c r="S77" s="145">
        <f>'2020实际制造费用'!T77+'2020实际管理费用'!T77+'2020实际营业费用'!T77</f>
        <v>0</v>
      </c>
      <c r="T77" s="146">
        <f t="shared" si="1"/>
        <v>0</v>
      </c>
      <c r="U77" s="147"/>
    </row>
    <row r="78" spans="1:21" s="142" customFormat="1" ht="17.25" customHeight="1">
      <c r="A78" s="259"/>
      <c r="B78" s="149" t="s">
        <v>619</v>
      </c>
      <c r="C78" s="162" t="s">
        <v>107</v>
      </c>
      <c r="D78" s="144"/>
      <c r="E78" s="144"/>
      <c r="F78" s="144"/>
      <c r="G78" s="144"/>
      <c r="H78" s="145">
        <f>'2020实际制造费用'!I78+'2020实际管理费用'!I78+'2020实际营业费用'!I78</f>
        <v>0</v>
      </c>
      <c r="I78" s="145">
        <f>'2020实际制造费用'!J78+'2020实际管理费用'!J78+'2020实际营业费用'!J78</f>
        <v>0</v>
      </c>
      <c r="J78" s="145">
        <f>'2020实际制造费用'!K78+'2020实际管理费用'!K78+'2020实际营业费用'!K78</f>
        <v>0</v>
      </c>
      <c r="K78" s="145">
        <f>'2020实际制造费用'!L78+'2020实际管理费用'!L78+'2020实际营业费用'!L78</f>
        <v>0</v>
      </c>
      <c r="L78" s="145">
        <f>'2020实际制造费用'!M78+'2020实际管理费用'!M78+'2020实际营业费用'!M78</f>
        <v>0</v>
      </c>
      <c r="M78" s="145">
        <f>'2020实际制造费用'!N78+'2020实际管理费用'!N78+'2020实际营业费用'!N78</f>
        <v>0</v>
      </c>
      <c r="N78" s="145">
        <f>'2020实际制造费用'!O78+'2020实际管理费用'!O78+'2020实际营业费用'!O78</f>
        <v>0</v>
      </c>
      <c r="O78" s="145">
        <f>'2020实际制造费用'!P78+'2020实际管理费用'!P78+'2020实际营业费用'!P78</f>
        <v>0</v>
      </c>
      <c r="P78" s="145">
        <f>'2020实际制造费用'!Q78+'2020实际管理费用'!Q78+'2020实际营业费用'!Q78</f>
        <v>0</v>
      </c>
      <c r="Q78" s="145">
        <f>'2020实际制造费用'!R78+'2020实际管理费用'!R78+'2020实际营业费用'!R78</f>
        <v>0</v>
      </c>
      <c r="R78" s="145">
        <f>'2020实际制造费用'!S78+'2020实际管理费用'!S78+'2020实际营业费用'!S78</f>
        <v>0</v>
      </c>
      <c r="S78" s="145">
        <f>'2020实际制造费用'!T78+'2020实际管理费用'!T78+'2020实际营业费用'!T78</f>
        <v>0</v>
      </c>
      <c r="T78" s="146">
        <f t="shared" si="1"/>
        <v>0</v>
      </c>
      <c r="U78" s="147"/>
    </row>
    <row r="79" spans="1:21" s="142" customFormat="1" ht="17.25" customHeight="1">
      <c r="A79" s="247" t="s">
        <v>620</v>
      </c>
      <c r="B79" s="149" t="s">
        <v>621</v>
      </c>
      <c r="C79" s="156" t="s">
        <v>543</v>
      </c>
      <c r="D79" s="144"/>
      <c r="E79" s="144"/>
      <c r="F79" s="144"/>
      <c r="G79" s="144"/>
      <c r="H79" s="145">
        <f>'2020实际制造费用'!I79+'2020实际管理费用'!I79+'2020实际营业费用'!I79</f>
        <v>0</v>
      </c>
      <c r="I79" s="145">
        <f>'2020实际制造费用'!J79+'2020实际管理费用'!J79+'2020实际营业费用'!J79</f>
        <v>0</v>
      </c>
      <c r="J79" s="145">
        <f>'2020实际制造费用'!K79+'2020实际管理费用'!K79+'2020实际营业费用'!K79</f>
        <v>0</v>
      </c>
      <c r="K79" s="145">
        <f>'2020实际制造费用'!L79+'2020实际管理费用'!L79+'2020实际营业费用'!L79</f>
        <v>0</v>
      </c>
      <c r="L79" s="145">
        <f>'2020实际制造费用'!M79+'2020实际管理费用'!M79+'2020实际营业费用'!M79</f>
        <v>0</v>
      </c>
      <c r="M79" s="145">
        <f>'2020实际制造费用'!N79+'2020实际管理费用'!N79+'2020实际营业费用'!N79</f>
        <v>0</v>
      </c>
      <c r="N79" s="145">
        <f>'2020实际制造费用'!O79+'2020实际管理费用'!O79+'2020实际营业费用'!O79</f>
        <v>0</v>
      </c>
      <c r="O79" s="145">
        <f>'2020实际制造费用'!P79+'2020实际管理费用'!P79+'2020实际营业费用'!P79</f>
        <v>0</v>
      </c>
      <c r="P79" s="145">
        <f>'2020实际制造费用'!Q79+'2020实际管理费用'!Q79+'2020实际营业费用'!Q79</f>
        <v>0</v>
      </c>
      <c r="Q79" s="145">
        <f>'2020实际制造费用'!R79+'2020实际管理费用'!R79+'2020实际营业费用'!R79</f>
        <v>0</v>
      </c>
      <c r="R79" s="145">
        <f>'2020实际制造费用'!S79+'2020实际管理费用'!S79+'2020实际营业费用'!S79</f>
        <v>0</v>
      </c>
      <c r="S79" s="145">
        <f>'2020实际制造费用'!T79+'2020实际管理费用'!T79+'2020实际营业费用'!T79</f>
        <v>0</v>
      </c>
      <c r="T79" s="146">
        <f t="shared" si="1"/>
        <v>0</v>
      </c>
      <c r="U79" s="147"/>
    </row>
    <row r="80" spans="1:21" s="142" customFormat="1" ht="17.25" customHeight="1">
      <c r="A80" s="247"/>
      <c r="B80" s="149" t="s">
        <v>622</v>
      </c>
      <c r="C80" s="154" t="s">
        <v>112</v>
      </c>
      <c r="D80" s="144"/>
      <c r="E80" s="144"/>
      <c r="F80" s="144"/>
      <c r="G80" s="144"/>
      <c r="H80" s="145">
        <f>'2020实际制造费用'!I80+'2020实际管理费用'!I80+'2020实际营业费用'!I80</f>
        <v>0</v>
      </c>
      <c r="I80" s="145">
        <f>'2020实际制造费用'!J80+'2020实际管理费用'!J80+'2020实际营业费用'!J80</f>
        <v>0</v>
      </c>
      <c r="J80" s="145">
        <f>'2020实际制造费用'!K80+'2020实际管理费用'!K80+'2020实际营业费用'!K80</f>
        <v>0</v>
      </c>
      <c r="K80" s="145">
        <f>'2020实际制造费用'!L80+'2020实际管理费用'!L80+'2020实际营业费用'!L80</f>
        <v>0</v>
      </c>
      <c r="L80" s="145">
        <f>'2020实际制造费用'!M80+'2020实际管理费用'!M80+'2020实际营业费用'!M80</f>
        <v>0</v>
      </c>
      <c r="M80" s="145">
        <f>'2020实际制造费用'!N80+'2020实际管理费用'!N80+'2020实际营业费用'!N80</f>
        <v>0</v>
      </c>
      <c r="N80" s="145">
        <f>'2020实际制造费用'!O80+'2020实际管理费用'!O80+'2020实际营业费用'!O80</f>
        <v>0</v>
      </c>
      <c r="O80" s="145">
        <f>'2020实际制造费用'!P80+'2020实际管理费用'!P80+'2020实际营业费用'!P80</f>
        <v>0</v>
      </c>
      <c r="P80" s="145">
        <f>'2020实际制造费用'!Q80+'2020实际管理费用'!Q80+'2020实际营业费用'!Q80</f>
        <v>0</v>
      </c>
      <c r="Q80" s="145">
        <f>'2020实际制造费用'!R80+'2020实际管理费用'!R80+'2020实际营业费用'!R80</f>
        <v>0</v>
      </c>
      <c r="R80" s="145">
        <f>'2020实际制造费用'!S80+'2020实际管理费用'!S80+'2020实际营业费用'!S80</f>
        <v>0</v>
      </c>
      <c r="S80" s="145">
        <f>'2020实际制造费用'!T80+'2020实际管理费用'!T80+'2020实际营业费用'!T80</f>
        <v>0</v>
      </c>
      <c r="T80" s="146">
        <f t="shared" si="1"/>
        <v>0</v>
      </c>
      <c r="U80" s="147"/>
    </row>
    <row r="81" spans="1:28" s="142" customFormat="1" ht="17.25" customHeight="1">
      <c r="A81" s="247"/>
      <c r="B81" s="149" t="s">
        <v>623</v>
      </c>
      <c r="C81" s="144" t="s">
        <v>114</v>
      </c>
      <c r="D81" s="144"/>
      <c r="E81" s="144"/>
      <c r="F81" s="144"/>
      <c r="G81" s="144"/>
      <c r="H81" s="145">
        <f>'2020实际制造费用'!I81+'2020实际管理费用'!I81+'2020实际营业费用'!I81</f>
        <v>0</v>
      </c>
      <c r="I81" s="145">
        <f>'2020实际制造费用'!J81+'2020实际管理费用'!J81+'2020实际营业费用'!J81</f>
        <v>0</v>
      </c>
      <c r="J81" s="145">
        <f>'2020实际制造费用'!K81+'2020实际管理费用'!K81+'2020实际营业费用'!K81</f>
        <v>0</v>
      </c>
      <c r="K81" s="145">
        <f>'2020实际制造费用'!L81+'2020实际管理费用'!L81+'2020实际营业费用'!L81</f>
        <v>0</v>
      </c>
      <c r="L81" s="145">
        <f>'2020实际制造费用'!M81+'2020实际管理费用'!M81+'2020实际营业费用'!M81</f>
        <v>0</v>
      </c>
      <c r="M81" s="145">
        <f>'2020实际制造费用'!N81+'2020实际管理费用'!N81+'2020实际营业费用'!N81</f>
        <v>0</v>
      </c>
      <c r="N81" s="145">
        <f>'2020实际制造费用'!O81+'2020实际管理费用'!O81+'2020实际营业费用'!O81</f>
        <v>0</v>
      </c>
      <c r="O81" s="145">
        <f>'2020实际制造费用'!P81+'2020实际管理费用'!P81+'2020实际营业费用'!P81</f>
        <v>0</v>
      </c>
      <c r="P81" s="145">
        <f>'2020实际制造费用'!Q81+'2020实际管理费用'!Q81+'2020实际营业费用'!Q81</f>
        <v>0</v>
      </c>
      <c r="Q81" s="145">
        <f>'2020实际制造费用'!R81+'2020实际管理费用'!R81+'2020实际营业费用'!R81</f>
        <v>0</v>
      </c>
      <c r="R81" s="145">
        <f>'2020实际制造费用'!S81+'2020实际管理费用'!S81+'2020实际营业费用'!S81</f>
        <v>0</v>
      </c>
      <c r="S81" s="145">
        <f>'2020实际制造费用'!T81+'2020实际管理费用'!T81+'2020实际营业费用'!T81</f>
        <v>0</v>
      </c>
      <c r="T81" s="146">
        <f t="shared" si="1"/>
        <v>0</v>
      </c>
      <c r="U81" s="147"/>
    </row>
    <row r="82" spans="1:28" s="142" customFormat="1" ht="17.25" customHeight="1">
      <c r="A82" s="247"/>
      <c r="B82" s="148" t="s">
        <v>624</v>
      </c>
      <c r="C82" s="144" t="s">
        <v>115</v>
      </c>
      <c r="D82" s="144"/>
      <c r="E82" s="144"/>
      <c r="F82" s="144"/>
      <c r="G82" s="144"/>
      <c r="H82" s="145">
        <f>'2020实际制造费用'!I82+'2020实际管理费用'!I82+'2020实际营业费用'!I82</f>
        <v>0</v>
      </c>
      <c r="I82" s="145">
        <f>'2020实际制造费用'!J82+'2020实际管理费用'!J82+'2020实际营业费用'!J82</f>
        <v>0</v>
      </c>
      <c r="J82" s="145">
        <f>'2020实际制造费用'!K82+'2020实际管理费用'!K82+'2020实际营业费用'!K82</f>
        <v>0</v>
      </c>
      <c r="K82" s="145">
        <f>'2020实际制造费用'!L82+'2020实际管理费用'!L82+'2020实际营业费用'!L82</f>
        <v>0</v>
      </c>
      <c r="L82" s="145">
        <f>'2020实际制造费用'!M82+'2020实际管理费用'!M82+'2020实际营业费用'!M82</f>
        <v>0</v>
      </c>
      <c r="M82" s="145">
        <f>'2020实际制造费用'!N82+'2020实际管理费用'!N82+'2020实际营业费用'!N82</f>
        <v>0</v>
      </c>
      <c r="N82" s="145">
        <f>'2020实际制造费用'!O82+'2020实际管理费用'!O82+'2020实际营业费用'!O82</f>
        <v>0</v>
      </c>
      <c r="O82" s="145">
        <f>'2020实际制造费用'!P82+'2020实际管理费用'!P82+'2020实际营业费用'!P82</f>
        <v>0</v>
      </c>
      <c r="P82" s="145">
        <f>'2020实际制造费用'!Q82+'2020实际管理费用'!Q82+'2020实际营业费用'!Q82</f>
        <v>0</v>
      </c>
      <c r="Q82" s="145">
        <f>'2020实际制造费用'!R82+'2020实际管理费用'!R82+'2020实际营业费用'!R82</f>
        <v>0</v>
      </c>
      <c r="R82" s="145">
        <f>'2020实际制造费用'!S82+'2020实际管理费用'!S82+'2020实际营业费用'!S82</f>
        <v>0</v>
      </c>
      <c r="S82" s="145">
        <f>'2020实际制造费用'!T82+'2020实际管理费用'!T82+'2020实际营业费用'!T82</f>
        <v>0</v>
      </c>
      <c r="T82" s="146">
        <f t="shared" si="1"/>
        <v>0</v>
      </c>
      <c r="U82" s="147"/>
    </row>
    <row r="83" spans="1:28" s="142" customFormat="1" ht="17.25" customHeight="1">
      <c r="A83" s="248"/>
      <c r="B83" s="163" t="s">
        <v>625</v>
      </c>
      <c r="C83" s="164" t="s">
        <v>437</v>
      </c>
      <c r="D83" s="144"/>
      <c r="E83" s="144"/>
      <c r="F83" s="144"/>
      <c r="G83" s="144"/>
      <c r="H83" s="145">
        <f>'2020实际制造费用'!I83+'2020实际管理费用'!I83+'2020实际营业费用'!I83</f>
        <v>4240543.0999999987</v>
      </c>
      <c r="I83" s="145">
        <f>'2020实际制造费用'!J83+'2020实际管理费用'!J83+'2020实际营业费用'!J83</f>
        <v>3066613.5199999968</v>
      </c>
      <c r="J83" s="145">
        <f>'2020实际制造费用'!K83+'2020实际管理费用'!K83+'2020实际营业费用'!K83</f>
        <v>7262681.7799999937</v>
      </c>
      <c r="K83" s="145">
        <f>'2020实际制造费用'!L83+'2020实际管理费用'!L83+'2020实际营业费用'!L83</f>
        <v>0</v>
      </c>
      <c r="L83" s="145">
        <f>'2020实际制造费用'!M83+'2020实际管理费用'!M83+'2020实际营业费用'!M83</f>
        <v>0</v>
      </c>
      <c r="M83" s="145">
        <f>'2020实际制造费用'!N83+'2020实际管理费用'!N83+'2020实际营业费用'!N83</f>
        <v>0</v>
      </c>
      <c r="N83" s="145">
        <f>'2020实际制造费用'!O83+'2020实际管理费用'!O83+'2020实际营业费用'!O83</f>
        <v>0</v>
      </c>
      <c r="O83" s="145">
        <f>'2020实际制造费用'!P83+'2020实际管理费用'!P83+'2020实际营业费用'!P83</f>
        <v>0</v>
      </c>
      <c r="P83" s="145">
        <f>'2020实际制造费用'!Q83+'2020实际管理费用'!Q83+'2020实际营业费用'!Q83</f>
        <v>0</v>
      </c>
      <c r="Q83" s="145">
        <f>'2020实际制造费用'!R83+'2020实际管理费用'!R83+'2020实际营业费用'!R83</f>
        <v>0</v>
      </c>
      <c r="R83" s="145">
        <f>'2020实际制造费用'!S83+'2020实际管理费用'!S83+'2020实际营业费用'!S83</f>
        <v>0</v>
      </c>
      <c r="S83" s="145">
        <f>'2020实际制造费用'!T83+'2020实际管理费用'!T83+'2020实际营业费用'!T83</f>
        <v>0</v>
      </c>
      <c r="T83" s="146">
        <f t="shared" si="1"/>
        <v>14569838.399999989</v>
      </c>
      <c r="U83" s="147"/>
    </row>
    <row r="84" spans="1:28" s="142" customFormat="1" ht="17.25" customHeight="1">
      <c r="A84" s="249"/>
      <c r="B84" s="149" t="s">
        <v>626</v>
      </c>
      <c r="C84" s="154" t="s">
        <v>16</v>
      </c>
      <c r="D84" s="144"/>
      <c r="E84" s="144"/>
      <c r="F84" s="144"/>
      <c r="G84" s="144"/>
      <c r="H84" s="145">
        <f>'2020实际制造费用'!I84+'2020实际管理费用'!I84+'2020实际营业费用'!I84</f>
        <v>69050.000000000116</v>
      </c>
      <c r="I84" s="145">
        <f>'2020实际制造费用'!J84+'2020实际管理费用'!J84+'2020实际营业费用'!J84</f>
        <v>-7.2759576141834259E-12</v>
      </c>
      <c r="J84" s="145">
        <f>'2020实际制造费用'!K84+'2020实际管理费用'!K84+'2020实际营业费用'!K84</f>
        <v>924.86</v>
      </c>
      <c r="K84" s="145">
        <f>'2020实际制造费用'!L84+'2020实际管理费用'!L84+'2020实际营业费用'!L84</f>
        <v>0</v>
      </c>
      <c r="L84" s="145">
        <f>'2020实际制造费用'!M84+'2020实际管理费用'!M84+'2020实际营业费用'!M84</f>
        <v>0</v>
      </c>
      <c r="M84" s="145">
        <f>'2020实际制造费用'!N84+'2020实际管理费用'!N84+'2020实际营业费用'!N84</f>
        <v>0</v>
      </c>
      <c r="N84" s="145">
        <f>'2020实际制造费用'!O84+'2020实际管理费用'!O84+'2020实际营业费用'!O84</f>
        <v>0</v>
      </c>
      <c r="O84" s="145">
        <f>'2020实际制造费用'!P84+'2020实际管理费用'!P84+'2020实际营业费用'!P84</f>
        <v>0</v>
      </c>
      <c r="P84" s="145">
        <f>'2020实际制造费用'!Q84+'2020实际管理费用'!Q84+'2020实际营业费用'!Q84</f>
        <v>0</v>
      </c>
      <c r="Q84" s="145">
        <f>'2020实际制造费用'!R84+'2020实际管理费用'!R84+'2020实际营业费用'!R84</f>
        <v>0</v>
      </c>
      <c r="R84" s="145">
        <f>'2020实际制造费用'!S84+'2020实际管理费用'!S84+'2020实际营业费用'!S84</f>
        <v>0</v>
      </c>
      <c r="S84" s="145">
        <f>'2020实际制造费用'!T84+'2020实际管理费用'!T84+'2020实际营业费用'!T84</f>
        <v>0</v>
      </c>
      <c r="T84" s="146">
        <f t="shared" si="1"/>
        <v>69974.860000000117</v>
      </c>
      <c r="U84" s="147"/>
    </row>
    <row r="85" spans="1:28" s="165" customFormat="1" ht="15" customHeight="1">
      <c r="A85" s="250" t="s">
        <v>627</v>
      </c>
      <c r="B85" s="250"/>
      <c r="C85" s="250"/>
      <c r="D85" s="173"/>
      <c r="E85" s="173"/>
      <c r="F85" s="173"/>
      <c r="G85" s="173"/>
      <c r="H85" s="146">
        <f t="shared" ref="H85:R85" si="2">SUM(H6:H84)</f>
        <v>33650140.630000055</v>
      </c>
      <c r="I85" s="146">
        <f t="shared" si="2"/>
        <v>32881139.420000106</v>
      </c>
      <c r="J85" s="146">
        <f t="shared" si="2"/>
        <v>41946107.120000012</v>
      </c>
      <c r="K85" s="146">
        <f t="shared" si="2"/>
        <v>0</v>
      </c>
      <c r="L85" s="146">
        <f t="shared" si="2"/>
        <v>0</v>
      </c>
      <c r="M85" s="146">
        <f t="shared" si="2"/>
        <v>0</v>
      </c>
      <c r="N85" s="146">
        <f t="shared" si="2"/>
        <v>0</v>
      </c>
      <c r="O85" s="146">
        <f t="shared" si="2"/>
        <v>0</v>
      </c>
      <c r="P85" s="146">
        <f t="shared" si="2"/>
        <v>0</v>
      </c>
      <c r="Q85" s="146">
        <f t="shared" si="2"/>
        <v>0</v>
      </c>
      <c r="R85" s="146">
        <f t="shared" si="2"/>
        <v>0</v>
      </c>
      <c r="S85" s="146">
        <f>SUM(S6:S84)</f>
        <v>0</v>
      </c>
      <c r="T85" s="146">
        <f>SUM(T6:T84)</f>
        <v>108477387.17000017</v>
      </c>
      <c r="U85" s="147"/>
      <c r="V85" s="142"/>
      <c r="W85" s="142"/>
      <c r="X85" s="142"/>
      <c r="Y85" s="142"/>
      <c r="Z85" s="142"/>
      <c r="AA85" s="142"/>
      <c r="AB85" s="142"/>
    </row>
  </sheetData>
  <autoFilter ref="A5:AB85"/>
  <mergeCells count="30">
    <mergeCell ref="A1:W1"/>
    <mergeCell ref="D4:E4"/>
    <mergeCell ref="F4:G4"/>
    <mergeCell ref="A73:A78"/>
    <mergeCell ref="B75:B77"/>
    <mergeCell ref="A28:A39"/>
    <mergeCell ref="B28:B29"/>
    <mergeCell ref="B31:B33"/>
    <mergeCell ref="B37:B38"/>
    <mergeCell ref="A40:A47"/>
    <mergeCell ref="B43:B44"/>
    <mergeCell ref="T4:T5"/>
    <mergeCell ref="U4:U5"/>
    <mergeCell ref="A6:A27"/>
    <mergeCell ref="B6:B7"/>
    <mergeCell ref="B10:B17"/>
    <mergeCell ref="A79:A82"/>
    <mergeCell ref="A83:A84"/>
    <mergeCell ref="A85:C85"/>
    <mergeCell ref="A49:A53"/>
    <mergeCell ref="B50:B51"/>
    <mergeCell ref="A54:A58"/>
    <mergeCell ref="A59:A69"/>
    <mergeCell ref="B64:B65"/>
    <mergeCell ref="A70:A72"/>
    <mergeCell ref="B21:B26"/>
    <mergeCell ref="A4:A5"/>
    <mergeCell ref="B4:B5"/>
    <mergeCell ref="C4:C5"/>
    <mergeCell ref="H4:S4"/>
  </mergeCells>
  <phoneticPr fontId="11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59999389629810485"/>
  </sheetPr>
  <dimension ref="A1:AC100"/>
  <sheetViews>
    <sheetView workbookViewId="0">
      <pane xSplit="4" ySplit="5" topLeftCell="E78" activePane="bottomRight" state="frozen"/>
      <selection pane="topRight" activeCell="D1" sqref="D1"/>
      <selection pane="bottomLeft" activeCell="A6" sqref="A6"/>
      <selection pane="bottomRight" activeCell="L82" sqref="L82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7.5" style="168" customWidth="1"/>
    <col min="10" max="10" width="11.375" style="168" bestFit="1" customWidth="1"/>
    <col min="11" max="11" width="14" style="168" customWidth="1"/>
    <col min="12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629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469</v>
      </c>
    </row>
    <row r="2" spans="1:22" s="137" customFormat="1" ht="18" customHeight="1">
      <c r="A2" s="133" t="str">
        <f>总体费用!A2</f>
        <v>编制单位：九江天赐高新材料股份有限公司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总体费用!A3</f>
        <v>编制期间：2020年3月</v>
      </c>
      <c r="J3" s="138"/>
      <c r="M3" s="138" t="str">
        <f>总体费用!L3</f>
        <v>编制日期：2020年4月2日</v>
      </c>
      <c r="N3" s="138"/>
      <c r="O3" s="138"/>
      <c r="P3" s="139"/>
    </row>
    <row r="4" spans="1:22" s="140" customFormat="1" ht="14.25" customHeight="1">
      <c r="A4" s="244" t="s">
        <v>470</v>
      </c>
      <c r="B4" s="244" t="s">
        <v>556</v>
      </c>
      <c r="C4" s="270" t="s">
        <v>557</v>
      </c>
      <c r="D4" s="245" t="s">
        <v>558</v>
      </c>
      <c r="E4" s="218" t="s">
        <v>635</v>
      </c>
      <c r="F4" s="219"/>
      <c r="G4" s="220" t="s">
        <v>639</v>
      </c>
      <c r="H4" s="220"/>
      <c r="I4" s="246" t="s">
        <v>474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559</v>
      </c>
      <c r="V4" s="264" t="s">
        <v>560</v>
      </c>
    </row>
    <row r="5" spans="1:22" s="142" customFormat="1">
      <c r="A5" s="244"/>
      <c r="B5" s="244"/>
      <c r="C5" s="271"/>
      <c r="D5" s="245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561</v>
      </c>
      <c r="J5" s="141" t="s">
        <v>562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65"/>
    </row>
    <row r="6" spans="1:22" s="142" customFormat="1" ht="17.25" customHeight="1">
      <c r="A6" s="266" t="s">
        <v>563</v>
      </c>
      <c r="B6" s="241" t="s">
        <v>564</v>
      </c>
      <c r="C6" s="143" t="str">
        <f>"制造费用-"&amp;D6</f>
        <v>制造费用-工资</v>
      </c>
      <c r="D6" s="144" t="s">
        <v>428</v>
      </c>
      <c r="E6" s="144"/>
      <c r="F6" s="144"/>
      <c r="G6" s="144"/>
      <c r="H6" s="144"/>
      <c r="I6" s="145">
        <v>4814654.0899999989</v>
      </c>
      <c r="J6" s="145">
        <v>4507059.9800000023</v>
      </c>
      <c r="K6" s="145">
        <v>4752439.88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14074153.949999999</v>
      </c>
      <c r="V6" s="147"/>
    </row>
    <row r="7" spans="1:22" s="142" customFormat="1" ht="17.25" customHeight="1">
      <c r="A7" s="267"/>
      <c r="B7" s="268"/>
      <c r="C7" s="143" t="str">
        <f t="shared" ref="C7:C70" si="0">"制造费用-"&amp;D7</f>
        <v>制造费用-年终奖</v>
      </c>
      <c r="D7" s="144" t="s">
        <v>429</v>
      </c>
      <c r="E7" s="144"/>
      <c r="F7" s="144"/>
      <c r="G7" s="144"/>
      <c r="H7" s="144"/>
      <c r="I7" s="145">
        <v>369489.48999999987</v>
      </c>
      <c r="J7" s="145">
        <v>242161.03999999995</v>
      </c>
      <c r="K7" s="145">
        <v>272592.30000000005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884242.82999999984</v>
      </c>
      <c r="V7" s="147"/>
    </row>
    <row r="8" spans="1:22" s="142" customFormat="1" ht="17.25" customHeight="1">
      <c r="A8" s="267"/>
      <c r="B8" s="148" t="s">
        <v>565</v>
      </c>
      <c r="C8" s="143" t="str">
        <f t="shared" si="0"/>
        <v>制造费用-劳务费</v>
      </c>
      <c r="D8" s="144" t="s">
        <v>5</v>
      </c>
      <c r="E8" s="144"/>
      <c r="F8" s="144"/>
      <c r="G8" s="144"/>
      <c r="H8" s="144"/>
      <c r="I8" s="145">
        <v>97301.130000000019</v>
      </c>
      <c r="J8" s="145">
        <v>76248.760000000009</v>
      </c>
      <c r="K8" s="145">
        <v>247573.51999999996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421123.41</v>
      </c>
      <c r="V8" s="147"/>
    </row>
    <row r="9" spans="1:22" s="142" customFormat="1" ht="17.25" customHeight="1">
      <c r="A9" s="267"/>
      <c r="B9" s="148" t="s">
        <v>566</v>
      </c>
      <c r="C9" s="143" t="str">
        <f t="shared" si="0"/>
        <v>制造费用-奖励费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67"/>
      <c r="B10" s="241" t="s">
        <v>567</v>
      </c>
      <c r="C10" s="143" t="str">
        <f t="shared" si="0"/>
        <v>制造费用-员工餐费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67"/>
      <c r="B11" s="242"/>
      <c r="C11" s="143" t="str">
        <f t="shared" si="0"/>
        <v>制造费用-文体活动费</v>
      </c>
      <c r="D11" s="144" t="s">
        <v>9</v>
      </c>
      <c r="E11" s="144"/>
      <c r="F11" s="144"/>
      <c r="G11" s="144"/>
      <c r="H11" s="144"/>
      <c r="I11" s="145">
        <v>5202.96</v>
      </c>
      <c r="J11" s="145">
        <v>0</v>
      </c>
      <c r="K11" s="145">
        <v>1758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6960.96</v>
      </c>
      <c r="V11" s="147"/>
    </row>
    <row r="12" spans="1:22" s="142" customFormat="1" ht="17.25" customHeight="1">
      <c r="A12" s="267"/>
      <c r="B12" s="242"/>
      <c r="C12" s="143" t="str">
        <f t="shared" si="0"/>
        <v>制造费用-高温补贴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7"/>
      <c r="B13" s="242"/>
      <c r="C13" s="143" t="str">
        <f t="shared" si="0"/>
        <v>制造费用-医疗医药费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7"/>
      <c r="B14" s="242"/>
      <c r="C14" s="143" t="str">
        <f t="shared" si="0"/>
        <v>制造费用-慰问金</v>
      </c>
      <c r="D14" s="144" t="s">
        <v>12</v>
      </c>
      <c r="E14" s="144"/>
      <c r="F14" s="144"/>
      <c r="G14" s="144"/>
      <c r="H14" s="144"/>
      <c r="I14" s="145">
        <v>6000</v>
      </c>
      <c r="J14" s="145">
        <v>156800</v>
      </c>
      <c r="K14" s="145">
        <v>8900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171700</v>
      </c>
      <c r="V14" s="147"/>
    </row>
    <row r="15" spans="1:22" s="142" customFormat="1" ht="17.25" customHeight="1">
      <c r="A15" s="267"/>
      <c r="B15" s="242"/>
      <c r="C15" s="143" t="str">
        <f t="shared" si="0"/>
        <v>制造费用-困难补助金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7"/>
      <c r="B16" s="242"/>
      <c r="C16" s="143" t="str">
        <f t="shared" si="0"/>
        <v>制造费用-商业保险金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7"/>
      <c r="B17" s="242"/>
      <c r="C17" s="143" t="str">
        <f t="shared" si="0"/>
        <v>制造费用-其他福利费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67"/>
      <c r="B18" s="149" t="s">
        <v>568</v>
      </c>
      <c r="C18" s="143" t="str">
        <f t="shared" si="0"/>
        <v>制造费用-住房公积金</v>
      </c>
      <c r="D18" s="144" t="s">
        <v>17</v>
      </c>
      <c r="E18" s="144"/>
      <c r="F18" s="144"/>
      <c r="G18" s="144"/>
      <c r="H18" s="144"/>
      <c r="I18" s="145">
        <v>172607</v>
      </c>
      <c r="J18" s="145">
        <v>172518</v>
      </c>
      <c r="K18" s="145">
        <v>174758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519883</v>
      </c>
      <c r="V18" s="147"/>
    </row>
    <row r="19" spans="1:22" s="142" customFormat="1" ht="17.25" customHeight="1">
      <c r="A19" s="267"/>
      <c r="B19" s="148" t="s">
        <v>569</v>
      </c>
      <c r="C19" s="143" t="str">
        <f t="shared" si="0"/>
        <v>制造费用-工会经费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67"/>
      <c r="B20" s="148" t="s">
        <v>570</v>
      </c>
      <c r="C20" s="143" t="str">
        <f t="shared" ref="C20:C27" si="2">"制造费用-"&amp;D20</f>
        <v>制造费用-培训费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67"/>
      <c r="B21" s="241" t="s">
        <v>571</v>
      </c>
      <c r="C21" s="143" t="str">
        <f t="shared" si="2"/>
        <v>制造费用-养老保险</v>
      </c>
      <c r="D21" s="144" t="s">
        <v>22</v>
      </c>
      <c r="E21" s="144"/>
      <c r="F21" s="144"/>
      <c r="G21" s="144"/>
      <c r="H21" s="144"/>
      <c r="I21" s="145">
        <v>387960.32000000001</v>
      </c>
      <c r="J21" s="145">
        <v>394781.11999999994</v>
      </c>
      <c r="K21" s="145">
        <v>-182300.63999999998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600440.79999999993</v>
      </c>
      <c r="V21" s="147"/>
    </row>
    <row r="22" spans="1:22" s="142" customFormat="1" ht="17.25" customHeight="1">
      <c r="A22" s="267"/>
      <c r="B22" s="242"/>
      <c r="C22" s="143" t="str">
        <f t="shared" si="2"/>
        <v>制造费用-失业保险</v>
      </c>
      <c r="D22" s="144" t="s">
        <v>23</v>
      </c>
      <c r="E22" s="144"/>
      <c r="F22" s="144"/>
      <c r="G22" s="144"/>
      <c r="H22" s="144"/>
      <c r="I22" s="145">
        <v>12095.339999999998</v>
      </c>
      <c r="J22" s="145">
        <v>12407.96</v>
      </c>
      <c r="K22" s="145">
        <v>244.2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24747.499999999996</v>
      </c>
      <c r="V22" s="147"/>
    </row>
    <row r="23" spans="1:22" s="142" customFormat="1" ht="17.25" customHeight="1">
      <c r="A23" s="267"/>
      <c r="B23" s="242"/>
      <c r="C23" s="143" t="str">
        <f t="shared" si="2"/>
        <v>制造费用-工伤保险</v>
      </c>
      <c r="D23" s="144" t="s">
        <v>24</v>
      </c>
      <c r="E23" s="144"/>
      <c r="F23" s="144"/>
      <c r="G23" s="144"/>
      <c r="H23" s="144"/>
      <c r="I23" s="145">
        <v>11908.820000000003</v>
      </c>
      <c r="J23" s="145">
        <v>12187.820000000003</v>
      </c>
      <c r="K23" s="145">
        <v>-2177.1399999999994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21919.500000000007</v>
      </c>
      <c r="V23" s="147"/>
    </row>
    <row r="24" spans="1:22" s="142" customFormat="1" ht="17.25" customHeight="1">
      <c r="A24" s="267"/>
      <c r="B24" s="242"/>
      <c r="C24" s="143" t="str">
        <f t="shared" si="2"/>
        <v>制造费用-医疗保险</v>
      </c>
      <c r="D24" s="144" t="s">
        <v>25</v>
      </c>
      <c r="E24" s="144"/>
      <c r="F24" s="144"/>
      <c r="G24" s="144"/>
      <c r="H24" s="144"/>
      <c r="I24" s="145">
        <v>208942.79000000004</v>
      </c>
      <c r="J24" s="145">
        <v>202124.24</v>
      </c>
      <c r="K24" s="145">
        <v>201646.11000000002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612713.14</v>
      </c>
      <c r="V24" s="147"/>
    </row>
    <row r="25" spans="1:22" s="142" customFormat="1" ht="17.25" customHeight="1">
      <c r="A25" s="267"/>
      <c r="B25" s="242"/>
      <c r="C25" s="143" t="str">
        <f t="shared" si="2"/>
        <v>制造费用-生育保险</v>
      </c>
      <c r="D25" s="144" t="s">
        <v>26</v>
      </c>
      <c r="E25" s="144"/>
      <c r="F25" s="144"/>
      <c r="G25" s="144"/>
      <c r="H25" s="144"/>
      <c r="I25" s="145">
        <v>26929.230000000003</v>
      </c>
      <c r="J25" s="145">
        <v>26213.900000000005</v>
      </c>
      <c r="K25" s="145">
        <v>26190.960000000006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79334.090000000011</v>
      </c>
      <c r="V25" s="147"/>
    </row>
    <row r="26" spans="1:22" s="142" customFormat="1" ht="17.25" customHeight="1">
      <c r="A26" s="267"/>
      <c r="B26" s="243"/>
      <c r="C26" s="143" t="str">
        <f t="shared" si="2"/>
        <v>制造费用-辞退福利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67"/>
      <c r="B27" s="148" t="s">
        <v>572</v>
      </c>
      <c r="C27" s="143" t="str">
        <f t="shared" si="2"/>
        <v>制造费用-招聘费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0" t="s">
        <v>573</v>
      </c>
      <c r="B28" s="241" t="s">
        <v>574</v>
      </c>
      <c r="C28" s="143" t="str">
        <f t="shared" si="0"/>
        <v>制造费用-图书资料费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61"/>
      <c r="B29" s="243"/>
      <c r="C29" s="143" t="str">
        <f t="shared" si="0"/>
        <v>制造费用-办公用品费用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10270.650000000001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10270.650000000001</v>
      </c>
      <c r="V29" s="147"/>
    </row>
    <row r="30" spans="1:22" s="142" customFormat="1" ht="17.25" customHeight="1">
      <c r="A30" s="261"/>
      <c r="B30" s="149" t="s">
        <v>575</v>
      </c>
      <c r="C30" s="143" t="str">
        <f t="shared" si="0"/>
        <v>制造费用-印刷费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51930.180000000022</v>
      </c>
      <c r="K30" s="145">
        <v>1342.2499999999998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53272.430000000022</v>
      </c>
      <c r="V30" s="147"/>
    </row>
    <row r="31" spans="1:22" s="142" customFormat="1" ht="17.25" customHeight="1">
      <c r="A31" s="261"/>
      <c r="B31" s="241" t="s">
        <v>576</v>
      </c>
      <c r="C31" s="143" t="str">
        <f t="shared" si="0"/>
        <v>制造费用-上网费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1"/>
      <c r="B32" s="242"/>
      <c r="C32" s="143" t="str">
        <f t="shared" si="0"/>
        <v>制造费用-固话费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1"/>
      <c r="B33" s="243"/>
      <c r="C33" s="143" t="str">
        <f t="shared" si="0"/>
        <v>制造费用-手机费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1"/>
      <c r="B34" s="148" t="s">
        <v>577</v>
      </c>
      <c r="C34" s="143" t="str">
        <f t="shared" si="0"/>
        <v>制造费用-差旅费</v>
      </c>
      <c r="D34" s="151" t="s">
        <v>495</v>
      </c>
      <c r="E34" s="152"/>
      <c r="F34" s="152"/>
      <c r="G34" s="152"/>
      <c r="H34" s="152"/>
      <c r="I34" s="145">
        <v>1665.66</v>
      </c>
      <c r="J34" s="145">
        <v>1280.5</v>
      </c>
      <c r="K34" s="145">
        <v>13485.880000000001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16432.04</v>
      </c>
      <c r="V34" s="147"/>
    </row>
    <row r="35" spans="1:22" s="142" customFormat="1" ht="17.25" customHeight="1">
      <c r="A35" s="261"/>
      <c r="B35" s="149" t="s">
        <v>578</v>
      </c>
      <c r="C35" s="143" t="str">
        <f t="shared" si="0"/>
        <v>制造费用-车辆费</v>
      </c>
      <c r="D35" s="152" t="s">
        <v>40</v>
      </c>
      <c r="E35" s="152"/>
      <c r="F35" s="152"/>
      <c r="G35" s="152"/>
      <c r="H35" s="152"/>
      <c r="I35" s="145">
        <v>1000</v>
      </c>
      <c r="J35" s="145">
        <v>1000</v>
      </c>
      <c r="K35" s="145">
        <v>1810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3810</v>
      </c>
      <c r="V35" s="147"/>
    </row>
    <row r="36" spans="1:22" s="142" customFormat="1" ht="17.25" customHeight="1">
      <c r="A36" s="261"/>
      <c r="B36" s="149" t="s">
        <v>579</v>
      </c>
      <c r="C36" s="143" t="str">
        <f t="shared" si="0"/>
        <v>制造费用-业务招待费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480</v>
      </c>
      <c r="K36" s="145">
        <v>1243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1723</v>
      </c>
      <c r="V36" s="147"/>
    </row>
    <row r="37" spans="1:22" s="142" customFormat="1" ht="17.25" customHeight="1">
      <c r="A37" s="261"/>
      <c r="B37" s="241" t="s">
        <v>580</v>
      </c>
      <c r="C37" s="143" t="str">
        <f t="shared" si="0"/>
        <v>制造费用-会员费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1"/>
      <c r="B38" s="243"/>
      <c r="C38" s="143" t="str">
        <f t="shared" si="0"/>
        <v>制造费用-会议会务费</v>
      </c>
      <c r="D38" s="144" t="s">
        <v>44</v>
      </c>
      <c r="E38" s="144"/>
      <c r="F38" s="144"/>
      <c r="G38" s="144"/>
      <c r="H38" s="144"/>
      <c r="I38" s="145">
        <v>3641.5</v>
      </c>
      <c r="J38" s="145">
        <v>0</v>
      </c>
      <c r="K38" s="145">
        <v>353.40000000000003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3994.9</v>
      </c>
      <c r="V38" s="147"/>
    </row>
    <row r="39" spans="1:22" s="142" customFormat="1" ht="17.25" customHeight="1">
      <c r="A39" s="261"/>
      <c r="B39" s="149" t="s">
        <v>581</v>
      </c>
      <c r="C39" s="143" t="str">
        <f t="shared" si="0"/>
        <v>制造费用-文化建设费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62" t="s">
        <v>582</v>
      </c>
      <c r="B40" s="153" t="s">
        <v>583</v>
      </c>
      <c r="C40" s="143" t="str">
        <f t="shared" si="0"/>
        <v>制造费用-修理费</v>
      </c>
      <c r="D40" s="144" t="s">
        <v>431</v>
      </c>
      <c r="E40" s="144"/>
      <c r="F40" s="144"/>
      <c r="G40" s="144"/>
      <c r="H40" s="144"/>
      <c r="I40" s="145">
        <v>598639.21000000043</v>
      </c>
      <c r="J40" s="145">
        <v>646031.87999999977</v>
      </c>
      <c r="K40" s="145">
        <v>2541871.9000000008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3786542.9900000012</v>
      </c>
      <c r="V40" s="147"/>
    </row>
    <row r="41" spans="1:22" s="142" customFormat="1" ht="17.25" customHeight="1">
      <c r="A41" s="263"/>
      <c r="B41" s="148" t="s">
        <v>584</v>
      </c>
      <c r="C41" s="143" t="str">
        <f t="shared" si="0"/>
        <v>制造费用-低值易耗品</v>
      </c>
      <c r="D41" s="144" t="s">
        <v>432</v>
      </c>
      <c r="E41" s="144"/>
      <c r="F41" s="144"/>
      <c r="G41" s="144"/>
      <c r="H41" s="144"/>
      <c r="I41" s="145">
        <v>89320.37</v>
      </c>
      <c r="J41" s="145">
        <v>37975.750000000007</v>
      </c>
      <c r="K41" s="145">
        <v>88282.81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215578.93</v>
      </c>
      <c r="V41" s="147"/>
    </row>
    <row r="42" spans="1:22" s="142" customFormat="1" ht="17.25" customHeight="1">
      <c r="A42" s="263"/>
      <c r="B42" s="148" t="s">
        <v>585</v>
      </c>
      <c r="C42" s="143" t="str">
        <f t="shared" si="0"/>
        <v>制造费用-软件费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63"/>
      <c r="B43" s="241" t="s">
        <v>586</v>
      </c>
      <c r="C43" s="143" t="str">
        <f t="shared" si="0"/>
        <v>制造费用-财产保险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3"/>
      <c r="B44" s="243"/>
      <c r="C44" s="143" t="str">
        <f t="shared" si="0"/>
        <v>制造费用-信用保险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3"/>
      <c r="B45" s="149" t="s">
        <v>587</v>
      </c>
      <c r="C45" s="143" t="str">
        <f t="shared" si="0"/>
        <v>制造费用-固定资产折旧</v>
      </c>
      <c r="D45" s="154" t="s">
        <v>52</v>
      </c>
      <c r="E45" s="162"/>
      <c r="F45" s="162"/>
      <c r="G45" s="162"/>
      <c r="H45" s="162"/>
      <c r="I45" s="145">
        <v>10701447.900000058</v>
      </c>
      <c r="J45" s="145">
        <v>10990053.790000111</v>
      </c>
      <c r="K45" s="145">
        <v>11064709.230000013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32756210.920000181</v>
      </c>
      <c r="V45" s="147"/>
    </row>
    <row r="46" spans="1:22" s="142" customFormat="1" ht="17.25" customHeight="1">
      <c r="A46" s="263"/>
      <c r="B46" s="149" t="s">
        <v>588</v>
      </c>
      <c r="C46" s="143" t="str">
        <f t="shared" si="0"/>
        <v>制造费用-无形资产摊销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63"/>
      <c r="B47" s="148" t="s">
        <v>589</v>
      </c>
      <c r="C47" s="143" t="str">
        <f t="shared" si="0"/>
        <v>制造费用-租赁费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18593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18593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制造费用-长期待摊费用摊销</v>
      </c>
      <c r="D48" s="156" t="s">
        <v>508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51"/>
      <c r="B49" s="157" t="s">
        <v>590</v>
      </c>
      <c r="C49" s="143" t="str">
        <f t="shared" si="0"/>
        <v>制造费用-材料费</v>
      </c>
      <c r="D49" s="158" t="s">
        <v>591</v>
      </c>
      <c r="E49" s="174"/>
      <c r="F49" s="174"/>
      <c r="G49" s="174"/>
      <c r="H49" s="174"/>
      <c r="I49" s="145">
        <v>2379276.5600000005</v>
      </c>
      <c r="J49" s="145">
        <v>-113558.28999999954</v>
      </c>
      <c r="K49" s="145">
        <v>2719963.8200000022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4985682.0900000036</v>
      </c>
      <c r="V49" s="147"/>
    </row>
    <row r="50" spans="1:22" s="142" customFormat="1" ht="17.25" customHeight="1">
      <c r="A50" s="251"/>
      <c r="B50" s="252" t="s">
        <v>592</v>
      </c>
      <c r="C50" s="143" t="str">
        <f t="shared" si="0"/>
        <v>制造费用-委外试制费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1"/>
      <c r="B51" s="253"/>
      <c r="C51" s="143" t="str">
        <f t="shared" si="0"/>
        <v>制造费用-检测费</v>
      </c>
      <c r="D51" s="156" t="s">
        <v>512</v>
      </c>
      <c r="E51" s="162"/>
      <c r="F51" s="162"/>
      <c r="G51" s="162"/>
      <c r="H51" s="162"/>
      <c r="I51" s="145">
        <v>-15384.580000000002</v>
      </c>
      <c r="J51" s="145">
        <v>-10942.76</v>
      </c>
      <c r="K51" s="145">
        <v>-20255.439999999999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-46582.78</v>
      </c>
      <c r="V51" s="147"/>
    </row>
    <row r="52" spans="1:22" s="142" customFormat="1" ht="17.25" customHeight="1">
      <c r="A52" s="251"/>
      <c r="B52" s="159" t="s">
        <v>593</v>
      </c>
      <c r="C52" s="143" t="str">
        <f t="shared" si="0"/>
        <v>制造费用-设计费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1"/>
      <c r="B53" s="159" t="s">
        <v>594</v>
      </c>
      <c r="C53" s="143" t="str">
        <f t="shared" si="0"/>
        <v>制造费用-专利费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4" t="s">
        <v>595</v>
      </c>
      <c r="B54" s="149" t="s">
        <v>596</v>
      </c>
      <c r="C54" s="143" t="str">
        <f t="shared" si="0"/>
        <v>制造费用-体系建设费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1086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1086</v>
      </c>
      <c r="V54" s="147"/>
    </row>
    <row r="55" spans="1:22" s="142" customFormat="1" ht="17.25" customHeight="1">
      <c r="A55" s="254"/>
      <c r="B55" s="160" t="s">
        <v>597</v>
      </c>
      <c r="C55" s="143" t="str">
        <f t="shared" si="0"/>
        <v>制造费用-广告宣传费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4"/>
      <c r="B56" s="160" t="s">
        <v>598</v>
      </c>
      <c r="C56" s="143" t="str">
        <f t="shared" si="0"/>
        <v>制造费用-展览费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4"/>
      <c r="B57" s="159" t="s">
        <v>599</v>
      </c>
      <c r="C57" s="143" t="str">
        <f t="shared" si="0"/>
        <v>制造费用-样品赠品费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4"/>
      <c r="B58" s="149" t="s">
        <v>600</v>
      </c>
      <c r="C58" s="143" t="str">
        <f t="shared" si="0"/>
        <v>制造费用-市场调研费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5" t="s">
        <v>601</v>
      </c>
      <c r="B59" s="161" t="s">
        <v>602</v>
      </c>
      <c r="C59" s="143" t="str">
        <f t="shared" si="0"/>
        <v>制造费用-机物料消耗</v>
      </c>
      <c r="D59" s="154" t="s">
        <v>74</v>
      </c>
      <c r="E59" s="162"/>
      <c r="F59" s="162"/>
      <c r="G59" s="162"/>
      <c r="H59" s="162"/>
      <c r="I59" s="145">
        <v>-589312.43000000005</v>
      </c>
      <c r="J59" s="145">
        <v>1892359.7300000051</v>
      </c>
      <c r="K59" s="145">
        <v>563474.01000000013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1866521.3100000052</v>
      </c>
      <c r="V59" s="147"/>
    </row>
    <row r="60" spans="1:22" s="142" customFormat="1" ht="17.25" customHeight="1">
      <c r="A60" s="255"/>
      <c r="B60" s="161" t="s">
        <v>603</v>
      </c>
      <c r="C60" s="143" t="str">
        <f t="shared" si="0"/>
        <v>制造费用-水费</v>
      </c>
      <c r="D60" s="154" t="s">
        <v>75</v>
      </c>
      <c r="E60" s="162"/>
      <c r="F60" s="162"/>
      <c r="G60" s="162"/>
      <c r="H60" s="162"/>
      <c r="I60" s="145">
        <v>65707.050000000047</v>
      </c>
      <c r="J60" s="145">
        <v>48367.289999999979</v>
      </c>
      <c r="K60" s="145">
        <v>47005.220000000008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161079.56000000003</v>
      </c>
      <c r="V60" s="147"/>
    </row>
    <row r="61" spans="1:22" s="142" customFormat="1" ht="17.25" customHeight="1">
      <c r="A61" s="255"/>
      <c r="B61" s="161" t="s">
        <v>604</v>
      </c>
      <c r="C61" s="143" t="str">
        <f t="shared" si="0"/>
        <v>制造费用-电费</v>
      </c>
      <c r="D61" s="154" t="s">
        <v>76</v>
      </c>
      <c r="E61" s="162"/>
      <c r="F61" s="162"/>
      <c r="G61" s="162"/>
      <c r="H61" s="162"/>
      <c r="I61" s="145">
        <v>3918096.9200000009</v>
      </c>
      <c r="J61" s="145">
        <v>2899429.6900000013</v>
      </c>
      <c r="K61" s="145">
        <v>4073276.6099999989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10890803.220000001</v>
      </c>
      <c r="V61" s="147"/>
    </row>
    <row r="62" spans="1:22" s="142" customFormat="1" ht="17.25" customHeight="1">
      <c r="A62" s="255"/>
      <c r="B62" s="161" t="s">
        <v>605</v>
      </c>
      <c r="C62" s="143" t="str">
        <f t="shared" si="0"/>
        <v>制造费用-燃油燃煤费</v>
      </c>
      <c r="D62" s="154" t="s">
        <v>78</v>
      </c>
      <c r="E62" s="162"/>
      <c r="F62" s="162"/>
      <c r="G62" s="162"/>
      <c r="H62" s="162"/>
      <c r="I62" s="145">
        <v>1987804.58</v>
      </c>
      <c r="J62" s="145">
        <v>1666033.9999999995</v>
      </c>
      <c r="K62" s="145">
        <v>1821844.4700000002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5475683.0499999998</v>
      </c>
      <c r="V62" s="147"/>
    </row>
    <row r="63" spans="1:22" s="142" customFormat="1" ht="17.25" customHeight="1">
      <c r="A63" s="255"/>
      <c r="B63" s="161" t="s">
        <v>606</v>
      </c>
      <c r="C63" s="143" t="str">
        <f t="shared" si="0"/>
        <v>制造费用-蒸汽费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5"/>
      <c r="B64" s="256" t="s">
        <v>607</v>
      </c>
      <c r="C64" s="143" t="str">
        <f t="shared" si="0"/>
        <v>制造费用-自有车辆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5"/>
      <c r="B65" s="257"/>
      <c r="C65" s="143" t="str">
        <f t="shared" si="0"/>
        <v>制造费用-外部货运</v>
      </c>
      <c r="D65" s="178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1200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1200</v>
      </c>
      <c r="V65" s="147"/>
    </row>
    <row r="66" spans="1:22" s="142" customFormat="1" ht="17.25" customHeight="1">
      <c r="A66" s="255"/>
      <c r="B66" s="148" t="s">
        <v>608</v>
      </c>
      <c r="C66" s="143" t="str">
        <f t="shared" si="0"/>
        <v>制造费用-邮寄费</v>
      </c>
      <c r="D66" s="162" t="s">
        <v>84</v>
      </c>
      <c r="E66" s="162"/>
      <c r="F66" s="162"/>
      <c r="G66" s="162"/>
      <c r="H66" s="162"/>
      <c r="I66" s="145">
        <v>914</v>
      </c>
      <c r="J66" s="145">
        <v>0</v>
      </c>
      <c r="K66" s="145">
        <v>1188.5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2102.5</v>
      </c>
      <c r="V66" s="147"/>
    </row>
    <row r="67" spans="1:22" s="142" customFormat="1" ht="17.25" customHeight="1">
      <c r="A67" s="255"/>
      <c r="B67" s="159" t="s">
        <v>529</v>
      </c>
      <c r="C67" s="143" t="str">
        <f t="shared" si="0"/>
        <v>制造费用-天然气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5"/>
      <c r="B68" s="160" t="s">
        <v>609</v>
      </c>
      <c r="C68" s="143" t="str">
        <f t="shared" si="0"/>
        <v>制造费用-出口报关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55"/>
      <c r="B69" s="159" t="s">
        <v>610</v>
      </c>
      <c r="C69" s="143" t="str">
        <f t="shared" si="0"/>
        <v>制造费用-业务代理费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8" t="s">
        <v>611</v>
      </c>
      <c r="B70" s="148" t="s">
        <v>612</v>
      </c>
      <c r="C70" s="143" t="str">
        <f t="shared" si="0"/>
        <v>制造费用-审计鉴证费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58"/>
      <c r="B71" s="148" t="s">
        <v>613</v>
      </c>
      <c r="C71" s="143" t="str">
        <f t="shared" ref="C71:C84" si="3">"制造费用-"&amp;D71</f>
        <v>制造费用-咨询费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4">SUM(I71:T71)</f>
        <v>0</v>
      </c>
      <c r="V71" s="147"/>
    </row>
    <row r="72" spans="1:22" s="142" customFormat="1" ht="17.25" customHeight="1">
      <c r="A72" s="258"/>
      <c r="B72" s="149" t="s">
        <v>614</v>
      </c>
      <c r="C72" s="143" t="str">
        <f t="shared" si="3"/>
        <v>制造费用-诉讼费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4"/>
        <v>0</v>
      </c>
      <c r="V72" s="147"/>
    </row>
    <row r="73" spans="1:22" s="142" customFormat="1" ht="17.25" customHeight="1">
      <c r="A73" s="259" t="s">
        <v>615</v>
      </c>
      <c r="B73" s="149" t="s">
        <v>616</v>
      </c>
      <c r="C73" s="143" t="str">
        <f t="shared" si="3"/>
        <v>制造费用-劳动保护费</v>
      </c>
      <c r="D73" s="154" t="s">
        <v>100</v>
      </c>
      <c r="E73" s="162"/>
      <c r="F73" s="162"/>
      <c r="G73" s="162"/>
      <c r="H73" s="162"/>
      <c r="I73" s="145">
        <v>48500.969999999994</v>
      </c>
      <c r="J73" s="145">
        <v>65830.720000000016</v>
      </c>
      <c r="K73" s="145">
        <v>99585.850000000093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4"/>
        <v>213917.5400000001</v>
      </c>
      <c r="V73" s="147"/>
    </row>
    <row r="74" spans="1:22" s="142" customFormat="1" ht="17.25" customHeight="1">
      <c r="A74" s="259"/>
      <c r="B74" s="149" t="s">
        <v>617</v>
      </c>
      <c r="C74" s="143" t="str">
        <f t="shared" si="3"/>
        <v>制造费用-安全费</v>
      </c>
      <c r="D74" s="162" t="s">
        <v>101</v>
      </c>
      <c r="E74" s="162"/>
      <c r="F74" s="162"/>
      <c r="G74" s="162"/>
      <c r="H74" s="162"/>
      <c r="I74" s="145">
        <v>8128.7799999999988</v>
      </c>
      <c r="J74" s="145">
        <v>5634.17</v>
      </c>
      <c r="K74" s="145">
        <v>14671.219999999998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4"/>
        <v>28434.17</v>
      </c>
      <c r="V74" s="147"/>
    </row>
    <row r="75" spans="1:22" s="142" customFormat="1" ht="17.25" customHeight="1">
      <c r="A75" s="259"/>
      <c r="B75" s="241" t="s">
        <v>618</v>
      </c>
      <c r="C75" s="143" t="str">
        <f t="shared" si="3"/>
        <v>制造费用-绿化费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11612.82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4"/>
        <v>11612.82</v>
      </c>
      <c r="V75" s="147"/>
    </row>
    <row r="76" spans="1:22" s="142" customFormat="1" ht="17.25" customHeight="1">
      <c r="A76" s="259"/>
      <c r="B76" s="242"/>
      <c r="C76" s="143" t="str">
        <f t="shared" si="3"/>
        <v>制造费用-排污费</v>
      </c>
      <c r="D76" s="154" t="s">
        <v>104</v>
      </c>
      <c r="E76" s="162"/>
      <c r="F76" s="162"/>
      <c r="G76" s="162"/>
      <c r="H76" s="162"/>
      <c r="I76" s="145">
        <v>33673.07</v>
      </c>
      <c r="J76" s="145">
        <v>33517.17</v>
      </c>
      <c r="K76" s="145">
        <v>-812.16000000000031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4"/>
        <v>66378.079999999987</v>
      </c>
      <c r="V76" s="147"/>
    </row>
    <row r="77" spans="1:22" s="142" customFormat="1" ht="17.25" customHeight="1">
      <c r="A77" s="259"/>
      <c r="B77" s="243"/>
      <c r="C77" s="143" t="str">
        <f t="shared" si="3"/>
        <v>制造费用-环评费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4"/>
        <v>0</v>
      </c>
      <c r="V77" s="147"/>
    </row>
    <row r="78" spans="1:22" s="142" customFormat="1" ht="17.25" customHeight="1">
      <c r="A78" s="259"/>
      <c r="B78" s="149" t="s">
        <v>619</v>
      </c>
      <c r="C78" s="143" t="str">
        <f t="shared" si="3"/>
        <v>制造费用-职业健康费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4"/>
        <v>0</v>
      </c>
      <c r="V78" s="147"/>
    </row>
    <row r="79" spans="1:22" s="142" customFormat="1" ht="17.25" customHeight="1">
      <c r="A79" s="247" t="s">
        <v>620</v>
      </c>
      <c r="B79" s="149" t="s">
        <v>621</v>
      </c>
      <c r="C79" s="143" t="str">
        <f t="shared" si="3"/>
        <v>制造费用-证券发行费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4"/>
        <v>0</v>
      </c>
      <c r="V79" s="147"/>
    </row>
    <row r="80" spans="1:22" s="142" customFormat="1" ht="17.25" customHeight="1">
      <c r="A80" s="247"/>
      <c r="B80" s="149" t="s">
        <v>622</v>
      </c>
      <c r="C80" s="143" t="str">
        <f t="shared" si="3"/>
        <v>制造费用-信息披露费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4"/>
        <v>0</v>
      </c>
      <c r="V80" s="147"/>
    </row>
    <row r="81" spans="1:29" s="142" customFormat="1" ht="17.25" customHeight="1">
      <c r="A81" s="247"/>
      <c r="B81" s="149" t="s">
        <v>623</v>
      </c>
      <c r="C81" s="143" t="str">
        <f t="shared" si="3"/>
        <v>制造费用-投资者关系费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4"/>
        <v>0</v>
      </c>
      <c r="V81" s="147"/>
    </row>
    <row r="82" spans="1:29" s="142" customFormat="1" ht="17.25" customHeight="1">
      <c r="A82" s="247"/>
      <c r="B82" s="148" t="s">
        <v>624</v>
      </c>
      <c r="C82" s="143" t="str">
        <f t="shared" si="3"/>
        <v>制造费用-董事会费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4"/>
        <v>0</v>
      </c>
      <c r="V82" s="147"/>
    </row>
    <row r="83" spans="1:29" s="142" customFormat="1" ht="17.25" customHeight="1">
      <c r="A83" s="248"/>
      <c r="B83" s="163" t="s">
        <v>625</v>
      </c>
      <c r="C83" s="143" t="str">
        <f t="shared" si="3"/>
        <v>制造费用-研究开发费用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4"/>
        <v>0</v>
      </c>
      <c r="V83" s="147"/>
    </row>
    <row r="84" spans="1:29" s="142" customFormat="1" ht="17.25" customHeight="1">
      <c r="A84" s="249"/>
      <c r="B84" s="149" t="s">
        <v>626</v>
      </c>
      <c r="C84" s="143" t="str">
        <f t="shared" si="3"/>
        <v>制造费用-其他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124.86000000000001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4"/>
        <v>124.86000000000001</v>
      </c>
      <c r="V84" s="147"/>
    </row>
    <row r="85" spans="1:29" s="165" customFormat="1" ht="15" customHeight="1">
      <c r="A85" s="250" t="s">
        <v>627</v>
      </c>
      <c r="B85" s="250"/>
      <c r="C85" s="250"/>
      <c r="D85" s="250"/>
      <c r="E85" s="173"/>
      <c r="F85" s="173"/>
      <c r="G85" s="173"/>
      <c r="H85" s="173"/>
      <c r="I85" s="146">
        <v>25346210.730000064</v>
      </c>
      <c r="J85" s="146">
        <v>24017926.64000012</v>
      </c>
      <c r="K85" s="146">
        <v>28577553.090000015</v>
      </c>
      <c r="L85" s="146">
        <f t="shared" ref="L85:S85" si="5">SUM(L6:L84)</f>
        <v>0</v>
      </c>
      <c r="M85" s="146">
        <f t="shared" si="5"/>
        <v>0</v>
      </c>
      <c r="N85" s="146">
        <f t="shared" si="5"/>
        <v>0</v>
      </c>
      <c r="O85" s="146">
        <f t="shared" si="5"/>
        <v>0</v>
      </c>
      <c r="P85" s="146">
        <f t="shared" si="5"/>
        <v>0</v>
      </c>
      <c r="Q85" s="146">
        <f t="shared" si="5"/>
        <v>0</v>
      </c>
      <c r="R85" s="146">
        <f t="shared" si="5"/>
        <v>0</v>
      </c>
      <c r="S85" s="146">
        <f t="shared" si="5"/>
        <v>0</v>
      </c>
      <c r="T85" s="146">
        <f>SUM(T6:T84)</f>
        <v>0</v>
      </c>
      <c r="U85" s="146">
        <f>SUM(U6:U84)</f>
        <v>77941690.460000187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72" t="s">
        <v>550</v>
      </c>
      <c r="B86" s="273"/>
      <c r="C86" s="273"/>
      <c r="D86" s="274"/>
      <c r="E86" s="172"/>
      <c r="F86" s="172"/>
      <c r="G86" s="172"/>
      <c r="H86" s="172"/>
      <c r="I86" s="145">
        <v>2691745.8249999955</v>
      </c>
      <c r="J86" s="145">
        <v>6508704.6500000246</v>
      </c>
      <c r="K86" s="145">
        <v>6643515.7799999686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88" si="6">SUM(I86:T86)</f>
        <v>15843966.254999988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72" t="s">
        <v>645</v>
      </c>
      <c r="B87" s="273"/>
      <c r="C87" s="273"/>
      <c r="D87" s="274"/>
      <c r="E87" s="179"/>
      <c r="F87" s="179"/>
      <c r="G87" s="179"/>
      <c r="H87" s="179"/>
      <c r="I87" s="145"/>
      <c r="J87" s="145"/>
      <c r="K87" s="145">
        <v>0</v>
      </c>
      <c r="L87" s="145"/>
      <c r="M87" s="145"/>
      <c r="N87" s="145"/>
      <c r="O87" s="145"/>
      <c r="P87" s="145"/>
      <c r="Q87" s="145"/>
      <c r="R87" s="145"/>
      <c r="S87" s="145"/>
      <c r="T87" s="145"/>
      <c r="U87" s="146"/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72" t="s">
        <v>551</v>
      </c>
      <c r="B88" s="273"/>
      <c r="C88" s="273"/>
      <c r="D88" s="274"/>
      <c r="E88" s="172"/>
      <c r="F88" s="172"/>
      <c r="G88" s="172"/>
      <c r="H88" s="172"/>
      <c r="I88" s="145">
        <v>2691745.8249999955</v>
      </c>
      <c r="J88" s="145"/>
      <c r="K88" s="145"/>
      <c r="L88" s="145">
        <f t="shared" ref="L88:T88" si="7">L86</f>
        <v>0</v>
      </c>
      <c r="M88" s="145">
        <f t="shared" si="7"/>
        <v>0</v>
      </c>
      <c r="N88" s="145">
        <f t="shared" si="7"/>
        <v>0</v>
      </c>
      <c r="O88" s="145">
        <f t="shared" si="7"/>
        <v>0</v>
      </c>
      <c r="P88" s="145">
        <f t="shared" si="7"/>
        <v>0</v>
      </c>
      <c r="Q88" s="145">
        <f t="shared" si="7"/>
        <v>0</v>
      </c>
      <c r="R88" s="145">
        <f t="shared" si="7"/>
        <v>0</v>
      </c>
      <c r="S88" s="145">
        <f t="shared" si="7"/>
        <v>0</v>
      </c>
      <c r="T88" s="145">
        <f t="shared" si="7"/>
        <v>0</v>
      </c>
      <c r="U88" s="146">
        <f t="shared" si="6"/>
        <v>2691745.8249999955</v>
      </c>
      <c r="V88" s="147"/>
      <c r="W88" s="142"/>
      <c r="X88" s="142"/>
      <c r="Y88" s="142"/>
      <c r="Z88" s="142"/>
      <c r="AA88" s="142"/>
      <c r="AB88" s="142"/>
      <c r="AC88" s="142"/>
    </row>
    <row r="89" spans="1:29" s="166" customFormat="1" ht="15" customHeight="1">
      <c r="A89" s="272" t="s">
        <v>552</v>
      </c>
      <c r="B89" s="273"/>
      <c r="C89" s="273"/>
      <c r="D89" s="274"/>
      <c r="E89" s="172"/>
      <c r="F89" s="172"/>
      <c r="G89" s="172"/>
      <c r="H89" s="172"/>
      <c r="I89" s="145">
        <v>14968381.500000045</v>
      </c>
      <c r="J89" s="145">
        <v>12688706.840000074</v>
      </c>
      <c r="K89" s="145">
        <v>16264458.910000117</v>
      </c>
      <c r="L89" s="145">
        <v>0</v>
      </c>
      <c r="M89" s="145">
        <v>0</v>
      </c>
      <c r="N89" s="145">
        <v>0</v>
      </c>
      <c r="O89" s="145">
        <v>0</v>
      </c>
      <c r="P89" s="145">
        <v>0</v>
      </c>
      <c r="Q89" s="145">
        <v>0</v>
      </c>
      <c r="R89" s="145">
        <v>0</v>
      </c>
      <c r="S89" s="145">
        <v>0</v>
      </c>
      <c r="T89" s="145">
        <v>0</v>
      </c>
      <c r="U89" s="146">
        <f>SUM(I89:T89)</f>
        <v>43921547.250000238</v>
      </c>
      <c r="V89" s="147"/>
      <c r="W89" s="142"/>
      <c r="X89" s="142"/>
      <c r="Y89" s="142"/>
      <c r="Z89" s="142"/>
      <c r="AA89" s="142"/>
      <c r="AB89" s="142"/>
      <c r="AC89" s="142"/>
    </row>
    <row r="90" spans="1:29" s="166" customFormat="1" ht="15" customHeight="1">
      <c r="A90" s="272" t="s">
        <v>645</v>
      </c>
      <c r="B90" s="273"/>
      <c r="C90" s="273"/>
      <c r="D90" s="274"/>
      <c r="E90" s="179"/>
      <c r="F90" s="179"/>
      <c r="G90" s="179"/>
      <c r="H90" s="179"/>
      <c r="I90" s="145"/>
      <c r="J90" s="145"/>
      <c r="K90" s="145">
        <v>1200</v>
      </c>
      <c r="L90" s="145"/>
      <c r="M90" s="145"/>
      <c r="N90" s="145"/>
      <c r="O90" s="145"/>
      <c r="P90" s="145"/>
      <c r="Q90" s="145"/>
      <c r="R90" s="145"/>
      <c r="S90" s="145"/>
      <c r="T90" s="145"/>
      <c r="U90" s="146"/>
      <c r="V90" s="147"/>
      <c r="W90" s="142"/>
      <c r="X90" s="142"/>
      <c r="Y90" s="142"/>
      <c r="Z90" s="142"/>
      <c r="AA90" s="142"/>
      <c r="AB90" s="142"/>
      <c r="AC90" s="142"/>
    </row>
    <row r="91" spans="1:29" ht="15" customHeight="1">
      <c r="A91" s="272" t="s">
        <v>553</v>
      </c>
      <c r="B91" s="273"/>
      <c r="C91" s="273"/>
      <c r="D91" s="274"/>
      <c r="E91" s="172"/>
      <c r="F91" s="172"/>
      <c r="G91" s="172"/>
      <c r="H91" s="172"/>
      <c r="I91" s="145"/>
      <c r="J91" s="145">
        <v>0</v>
      </c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6"/>
      <c r="V91" s="167"/>
    </row>
    <row r="92" spans="1:29" ht="15" customHeight="1">
      <c r="A92" s="272" t="s">
        <v>239</v>
      </c>
      <c r="B92" s="273"/>
      <c r="C92" s="273"/>
      <c r="D92" s="274"/>
      <c r="E92" s="172"/>
      <c r="F92" s="172"/>
      <c r="G92" s="172"/>
      <c r="H92" s="172"/>
      <c r="I92" s="145">
        <v>4994337.580000001</v>
      </c>
      <c r="J92" s="145">
        <v>4820515.1499999752</v>
      </c>
      <c r="K92" s="145">
        <v>5669578.3999999966</v>
      </c>
      <c r="L92" s="145">
        <v>0</v>
      </c>
      <c r="M92" s="145">
        <v>0</v>
      </c>
      <c r="N92" s="145">
        <v>0</v>
      </c>
      <c r="O92" s="145">
        <v>0</v>
      </c>
      <c r="P92" s="145">
        <v>0</v>
      </c>
      <c r="Q92" s="145">
        <v>0</v>
      </c>
      <c r="R92" s="145">
        <v>0</v>
      </c>
      <c r="S92" s="145">
        <v>0</v>
      </c>
      <c r="T92" s="145">
        <v>0</v>
      </c>
      <c r="U92" s="146">
        <f>SUM(I92:T92)</f>
        <v>15484431.129999973</v>
      </c>
      <c r="V92" s="167"/>
    </row>
    <row r="93" spans="1:29">
      <c r="A93" s="165"/>
      <c r="B93" s="165"/>
      <c r="C93" s="165"/>
      <c r="D93" s="169" t="s">
        <v>554</v>
      </c>
      <c r="E93" s="169"/>
      <c r="F93" s="169"/>
      <c r="G93" s="169"/>
      <c r="H93" s="169"/>
      <c r="I93" s="170">
        <f t="shared" ref="I93:T93" si="8">I85-I86-I88-I89-I92</f>
        <v>2.7008354663848877E-8</v>
      </c>
      <c r="J93" s="170">
        <f t="shared" si="8"/>
        <v>4.5634806156158447E-8</v>
      </c>
      <c r="K93" s="170">
        <f t="shared" si="8"/>
        <v>-6.7055225372314453E-8</v>
      </c>
      <c r="L93" s="170">
        <f t="shared" si="8"/>
        <v>0</v>
      </c>
      <c r="M93" s="170">
        <f t="shared" si="8"/>
        <v>0</v>
      </c>
      <c r="N93" s="170">
        <f t="shared" si="8"/>
        <v>0</v>
      </c>
      <c r="O93" s="170">
        <f t="shared" si="8"/>
        <v>0</v>
      </c>
      <c r="P93" s="170">
        <f t="shared" si="8"/>
        <v>0</v>
      </c>
      <c r="Q93" s="170">
        <f t="shared" si="8"/>
        <v>0</v>
      </c>
      <c r="R93" s="170">
        <f t="shared" si="8"/>
        <v>0</v>
      </c>
      <c r="S93" s="170">
        <f t="shared" si="8"/>
        <v>0</v>
      </c>
      <c r="T93" s="170">
        <f t="shared" si="8"/>
        <v>0</v>
      </c>
      <c r="U93" s="170">
        <f>U85-SUM(I85:T85)</f>
        <v>0</v>
      </c>
    </row>
    <row r="94" spans="1:29">
      <c r="A94" s="165"/>
      <c r="B94" s="165"/>
      <c r="C94" s="165"/>
      <c r="D94" s="169"/>
      <c r="E94" s="169"/>
      <c r="F94" s="169"/>
      <c r="G94" s="169"/>
      <c r="H94" s="169"/>
    </row>
    <row r="95" spans="1:29">
      <c r="A95" s="165" t="s">
        <v>630</v>
      </c>
      <c r="D95" s="171"/>
      <c r="E95" s="171"/>
      <c r="F95" s="171"/>
      <c r="G95" s="171"/>
      <c r="H95" s="171"/>
    </row>
    <row r="96" spans="1:29">
      <c r="A96" s="165" t="s">
        <v>631</v>
      </c>
      <c r="D96" s="171"/>
      <c r="E96" s="171"/>
      <c r="F96" s="171"/>
      <c r="G96" s="171"/>
      <c r="H96" s="171"/>
    </row>
    <row r="97" spans="1:8">
      <c r="A97" s="165" t="s">
        <v>632</v>
      </c>
      <c r="D97" s="171"/>
      <c r="E97" s="171"/>
      <c r="F97" s="171"/>
      <c r="G97" s="171"/>
      <c r="H97" s="171"/>
    </row>
    <row r="98" spans="1:8">
      <c r="A98" s="165" t="s">
        <v>633</v>
      </c>
      <c r="D98" s="171"/>
      <c r="E98" s="171"/>
      <c r="F98" s="171"/>
      <c r="G98" s="171"/>
      <c r="H98" s="171"/>
    </row>
    <row r="99" spans="1:8">
      <c r="A99" s="165" t="s">
        <v>634</v>
      </c>
      <c r="D99" s="171"/>
      <c r="E99" s="171"/>
      <c r="F99" s="171"/>
      <c r="G99" s="171"/>
      <c r="H99" s="171"/>
    </row>
    <row r="100" spans="1:8">
      <c r="D100" s="171"/>
      <c r="E100" s="171"/>
      <c r="F100" s="171"/>
      <c r="G100" s="171"/>
      <c r="H100" s="171"/>
    </row>
  </sheetData>
  <autoFilter ref="A5:AC93"/>
  <mergeCells count="38">
    <mergeCell ref="A87:D87"/>
    <mergeCell ref="A90:D90"/>
    <mergeCell ref="A88:D88"/>
    <mergeCell ref="A89:D89"/>
    <mergeCell ref="A91:D91"/>
    <mergeCell ref="A92:D92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AC93"/>
  <sheetViews>
    <sheetView workbookViewId="0">
      <pane xSplit="4" ySplit="5" topLeftCell="I81" activePane="bottomRight" state="frozen"/>
      <selection pane="topRight" activeCell="D1" sqref="D1"/>
      <selection pane="bottomLeft" activeCell="A6" sqref="A6"/>
      <selection pane="bottomRight" activeCell="L90" sqref="L90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4.875" style="168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468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469</v>
      </c>
    </row>
    <row r="2" spans="1:22" s="137" customFormat="1" ht="18" customHeight="1">
      <c r="A2" s="133" t="str">
        <f>'2020实际制造费用'!A2</f>
        <v>编制单位：九江天赐高新材料股份有限公司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"编制期间："&amp;YEAR(封面!$G$13)&amp;"年"&amp;MONTH(封面!$G$13)&amp;"月"</f>
        <v>编制期间：2020年3月</v>
      </c>
      <c r="J3" s="138"/>
      <c r="M3" s="138" t="str">
        <f>"编制日期："&amp;YEAR(封面!$G$14)&amp;"年"&amp;MONTH(封面!$G$14)&amp;"月2日"</f>
        <v>编制日期：2020年4月2日</v>
      </c>
      <c r="N3" s="138"/>
      <c r="O3" s="138"/>
      <c r="P3" s="139"/>
    </row>
    <row r="4" spans="1:22" s="140" customFormat="1" ht="14.25" customHeight="1">
      <c r="A4" s="244" t="s">
        <v>470</v>
      </c>
      <c r="B4" s="244" t="s">
        <v>471</v>
      </c>
      <c r="C4" s="270" t="s">
        <v>472</v>
      </c>
      <c r="D4" s="245" t="s">
        <v>473</v>
      </c>
      <c r="E4" s="218" t="s">
        <v>635</v>
      </c>
      <c r="F4" s="219"/>
      <c r="G4" s="220" t="s">
        <v>639</v>
      </c>
      <c r="H4" s="220"/>
      <c r="I4" s="246" t="s">
        <v>474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475</v>
      </c>
      <c r="V4" s="264" t="s">
        <v>476</v>
      </c>
    </row>
    <row r="5" spans="1:22" s="142" customFormat="1">
      <c r="A5" s="244"/>
      <c r="B5" s="244"/>
      <c r="C5" s="271"/>
      <c r="D5" s="245"/>
      <c r="E5" s="80" t="s">
        <v>640</v>
      </c>
      <c r="F5" s="80" t="s">
        <v>641</v>
      </c>
      <c r="G5" s="80" t="s">
        <v>640</v>
      </c>
      <c r="H5" s="80" t="s">
        <v>641</v>
      </c>
      <c r="I5" s="141" t="s">
        <v>477</v>
      </c>
      <c r="J5" s="141" t="s">
        <v>478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65"/>
    </row>
    <row r="6" spans="1:22" s="142" customFormat="1" ht="17.25" customHeight="1">
      <c r="A6" s="266" t="s">
        <v>479</v>
      </c>
      <c r="B6" s="241" t="s">
        <v>480</v>
      </c>
      <c r="C6" s="143" t="str">
        <f>"管理费用-"&amp;D6</f>
        <v>管理费用-工资</v>
      </c>
      <c r="D6" s="144" t="s">
        <v>428</v>
      </c>
      <c r="E6" s="144"/>
      <c r="F6" s="144"/>
      <c r="G6" s="144"/>
      <c r="H6" s="144"/>
      <c r="I6" s="145">
        <v>1455792.19</v>
      </c>
      <c r="J6" s="145">
        <v>1483265.71</v>
      </c>
      <c r="K6" s="145">
        <v>1313170.95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4252228.8499999996</v>
      </c>
      <c r="V6" s="147"/>
    </row>
    <row r="7" spans="1:22" s="142" customFormat="1" ht="17.25" customHeight="1">
      <c r="A7" s="267"/>
      <c r="B7" s="268"/>
      <c r="C7" s="143" t="str">
        <f t="shared" ref="C7:C70" si="0">"管理费用-"&amp;D7</f>
        <v>管理费用-年终奖</v>
      </c>
      <c r="D7" s="144" t="s">
        <v>429</v>
      </c>
      <c r="E7" s="144"/>
      <c r="F7" s="144"/>
      <c r="G7" s="144"/>
      <c r="H7" s="144"/>
      <c r="I7" s="145">
        <v>19323.120000000006</v>
      </c>
      <c r="J7" s="145">
        <v>97300.99</v>
      </c>
      <c r="K7" s="145">
        <v>86489.109999999986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203113.22</v>
      </c>
      <c r="V7" s="147"/>
    </row>
    <row r="8" spans="1:22" s="142" customFormat="1" ht="17.25" customHeight="1">
      <c r="A8" s="267"/>
      <c r="B8" s="148" t="s">
        <v>481</v>
      </c>
      <c r="C8" s="143" t="str">
        <f t="shared" si="0"/>
        <v>管理费用-劳务费</v>
      </c>
      <c r="D8" s="144" t="s">
        <v>5</v>
      </c>
      <c r="E8" s="144"/>
      <c r="F8" s="144"/>
      <c r="G8" s="144"/>
      <c r="H8" s="144"/>
      <c r="I8" s="145">
        <v>29378.840000000004</v>
      </c>
      <c r="J8" s="145">
        <v>30947.170000000002</v>
      </c>
      <c r="K8" s="145">
        <v>87065.74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147391.75</v>
      </c>
      <c r="V8" s="147"/>
    </row>
    <row r="9" spans="1:22" s="142" customFormat="1" ht="17.25" customHeight="1">
      <c r="A9" s="267"/>
      <c r="B9" s="148" t="s">
        <v>482</v>
      </c>
      <c r="C9" s="143" t="str">
        <f t="shared" si="0"/>
        <v>管理费用-奖励费</v>
      </c>
      <c r="D9" s="144" t="s">
        <v>7</v>
      </c>
      <c r="E9" s="144"/>
      <c r="F9" s="144"/>
      <c r="G9" s="144"/>
      <c r="H9" s="144"/>
      <c r="I9" s="145">
        <v>540</v>
      </c>
      <c r="J9" s="145">
        <v>0</v>
      </c>
      <c r="K9" s="145">
        <v>1000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1540</v>
      </c>
      <c r="V9" s="147"/>
    </row>
    <row r="10" spans="1:22" s="142" customFormat="1" ht="17.25" customHeight="1">
      <c r="A10" s="267"/>
      <c r="B10" s="241" t="s">
        <v>483</v>
      </c>
      <c r="C10" s="143" t="str">
        <f t="shared" si="0"/>
        <v>管理费用-员工餐费</v>
      </c>
      <c r="D10" s="144" t="s">
        <v>8</v>
      </c>
      <c r="E10" s="144"/>
      <c r="F10" s="144"/>
      <c r="G10" s="144"/>
      <c r="H10" s="144"/>
      <c r="I10" s="145">
        <v>-116521.78</v>
      </c>
      <c r="J10" s="145">
        <v>113449</v>
      </c>
      <c r="K10" s="145">
        <v>557950.25999999989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554877.47999999986</v>
      </c>
      <c r="V10" s="147"/>
    </row>
    <row r="11" spans="1:22" s="142" customFormat="1" ht="17.25" customHeight="1">
      <c r="A11" s="267"/>
      <c r="B11" s="242"/>
      <c r="C11" s="143" t="str">
        <f t="shared" si="0"/>
        <v>管理费用-文体活动费</v>
      </c>
      <c r="D11" s="144" t="s">
        <v>9</v>
      </c>
      <c r="E11" s="144"/>
      <c r="F11" s="144"/>
      <c r="G11" s="144"/>
      <c r="H11" s="144"/>
      <c r="I11" s="145">
        <v>50557.88</v>
      </c>
      <c r="J11" s="145">
        <v>2188</v>
      </c>
      <c r="K11" s="145">
        <v>4595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57340.88</v>
      </c>
      <c r="V11" s="147"/>
    </row>
    <row r="12" spans="1:22" s="142" customFormat="1" ht="17.25" customHeight="1">
      <c r="A12" s="267"/>
      <c r="B12" s="242"/>
      <c r="C12" s="143" t="str">
        <f t="shared" si="0"/>
        <v>管理费用-高温补贴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67"/>
      <c r="B13" s="242"/>
      <c r="C13" s="143" t="str">
        <f t="shared" si="0"/>
        <v>管理费用-医疗医药费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67"/>
      <c r="B14" s="242"/>
      <c r="C14" s="143" t="str">
        <f t="shared" si="0"/>
        <v>管理费用-慰问金</v>
      </c>
      <c r="D14" s="144" t="s">
        <v>12</v>
      </c>
      <c r="E14" s="144"/>
      <c r="F14" s="144"/>
      <c r="G14" s="144"/>
      <c r="H14" s="144"/>
      <c r="I14" s="145">
        <v>1700</v>
      </c>
      <c r="J14" s="145">
        <v>41300</v>
      </c>
      <c r="K14" s="145">
        <v>1100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44100</v>
      </c>
      <c r="V14" s="147"/>
    </row>
    <row r="15" spans="1:22" s="142" customFormat="1" ht="17.25" customHeight="1">
      <c r="A15" s="267"/>
      <c r="B15" s="242"/>
      <c r="C15" s="143" t="str">
        <f t="shared" si="0"/>
        <v>管理费用-困难补助金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67"/>
      <c r="B16" s="242"/>
      <c r="C16" s="143" t="str">
        <f t="shared" si="0"/>
        <v>管理费用-商业保险金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67"/>
      <c r="B17" s="242"/>
      <c r="C17" s="143" t="str">
        <f t="shared" si="0"/>
        <v>管理费用-其他福利费</v>
      </c>
      <c r="D17" s="144" t="s">
        <v>430</v>
      </c>
      <c r="E17" s="144"/>
      <c r="F17" s="144"/>
      <c r="G17" s="144"/>
      <c r="H17" s="144"/>
      <c r="I17" s="145">
        <v>4452.6000000000004</v>
      </c>
      <c r="J17" s="145">
        <v>10000</v>
      </c>
      <c r="K17" s="145">
        <v>51926.58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66379.180000000008</v>
      </c>
      <c r="V17" s="147"/>
    </row>
    <row r="18" spans="1:22" s="142" customFormat="1" ht="17.25" customHeight="1">
      <c r="A18" s="267"/>
      <c r="B18" s="149" t="s">
        <v>484</v>
      </c>
      <c r="C18" s="143" t="str">
        <f t="shared" si="0"/>
        <v>管理费用-住房公积金</v>
      </c>
      <c r="D18" s="144" t="s">
        <v>17</v>
      </c>
      <c r="E18" s="144"/>
      <c r="F18" s="144"/>
      <c r="G18" s="144"/>
      <c r="H18" s="144"/>
      <c r="I18" s="145">
        <v>43144</v>
      </c>
      <c r="J18" s="145">
        <v>61718</v>
      </c>
      <c r="K18" s="145">
        <v>51872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156734</v>
      </c>
      <c r="V18" s="147"/>
    </row>
    <row r="19" spans="1:22" s="142" customFormat="1" ht="17.25" customHeight="1">
      <c r="A19" s="267"/>
      <c r="B19" s="148" t="s">
        <v>485</v>
      </c>
      <c r="C19" s="143" t="str">
        <f t="shared" si="0"/>
        <v>管理费用-工会经费</v>
      </c>
      <c r="D19" s="144" t="s">
        <v>19</v>
      </c>
      <c r="E19" s="144"/>
      <c r="F19" s="144"/>
      <c r="G19" s="144"/>
      <c r="H19" s="144"/>
      <c r="I19" s="145">
        <v>504810.72</v>
      </c>
      <c r="J19" s="145">
        <v>167840.62</v>
      </c>
      <c r="K19" s="145">
        <v>166999.35999999999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839650.7</v>
      </c>
      <c r="V19" s="147"/>
    </row>
    <row r="20" spans="1:22" s="142" customFormat="1" ht="17.25" customHeight="1">
      <c r="A20" s="267"/>
      <c r="B20" s="148" t="s">
        <v>486</v>
      </c>
      <c r="C20" s="143" t="str">
        <f t="shared" si="0"/>
        <v>管理费用-培训费</v>
      </c>
      <c r="D20" s="144" t="s">
        <v>20</v>
      </c>
      <c r="E20" s="144"/>
      <c r="F20" s="144"/>
      <c r="G20" s="144"/>
      <c r="H20" s="144"/>
      <c r="I20" s="145">
        <v>3228.21</v>
      </c>
      <c r="J20" s="145">
        <v>0</v>
      </c>
      <c r="K20" s="145">
        <v>13936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17164.21</v>
      </c>
      <c r="V20" s="147"/>
    </row>
    <row r="21" spans="1:22" s="142" customFormat="1" ht="17.25" customHeight="1">
      <c r="A21" s="267"/>
      <c r="B21" s="241" t="s">
        <v>487</v>
      </c>
      <c r="C21" s="143" t="str">
        <f t="shared" si="0"/>
        <v>管理费用-养老保险</v>
      </c>
      <c r="D21" s="144" t="s">
        <v>22</v>
      </c>
      <c r="E21" s="144"/>
      <c r="F21" s="144"/>
      <c r="G21" s="144"/>
      <c r="H21" s="144"/>
      <c r="I21" s="145">
        <v>80168.790000000037</v>
      </c>
      <c r="J21" s="145">
        <v>113818.07000000005</v>
      </c>
      <c r="K21" s="145">
        <v>-46952.410000000018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147034.45000000007</v>
      </c>
      <c r="V21" s="147"/>
    </row>
    <row r="22" spans="1:22" s="142" customFormat="1" ht="17.25" customHeight="1">
      <c r="A22" s="267"/>
      <c r="B22" s="242"/>
      <c r="C22" s="143" t="str">
        <f t="shared" si="0"/>
        <v>管理费用-失业保险</v>
      </c>
      <c r="D22" s="144" t="s">
        <v>23</v>
      </c>
      <c r="E22" s="144"/>
      <c r="F22" s="144"/>
      <c r="G22" s="144"/>
      <c r="H22" s="144"/>
      <c r="I22" s="145">
        <v>2488.7600000000011</v>
      </c>
      <c r="J22" s="145">
        <v>3582.9300000000012</v>
      </c>
      <c r="K22" s="145">
        <v>24.64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6096.3300000000027</v>
      </c>
      <c r="V22" s="147"/>
    </row>
    <row r="23" spans="1:22" s="142" customFormat="1" ht="17.25" customHeight="1">
      <c r="A23" s="267"/>
      <c r="B23" s="242"/>
      <c r="C23" s="143" t="str">
        <f t="shared" si="0"/>
        <v>管理费用-工伤保险</v>
      </c>
      <c r="D23" s="144" t="s">
        <v>24</v>
      </c>
      <c r="E23" s="144"/>
      <c r="F23" s="144"/>
      <c r="G23" s="144"/>
      <c r="H23" s="144"/>
      <c r="I23" s="145">
        <v>2443.9699999999993</v>
      </c>
      <c r="J23" s="145">
        <v>3504.17</v>
      </c>
      <c r="K23" s="145">
        <v>-637.59999999999991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5310.5399999999991</v>
      </c>
      <c r="V23" s="147"/>
    </row>
    <row r="24" spans="1:22" s="142" customFormat="1" ht="17.25" customHeight="1">
      <c r="A24" s="267"/>
      <c r="B24" s="242"/>
      <c r="C24" s="143" t="str">
        <f t="shared" si="0"/>
        <v>管理费用-医疗保险</v>
      </c>
      <c r="D24" s="144" t="s">
        <v>25</v>
      </c>
      <c r="E24" s="144"/>
      <c r="F24" s="144"/>
      <c r="G24" s="144"/>
      <c r="H24" s="144"/>
      <c r="I24" s="145">
        <v>42787.769999999982</v>
      </c>
      <c r="J24" s="145">
        <v>56940.12</v>
      </c>
      <c r="K24" s="145">
        <v>47346.11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147074</v>
      </c>
      <c r="V24" s="147"/>
    </row>
    <row r="25" spans="1:22" s="142" customFormat="1" ht="17.25" customHeight="1">
      <c r="A25" s="267"/>
      <c r="B25" s="242"/>
      <c r="C25" s="143" t="str">
        <f t="shared" si="0"/>
        <v>管理费用-生育保险</v>
      </c>
      <c r="D25" s="144" t="s">
        <v>26</v>
      </c>
      <c r="E25" s="144"/>
      <c r="F25" s="144"/>
      <c r="G25" s="144"/>
      <c r="H25" s="144"/>
      <c r="I25" s="145">
        <v>5503.94</v>
      </c>
      <c r="J25" s="145">
        <v>7369.0099999999984</v>
      </c>
      <c r="K25" s="145">
        <v>6124.61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6">
        <f t="shared" si="1"/>
        <v>18997.559999999998</v>
      </c>
      <c r="V25" s="147"/>
    </row>
    <row r="26" spans="1:22" s="142" customFormat="1" ht="17.25" customHeight="1">
      <c r="A26" s="267"/>
      <c r="B26" s="243"/>
      <c r="C26" s="143" t="str">
        <f t="shared" si="0"/>
        <v>管理费用-辞退福利</v>
      </c>
      <c r="D26" s="150" t="s">
        <v>488</v>
      </c>
      <c r="E26" s="144"/>
      <c r="F26" s="144"/>
      <c r="G26" s="144"/>
      <c r="H26" s="144"/>
      <c r="I26" s="145">
        <v>0</v>
      </c>
      <c r="J26" s="145">
        <v>37782.720000000001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37782.720000000001</v>
      </c>
      <c r="V26" s="147"/>
    </row>
    <row r="27" spans="1:22" s="142" customFormat="1" ht="17.25" customHeight="1">
      <c r="A27" s="267"/>
      <c r="B27" s="148" t="s">
        <v>489</v>
      </c>
      <c r="C27" s="143" t="str">
        <f t="shared" si="0"/>
        <v>管理费用-招聘费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0" t="s">
        <v>490</v>
      </c>
      <c r="B28" s="241" t="s">
        <v>491</v>
      </c>
      <c r="C28" s="143" t="str">
        <f t="shared" si="0"/>
        <v>管理费用-图书资料费</v>
      </c>
      <c r="D28" s="144" t="s">
        <v>30</v>
      </c>
      <c r="E28" s="144"/>
      <c r="F28" s="144"/>
      <c r="G28" s="144"/>
      <c r="H28" s="144"/>
      <c r="I28" s="145">
        <v>1501.6</v>
      </c>
      <c r="J28" s="145">
        <v>0</v>
      </c>
      <c r="K28" s="145">
        <v>751.42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2253.02</v>
      </c>
      <c r="V28" s="147"/>
    </row>
    <row r="29" spans="1:22" s="142" customFormat="1" ht="17.25" customHeight="1">
      <c r="A29" s="261"/>
      <c r="B29" s="243"/>
      <c r="C29" s="143" t="str">
        <f t="shared" si="0"/>
        <v>管理费用-办公用品费用</v>
      </c>
      <c r="D29" s="144" t="s">
        <v>31</v>
      </c>
      <c r="E29" s="144"/>
      <c r="F29" s="144"/>
      <c r="G29" s="144"/>
      <c r="H29" s="144"/>
      <c r="I29" s="145">
        <v>380</v>
      </c>
      <c r="J29" s="145">
        <v>0</v>
      </c>
      <c r="K29" s="145">
        <v>2420.19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2800.19</v>
      </c>
      <c r="V29" s="147"/>
    </row>
    <row r="30" spans="1:22" s="142" customFormat="1" ht="17.25" customHeight="1">
      <c r="A30" s="261"/>
      <c r="B30" s="149" t="s">
        <v>492</v>
      </c>
      <c r="C30" s="143" t="str">
        <f t="shared" si="0"/>
        <v>管理费用-印刷费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852.75</v>
      </c>
      <c r="K30" s="145">
        <v>36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888.75</v>
      </c>
      <c r="V30" s="147"/>
    </row>
    <row r="31" spans="1:22" s="142" customFormat="1" ht="17.25" customHeight="1">
      <c r="A31" s="261"/>
      <c r="B31" s="241" t="s">
        <v>493</v>
      </c>
      <c r="C31" s="143" t="str">
        <f t="shared" si="0"/>
        <v>管理费用-上网费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1"/>
      <c r="B32" s="242"/>
      <c r="C32" s="143" t="str">
        <f t="shared" si="0"/>
        <v>管理费用-固话费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1"/>
      <c r="B33" s="243"/>
      <c r="C33" s="143" t="str">
        <f t="shared" si="0"/>
        <v>管理费用-手机费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1"/>
      <c r="B34" s="148" t="s">
        <v>494</v>
      </c>
      <c r="C34" s="143" t="str">
        <f t="shared" si="0"/>
        <v>管理费用-差旅费</v>
      </c>
      <c r="D34" s="151" t="s">
        <v>495</v>
      </c>
      <c r="E34" s="152"/>
      <c r="F34" s="152"/>
      <c r="G34" s="152"/>
      <c r="H34" s="152"/>
      <c r="I34" s="145">
        <v>39691.679999999986</v>
      </c>
      <c r="J34" s="145">
        <v>3318.86</v>
      </c>
      <c r="K34" s="145">
        <v>39057.710000000006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82068.25</v>
      </c>
      <c r="V34" s="147"/>
    </row>
    <row r="35" spans="1:22" s="142" customFormat="1" ht="17.25" customHeight="1">
      <c r="A35" s="261"/>
      <c r="B35" s="149" t="s">
        <v>496</v>
      </c>
      <c r="C35" s="143" t="str">
        <f t="shared" si="0"/>
        <v>管理费用-车辆费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10700</v>
      </c>
      <c r="K35" s="145">
        <v>55643.760000000009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66343.760000000009</v>
      </c>
      <c r="V35" s="147"/>
    </row>
    <row r="36" spans="1:22" s="142" customFormat="1" ht="17.25" customHeight="1">
      <c r="A36" s="261"/>
      <c r="B36" s="149" t="s">
        <v>497</v>
      </c>
      <c r="C36" s="143" t="str">
        <f t="shared" si="0"/>
        <v>管理费用-业务招待费</v>
      </c>
      <c r="D36" s="144" t="s">
        <v>42</v>
      </c>
      <c r="E36" s="144"/>
      <c r="F36" s="144"/>
      <c r="G36" s="144"/>
      <c r="H36" s="144"/>
      <c r="I36" s="145">
        <v>19890</v>
      </c>
      <c r="J36" s="145">
        <v>15169</v>
      </c>
      <c r="K36" s="145">
        <v>71845.45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106904.45</v>
      </c>
      <c r="V36" s="147"/>
    </row>
    <row r="37" spans="1:22" s="142" customFormat="1" ht="17.25" customHeight="1">
      <c r="A37" s="261"/>
      <c r="B37" s="241" t="s">
        <v>498</v>
      </c>
      <c r="C37" s="143" t="str">
        <f t="shared" si="0"/>
        <v>管理费用-会员费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1"/>
      <c r="B38" s="243"/>
      <c r="C38" s="143" t="str">
        <f t="shared" si="0"/>
        <v>管理费用-会议会务费</v>
      </c>
      <c r="D38" s="144" t="s">
        <v>44</v>
      </c>
      <c r="E38" s="144"/>
      <c r="F38" s="144"/>
      <c r="G38" s="144"/>
      <c r="H38" s="144"/>
      <c r="I38" s="145">
        <v>6162.56</v>
      </c>
      <c r="J38" s="145">
        <v>3414</v>
      </c>
      <c r="K38" s="145">
        <v>194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9770.5600000000013</v>
      </c>
      <c r="V38" s="147"/>
    </row>
    <row r="39" spans="1:22" s="142" customFormat="1" ht="17.25" customHeight="1">
      <c r="A39" s="261"/>
      <c r="B39" s="149" t="s">
        <v>499</v>
      </c>
      <c r="C39" s="143" t="str">
        <f t="shared" si="0"/>
        <v>管理费用-文化建设费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15379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15379</v>
      </c>
      <c r="V39" s="147"/>
    </row>
    <row r="40" spans="1:22" s="142" customFormat="1" ht="17.25" customHeight="1">
      <c r="A40" s="262" t="s">
        <v>500</v>
      </c>
      <c r="B40" s="153" t="s">
        <v>501</v>
      </c>
      <c r="C40" s="143" t="str">
        <f t="shared" si="0"/>
        <v>管理费用-修理费</v>
      </c>
      <c r="D40" s="144" t="s">
        <v>431</v>
      </c>
      <c r="E40" s="144"/>
      <c r="F40" s="144"/>
      <c r="G40" s="144"/>
      <c r="H40" s="144"/>
      <c r="I40" s="145">
        <v>-4433.53</v>
      </c>
      <c r="J40" s="145">
        <v>45428.74</v>
      </c>
      <c r="K40" s="145">
        <v>151036.78000000003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192031.99000000002</v>
      </c>
      <c r="V40" s="147"/>
    </row>
    <row r="41" spans="1:22" s="142" customFormat="1" ht="17.25" customHeight="1">
      <c r="A41" s="263"/>
      <c r="B41" s="148" t="s">
        <v>502</v>
      </c>
      <c r="C41" s="143" t="str">
        <f t="shared" si="0"/>
        <v>管理费用-低值易耗品</v>
      </c>
      <c r="D41" s="144" t="s">
        <v>432</v>
      </c>
      <c r="E41" s="144"/>
      <c r="F41" s="144"/>
      <c r="G41" s="144"/>
      <c r="H41" s="144"/>
      <c r="I41" s="145">
        <v>8728.2000000000007</v>
      </c>
      <c r="J41" s="145">
        <v>41005.090000000004</v>
      </c>
      <c r="K41" s="145">
        <v>68252.64999999998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117985.93999999999</v>
      </c>
      <c r="V41" s="147"/>
    </row>
    <row r="42" spans="1:22" s="142" customFormat="1" ht="17.25" customHeight="1">
      <c r="A42" s="263"/>
      <c r="B42" s="148" t="s">
        <v>503</v>
      </c>
      <c r="C42" s="143" t="str">
        <f t="shared" si="0"/>
        <v>管理费用-软件费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44485.440000000002</v>
      </c>
      <c r="K42" s="145">
        <v>25874.33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70359.77</v>
      </c>
      <c r="V42" s="147"/>
    </row>
    <row r="43" spans="1:22" s="142" customFormat="1" ht="17.25" customHeight="1">
      <c r="A43" s="263"/>
      <c r="B43" s="241" t="s">
        <v>504</v>
      </c>
      <c r="C43" s="143" t="str">
        <f t="shared" si="0"/>
        <v>管理费用-财产保险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63"/>
      <c r="B44" s="243"/>
      <c r="C44" s="143" t="str">
        <f t="shared" si="0"/>
        <v>管理费用-信用保险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63"/>
      <c r="B45" s="149" t="s">
        <v>505</v>
      </c>
      <c r="C45" s="143" t="str">
        <f t="shared" si="0"/>
        <v>管理费用-固定资产折旧</v>
      </c>
      <c r="D45" s="154" t="s">
        <v>52</v>
      </c>
      <c r="E45" s="162"/>
      <c r="F45" s="162"/>
      <c r="G45" s="162"/>
      <c r="H45" s="162"/>
      <c r="I45" s="145">
        <v>525482.41000000108</v>
      </c>
      <c r="J45" s="145">
        <v>792243.37999999919</v>
      </c>
      <c r="K45" s="145">
        <v>226375.97999999893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1544101.7699999991</v>
      </c>
      <c r="V45" s="147"/>
    </row>
    <row r="46" spans="1:22" s="142" customFormat="1" ht="17.25" customHeight="1">
      <c r="A46" s="263"/>
      <c r="B46" s="149" t="s">
        <v>506</v>
      </c>
      <c r="C46" s="143" t="str">
        <f t="shared" si="0"/>
        <v>管理费用-无形资产摊销</v>
      </c>
      <c r="D46" s="154" t="s">
        <v>53</v>
      </c>
      <c r="E46" s="162"/>
      <c r="F46" s="162"/>
      <c r="G46" s="162"/>
      <c r="H46" s="162"/>
      <c r="I46" s="145">
        <v>170881.81</v>
      </c>
      <c r="J46" s="145">
        <v>170881.81</v>
      </c>
      <c r="K46" s="145">
        <v>363283.70999999996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705047.33</v>
      </c>
      <c r="V46" s="147"/>
    </row>
    <row r="47" spans="1:22" s="142" customFormat="1" ht="17.25" customHeight="1">
      <c r="A47" s="263"/>
      <c r="B47" s="148" t="s">
        <v>507</v>
      </c>
      <c r="C47" s="143" t="str">
        <f t="shared" si="0"/>
        <v>管理费用-租赁费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33486.229999999996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33486.229999999996</v>
      </c>
      <c r="V47" s="147"/>
    </row>
    <row r="48" spans="1:22" s="142" customFormat="1" ht="17.25" customHeight="1">
      <c r="A48" s="155"/>
      <c r="B48" s="148" t="s">
        <v>508</v>
      </c>
      <c r="C48" s="143" t="str">
        <f t="shared" si="0"/>
        <v>管理费用-长期待摊费用摊销</v>
      </c>
      <c r="D48" s="156" t="s">
        <v>508</v>
      </c>
      <c r="E48" s="162"/>
      <c r="F48" s="162"/>
      <c r="G48" s="162"/>
      <c r="H48" s="162"/>
      <c r="I48" s="145">
        <v>8525.2099999999919</v>
      </c>
      <c r="J48" s="145">
        <v>8525.2099999999991</v>
      </c>
      <c r="K48" s="145">
        <v>8525.2099999999991</v>
      </c>
      <c r="L48" s="145">
        <v>0</v>
      </c>
      <c r="M48" s="145">
        <v>0</v>
      </c>
      <c r="N48" s="145">
        <v>0</v>
      </c>
      <c r="O48" s="145">
        <v>0</v>
      </c>
      <c r="P48" s="145">
        <v>0</v>
      </c>
      <c r="Q48" s="145">
        <v>0</v>
      </c>
      <c r="R48" s="145">
        <v>0</v>
      </c>
      <c r="S48" s="145">
        <v>0</v>
      </c>
      <c r="T48" s="145">
        <v>0</v>
      </c>
      <c r="U48" s="146">
        <f t="shared" si="1"/>
        <v>25575.62999999999</v>
      </c>
      <c r="V48" s="147"/>
    </row>
    <row r="49" spans="1:22" s="142" customFormat="1" ht="17.25" customHeight="1">
      <c r="A49" s="251"/>
      <c r="B49" s="157" t="s">
        <v>509</v>
      </c>
      <c r="C49" s="143" t="str">
        <f t="shared" si="0"/>
        <v>管理费用-材料费</v>
      </c>
      <c r="D49" s="158" t="s">
        <v>510</v>
      </c>
      <c r="E49" s="174"/>
      <c r="F49" s="174"/>
      <c r="G49" s="174"/>
      <c r="H49" s="174"/>
      <c r="I49" s="145">
        <v>30.440000000000509</v>
      </c>
      <c r="J49" s="145">
        <v>504921.02</v>
      </c>
      <c r="K49" s="145">
        <v>4371.88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509323.34</v>
      </c>
      <c r="V49" s="147"/>
    </row>
    <row r="50" spans="1:22" s="142" customFormat="1" ht="17.25" customHeight="1">
      <c r="A50" s="251"/>
      <c r="B50" s="252" t="s">
        <v>511</v>
      </c>
      <c r="C50" s="143" t="str">
        <f t="shared" si="0"/>
        <v>管理费用-委外试制费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>
        <v>0</v>
      </c>
      <c r="M50" s="145">
        <v>0</v>
      </c>
      <c r="N50" s="145">
        <v>0</v>
      </c>
      <c r="O50" s="145">
        <v>0</v>
      </c>
      <c r="P50" s="145">
        <v>0</v>
      </c>
      <c r="Q50" s="145">
        <v>0</v>
      </c>
      <c r="R50" s="145">
        <v>0</v>
      </c>
      <c r="S50" s="145">
        <v>0</v>
      </c>
      <c r="T50" s="145">
        <v>0</v>
      </c>
      <c r="U50" s="146">
        <f t="shared" si="1"/>
        <v>0</v>
      </c>
      <c r="V50" s="147"/>
    </row>
    <row r="51" spans="1:22" s="142" customFormat="1" ht="17.25" customHeight="1">
      <c r="A51" s="251"/>
      <c r="B51" s="253"/>
      <c r="C51" s="143" t="str">
        <f t="shared" si="0"/>
        <v>管理费用-检测费</v>
      </c>
      <c r="D51" s="156" t="s">
        <v>512</v>
      </c>
      <c r="E51" s="162"/>
      <c r="F51" s="162"/>
      <c r="G51" s="162"/>
      <c r="H51" s="162"/>
      <c r="I51" s="145">
        <v>400</v>
      </c>
      <c r="J51" s="145">
        <v>3300</v>
      </c>
      <c r="K51" s="145">
        <v>70754.720000000001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74454.720000000001</v>
      </c>
      <c r="V51" s="147"/>
    </row>
    <row r="52" spans="1:22" s="142" customFormat="1" ht="17.25" customHeight="1">
      <c r="A52" s="251"/>
      <c r="B52" s="159" t="s">
        <v>513</v>
      </c>
      <c r="C52" s="143" t="str">
        <f t="shared" si="0"/>
        <v>管理费用-设计费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1"/>
      <c r="B53" s="159" t="s">
        <v>514</v>
      </c>
      <c r="C53" s="143" t="str">
        <f t="shared" si="0"/>
        <v>管理费用-专利费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4" t="s">
        <v>515</v>
      </c>
      <c r="B54" s="149" t="s">
        <v>516</v>
      </c>
      <c r="C54" s="143" t="str">
        <f t="shared" si="0"/>
        <v>管理费用-体系建设费</v>
      </c>
      <c r="D54" s="154" t="s">
        <v>66</v>
      </c>
      <c r="E54" s="162"/>
      <c r="F54" s="162"/>
      <c r="G54" s="162"/>
      <c r="H54" s="162"/>
      <c r="I54" s="145">
        <v>571.29999999999995</v>
      </c>
      <c r="J54" s="145">
        <v>0</v>
      </c>
      <c r="K54" s="145">
        <v>30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601.29999999999995</v>
      </c>
      <c r="V54" s="147"/>
    </row>
    <row r="55" spans="1:22" s="142" customFormat="1" ht="17.25" customHeight="1">
      <c r="A55" s="254"/>
      <c r="B55" s="160" t="s">
        <v>517</v>
      </c>
      <c r="C55" s="143" t="str">
        <f t="shared" si="0"/>
        <v>管理费用-广告宣传费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4"/>
      <c r="B56" s="160" t="s">
        <v>518</v>
      </c>
      <c r="C56" s="143" t="str">
        <f t="shared" si="0"/>
        <v>管理费用-展览费</v>
      </c>
      <c r="D56" s="156" t="s">
        <v>519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4"/>
      <c r="B57" s="159" t="s">
        <v>520</v>
      </c>
      <c r="C57" s="143" t="str">
        <f t="shared" si="0"/>
        <v>管理费用-样品赠品费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4"/>
      <c r="B58" s="149" t="s">
        <v>521</v>
      </c>
      <c r="C58" s="143" t="str">
        <f t="shared" si="0"/>
        <v>管理费用-市场调研费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55" t="s">
        <v>522</v>
      </c>
      <c r="B59" s="161" t="s">
        <v>523</v>
      </c>
      <c r="C59" s="143" t="str">
        <f t="shared" si="0"/>
        <v>管理费用-机物料消耗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55"/>
      <c r="B60" s="161" t="s">
        <v>467</v>
      </c>
      <c r="C60" s="143" t="str">
        <f t="shared" si="0"/>
        <v>管理费用-水费</v>
      </c>
      <c r="D60" s="154" t="s">
        <v>75</v>
      </c>
      <c r="E60" s="162"/>
      <c r="F60" s="162"/>
      <c r="G60" s="162"/>
      <c r="H60" s="162"/>
      <c r="I60" s="145">
        <v>3417.83</v>
      </c>
      <c r="J60" s="145">
        <v>2023.5700000000002</v>
      </c>
      <c r="K60" s="145">
        <v>1599.1399999999999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7040.5399999999991</v>
      </c>
      <c r="V60" s="147"/>
    </row>
    <row r="61" spans="1:22" s="142" customFormat="1" ht="17.25" customHeight="1">
      <c r="A61" s="255"/>
      <c r="B61" s="161" t="s">
        <v>524</v>
      </c>
      <c r="C61" s="143" t="str">
        <f t="shared" si="0"/>
        <v>管理费用-电费</v>
      </c>
      <c r="D61" s="154" t="s">
        <v>76</v>
      </c>
      <c r="E61" s="162"/>
      <c r="F61" s="162"/>
      <c r="G61" s="162"/>
      <c r="H61" s="162"/>
      <c r="I61" s="145">
        <v>79397.59</v>
      </c>
      <c r="J61" s="145">
        <v>178809.11</v>
      </c>
      <c r="K61" s="145">
        <v>60053.64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318260.33999999997</v>
      </c>
      <c r="V61" s="147"/>
    </row>
    <row r="62" spans="1:22" s="142" customFormat="1" ht="17.25" customHeight="1">
      <c r="A62" s="255"/>
      <c r="B62" s="161" t="s">
        <v>525</v>
      </c>
      <c r="C62" s="143" t="str">
        <f t="shared" si="0"/>
        <v>管理费用-燃油燃煤费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-0.1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-0.1</v>
      </c>
      <c r="V62" s="147"/>
    </row>
    <row r="63" spans="1:22" s="142" customFormat="1" ht="17.25" customHeight="1">
      <c r="A63" s="255"/>
      <c r="B63" s="161" t="s">
        <v>526</v>
      </c>
      <c r="C63" s="143" t="str">
        <f t="shared" si="0"/>
        <v>管理费用-蒸汽费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55"/>
      <c r="B64" s="256" t="s">
        <v>527</v>
      </c>
      <c r="C64" s="143" t="str">
        <f t="shared" si="0"/>
        <v>管理费用-自有车辆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55"/>
      <c r="B65" s="257"/>
      <c r="C65" s="143" t="str">
        <f t="shared" si="0"/>
        <v>管理费用-外部货运</v>
      </c>
      <c r="D65" s="178" t="s">
        <v>82</v>
      </c>
      <c r="E65" s="162"/>
      <c r="F65" s="162"/>
      <c r="G65" s="162"/>
      <c r="H65" s="162"/>
      <c r="I65" s="145">
        <v>0</v>
      </c>
      <c r="J65" s="145">
        <v>1983.92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1983.92</v>
      </c>
      <c r="V65" s="147"/>
    </row>
    <row r="66" spans="1:22" s="142" customFormat="1" ht="17.25" customHeight="1">
      <c r="A66" s="255"/>
      <c r="B66" s="148" t="s">
        <v>528</v>
      </c>
      <c r="C66" s="143" t="str">
        <f t="shared" si="0"/>
        <v>管理费用-邮寄费</v>
      </c>
      <c r="D66" s="162" t="s">
        <v>84</v>
      </c>
      <c r="E66" s="162"/>
      <c r="F66" s="162"/>
      <c r="G66" s="162"/>
      <c r="H66" s="162"/>
      <c r="I66" s="145">
        <v>1493.42</v>
      </c>
      <c r="J66" s="145">
        <v>0</v>
      </c>
      <c r="K66" s="145">
        <v>3355.6400000000012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4849.0600000000013</v>
      </c>
      <c r="V66" s="147"/>
    </row>
    <row r="67" spans="1:22" s="142" customFormat="1" ht="17.25" customHeight="1">
      <c r="A67" s="255"/>
      <c r="B67" s="159" t="s">
        <v>529</v>
      </c>
      <c r="C67" s="143" t="str">
        <f t="shared" si="0"/>
        <v>管理费用-天然气</v>
      </c>
      <c r="D67" s="156" t="s">
        <v>529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55"/>
      <c r="B68" s="160" t="s">
        <v>530</v>
      </c>
      <c r="C68" s="143" t="str">
        <f t="shared" si="0"/>
        <v>管理费用-出口报关</v>
      </c>
      <c r="D68" s="154" t="s">
        <v>89</v>
      </c>
      <c r="E68" s="162"/>
      <c r="F68" s="162"/>
      <c r="G68" s="162"/>
      <c r="H68" s="162"/>
      <c r="I68" s="145">
        <v>115.09</v>
      </c>
      <c r="J68" s="145">
        <v>0</v>
      </c>
      <c r="K68" s="145">
        <v>586.79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701.88</v>
      </c>
      <c r="V68" s="147"/>
    </row>
    <row r="69" spans="1:22" s="142" customFormat="1" ht="17.25" customHeight="1">
      <c r="A69" s="255"/>
      <c r="B69" s="159" t="s">
        <v>384</v>
      </c>
      <c r="C69" s="143" t="str">
        <f t="shared" si="0"/>
        <v>管理费用-业务代理费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58" t="s">
        <v>531</v>
      </c>
      <c r="B70" s="148" t="s">
        <v>532</v>
      </c>
      <c r="C70" s="143" t="str">
        <f t="shared" si="0"/>
        <v>管理费用-审计鉴证费</v>
      </c>
      <c r="D70" s="154" t="s">
        <v>93</v>
      </c>
      <c r="E70" s="162"/>
      <c r="F70" s="162"/>
      <c r="G70" s="162"/>
      <c r="H70" s="162"/>
      <c r="I70" s="145">
        <v>6962.5</v>
      </c>
      <c r="J70" s="145">
        <v>3402</v>
      </c>
      <c r="K70" s="145">
        <v>1170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11534.5</v>
      </c>
      <c r="V70" s="147"/>
    </row>
    <row r="71" spans="1:22" s="142" customFormat="1" ht="17.25" customHeight="1">
      <c r="A71" s="258"/>
      <c r="B71" s="148" t="s">
        <v>533</v>
      </c>
      <c r="C71" s="143" t="str">
        <f t="shared" ref="C71:C84" si="2">"管理费用-"&amp;D71</f>
        <v>管理费用-咨询费</v>
      </c>
      <c r="D71" s="156" t="s">
        <v>534</v>
      </c>
      <c r="E71" s="162"/>
      <c r="F71" s="162"/>
      <c r="G71" s="162"/>
      <c r="H71" s="162"/>
      <c r="I71" s="145">
        <v>0</v>
      </c>
      <c r="J71" s="145">
        <v>270000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270000</v>
      </c>
      <c r="V71" s="147"/>
    </row>
    <row r="72" spans="1:22" s="142" customFormat="1" ht="17.25" customHeight="1">
      <c r="A72" s="258"/>
      <c r="B72" s="149" t="s">
        <v>535</v>
      </c>
      <c r="C72" s="143" t="str">
        <f t="shared" si="2"/>
        <v>管理费用-诉讼费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1869.1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1869.1</v>
      </c>
      <c r="V72" s="147"/>
    </row>
    <row r="73" spans="1:22" s="142" customFormat="1" ht="17.25" customHeight="1">
      <c r="A73" s="259" t="s">
        <v>536</v>
      </c>
      <c r="B73" s="149" t="s">
        <v>537</v>
      </c>
      <c r="C73" s="143" t="str">
        <f t="shared" si="2"/>
        <v>管理费用-劳动保护费</v>
      </c>
      <c r="D73" s="154" t="s">
        <v>100</v>
      </c>
      <c r="E73" s="162"/>
      <c r="F73" s="162"/>
      <c r="G73" s="162"/>
      <c r="H73" s="162"/>
      <c r="I73" s="145">
        <v>13444.27</v>
      </c>
      <c r="J73" s="145">
        <v>14615.98</v>
      </c>
      <c r="K73" s="145">
        <v>50510.75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78571</v>
      </c>
      <c r="V73" s="147"/>
    </row>
    <row r="74" spans="1:22" s="142" customFormat="1" ht="17.25" customHeight="1">
      <c r="A74" s="259"/>
      <c r="B74" s="149" t="s">
        <v>538</v>
      </c>
      <c r="C74" s="143" t="str">
        <f t="shared" si="2"/>
        <v>管理费用-安全费</v>
      </c>
      <c r="D74" s="162" t="s">
        <v>101</v>
      </c>
      <c r="E74" s="162"/>
      <c r="F74" s="162"/>
      <c r="G74" s="162"/>
      <c r="H74" s="162"/>
      <c r="I74" s="145">
        <v>5442.48</v>
      </c>
      <c r="J74" s="145">
        <v>106663.14</v>
      </c>
      <c r="K74" s="145">
        <v>1867.8600000000001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113973.48</v>
      </c>
      <c r="V74" s="147"/>
    </row>
    <row r="75" spans="1:22" s="142" customFormat="1" ht="17.25" customHeight="1">
      <c r="A75" s="259"/>
      <c r="B75" s="241" t="s">
        <v>539</v>
      </c>
      <c r="C75" s="143" t="str">
        <f t="shared" si="2"/>
        <v>管理费用-绿化费</v>
      </c>
      <c r="D75" s="154" t="s">
        <v>103</v>
      </c>
      <c r="E75" s="162"/>
      <c r="F75" s="162"/>
      <c r="G75" s="162"/>
      <c r="H75" s="162"/>
      <c r="I75" s="145">
        <v>8155.22</v>
      </c>
      <c r="J75" s="145">
        <v>0</v>
      </c>
      <c r="K75" s="145">
        <v>48356.72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56511.94</v>
      </c>
      <c r="V75" s="147"/>
    </row>
    <row r="76" spans="1:22" s="142" customFormat="1" ht="17.25" customHeight="1">
      <c r="A76" s="259"/>
      <c r="B76" s="242"/>
      <c r="C76" s="143" t="str">
        <f t="shared" si="2"/>
        <v>管理费用-排污费</v>
      </c>
      <c r="D76" s="154" t="s">
        <v>104</v>
      </c>
      <c r="E76" s="162"/>
      <c r="F76" s="162"/>
      <c r="G76" s="162"/>
      <c r="H76" s="162"/>
      <c r="I76" s="145">
        <v>91125.84</v>
      </c>
      <c r="J76" s="145">
        <v>172179.82</v>
      </c>
      <c r="K76" s="145">
        <v>76916.05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340221.71</v>
      </c>
      <c r="V76" s="147"/>
    </row>
    <row r="77" spans="1:22" s="142" customFormat="1" ht="17.25" customHeight="1">
      <c r="A77" s="259"/>
      <c r="B77" s="243"/>
      <c r="C77" s="143" t="str">
        <f t="shared" si="2"/>
        <v>管理费用-环评费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59"/>
      <c r="B78" s="149" t="s">
        <v>540</v>
      </c>
      <c r="C78" s="143" t="str">
        <f t="shared" si="2"/>
        <v>管理费用-职业健康费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47" t="s">
        <v>541</v>
      </c>
      <c r="B79" s="149" t="s">
        <v>542</v>
      </c>
      <c r="C79" s="143" t="str">
        <f t="shared" si="2"/>
        <v>管理费用-证券发行费</v>
      </c>
      <c r="D79" s="156" t="s">
        <v>543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47"/>
      <c r="B80" s="149" t="s">
        <v>544</v>
      </c>
      <c r="C80" s="143" t="str">
        <f t="shared" si="2"/>
        <v>管理费用-信息披露费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47"/>
      <c r="B81" s="149" t="s">
        <v>545</v>
      </c>
      <c r="C81" s="143" t="str">
        <f t="shared" si="2"/>
        <v>管理费用-投资者关系费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47"/>
      <c r="B82" s="148" t="s">
        <v>546</v>
      </c>
      <c r="C82" s="143" t="str">
        <f t="shared" si="2"/>
        <v>管理费用-董事会费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48"/>
      <c r="B83" s="163" t="s">
        <v>547</v>
      </c>
      <c r="C83" s="143" t="str">
        <f t="shared" si="2"/>
        <v>管理费用-研究开发费用</v>
      </c>
      <c r="D83" s="164" t="s">
        <v>437</v>
      </c>
      <c r="E83" s="162"/>
      <c r="F83" s="162"/>
      <c r="G83" s="162"/>
      <c r="H83" s="162"/>
      <c r="I83" s="145">
        <v>4240543.0999999987</v>
      </c>
      <c r="J83" s="145">
        <v>3066613.5199999968</v>
      </c>
      <c r="K83" s="145">
        <v>7262681.7799999937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14569838.399999989</v>
      </c>
      <c r="V83" s="147"/>
    </row>
    <row r="84" spans="1:29" s="142" customFormat="1" ht="17.25" customHeight="1">
      <c r="A84" s="249"/>
      <c r="B84" s="149" t="s">
        <v>548</v>
      </c>
      <c r="C84" s="143" t="str">
        <f t="shared" si="2"/>
        <v>管理费用-其他</v>
      </c>
      <c r="D84" s="154" t="s">
        <v>16</v>
      </c>
      <c r="E84" s="162"/>
      <c r="F84" s="162"/>
      <c r="G84" s="162"/>
      <c r="H84" s="162"/>
      <c r="I84" s="145">
        <v>69050.000000000116</v>
      </c>
      <c r="J84" s="145">
        <v>-7.2759576141834259E-12</v>
      </c>
      <c r="K84" s="145">
        <v>800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69850.000000000116</v>
      </c>
      <c r="V84" s="147"/>
    </row>
    <row r="85" spans="1:29" s="165" customFormat="1" ht="15" customHeight="1">
      <c r="A85" s="250" t="s">
        <v>549</v>
      </c>
      <c r="B85" s="250"/>
      <c r="C85" s="250"/>
      <c r="D85" s="250"/>
      <c r="E85" s="173"/>
      <c r="F85" s="173"/>
      <c r="G85" s="173"/>
      <c r="H85" s="173"/>
      <c r="I85" s="146">
        <v>7426758.0299999993</v>
      </c>
      <c r="J85" s="146">
        <v>7691542.7699999958</v>
      </c>
      <c r="K85" s="146">
        <v>10989096.839999992</v>
      </c>
      <c r="L85" s="146">
        <f t="shared" ref="L85:T85" si="4">SUM(L6:L84)</f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26107397.639999989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72" t="s">
        <v>550</v>
      </c>
      <c r="B86" s="273"/>
      <c r="C86" s="273"/>
      <c r="D86" s="274"/>
      <c r="E86" s="172"/>
      <c r="F86" s="172"/>
      <c r="G86" s="172"/>
      <c r="H86" s="172"/>
      <c r="I86" s="145">
        <v>325862.89500000002</v>
      </c>
      <c r="J86" s="145">
        <v>508534.52000000008</v>
      </c>
      <c r="K86" s="145">
        <v>2006574.5099999995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92" si="5">SUM(I86:T86)</f>
        <v>2840971.9249999998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72" t="s">
        <v>644</v>
      </c>
      <c r="B87" s="273"/>
      <c r="C87" s="273"/>
      <c r="D87" s="274"/>
      <c r="E87" s="177"/>
      <c r="F87" s="177"/>
      <c r="G87" s="177"/>
      <c r="H87" s="177"/>
      <c r="I87" s="145"/>
      <c r="J87" s="145">
        <v>1432.03</v>
      </c>
      <c r="K87" s="145">
        <v>0</v>
      </c>
      <c r="L87" s="145"/>
      <c r="M87" s="145"/>
      <c r="N87" s="145"/>
      <c r="O87" s="145"/>
      <c r="P87" s="145"/>
      <c r="Q87" s="145"/>
      <c r="R87" s="145"/>
      <c r="S87" s="145"/>
      <c r="T87" s="145"/>
      <c r="U87" s="146"/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72" t="s">
        <v>551</v>
      </c>
      <c r="B88" s="273"/>
      <c r="C88" s="273"/>
      <c r="D88" s="274"/>
      <c r="E88" s="172"/>
      <c r="F88" s="172"/>
      <c r="G88" s="172"/>
      <c r="H88" s="172"/>
      <c r="I88" s="145">
        <v>325862.89500000002</v>
      </c>
      <c r="J88" s="145">
        <f>J86</f>
        <v>508534.52000000008</v>
      </c>
      <c r="K88" s="145"/>
      <c r="L88" s="145">
        <f t="shared" ref="L88:T88" si="6">L86</f>
        <v>0</v>
      </c>
      <c r="M88" s="145">
        <f t="shared" si="6"/>
        <v>0</v>
      </c>
      <c r="N88" s="145">
        <f t="shared" si="6"/>
        <v>0</v>
      </c>
      <c r="O88" s="145">
        <f t="shared" si="6"/>
        <v>0</v>
      </c>
      <c r="P88" s="145">
        <f t="shared" si="6"/>
        <v>0</v>
      </c>
      <c r="Q88" s="145">
        <f t="shared" si="6"/>
        <v>0</v>
      </c>
      <c r="R88" s="145">
        <f t="shared" si="6"/>
        <v>0</v>
      </c>
      <c r="S88" s="145">
        <f t="shared" si="6"/>
        <v>0</v>
      </c>
      <c r="T88" s="145">
        <f t="shared" si="6"/>
        <v>0</v>
      </c>
      <c r="U88" s="146">
        <f t="shared" si="5"/>
        <v>834397.41500000004</v>
      </c>
      <c r="V88" s="147"/>
      <c r="W88" s="142"/>
      <c r="X88" s="142"/>
      <c r="Y88" s="142"/>
      <c r="Z88" s="142"/>
      <c r="AA88" s="142"/>
      <c r="AB88" s="142"/>
      <c r="AC88" s="142"/>
    </row>
    <row r="89" spans="1:29" s="166" customFormat="1" ht="15" customHeight="1">
      <c r="A89" s="272" t="s">
        <v>552</v>
      </c>
      <c r="B89" s="273"/>
      <c r="C89" s="273"/>
      <c r="D89" s="274"/>
      <c r="E89" s="172"/>
      <c r="F89" s="172"/>
      <c r="G89" s="172"/>
      <c r="H89" s="172"/>
      <c r="I89" s="145">
        <v>3861349.8000000091</v>
      </c>
      <c r="J89" s="145">
        <v>3352732.160000002</v>
      </c>
      <c r="K89" s="145">
        <v>5279614.4199999887</v>
      </c>
      <c r="L89" s="145">
        <v>0</v>
      </c>
      <c r="M89" s="145">
        <v>0</v>
      </c>
      <c r="N89" s="145">
        <v>0</v>
      </c>
      <c r="O89" s="145">
        <v>0</v>
      </c>
      <c r="P89" s="145">
        <v>0</v>
      </c>
      <c r="Q89" s="145">
        <v>0</v>
      </c>
      <c r="R89" s="145">
        <v>0</v>
      </c>
      <c r="S89" s="145">
        <v>0</v>
      </c>
      <c r="T89" s="145">
        <v>0</v>
      </c>
      <c r="U89" s="146">
        <f t="shared" si="5"/>
        <v>12493696.379999999</v>
      </c>
      <c r="V89" s="147"/>
      <c r="W89" s="142"/>
      <c r="X89" s="142"/>
      <c r="Y89" s="142"/>
      <c r="Z89" s="142"/>
      <c r="AA89" s="142"/>
      <c r="AB89" s="142"/>
      <c r="AC89" s="142"/>
    </row>
    <row r="90" spans="1:29" s="166" customFormat="1" ht="15" customHeight="1">
      <c r="A90" s="272" t="s">
        <v>644</v>
      </c>
      <c r="B90" s="273"/>
      <c r="C90" s="273"/>
      <c r="D90" s="274"/>
      <c r="E90" s="177"/>
      <c r="F90" s="177"/>
      <c r="G90" s="177"/>
      <c r="H90" s="177"/>
      <c r="I90" s="145"/>
      <c r="J90" s="145">
        <v>551.89</v>
      </c>
      <c r="K90" s="145">
        <v>0</v>
      </c>
      <c r="L90" s="145"/>
      <c r="M90" s="145"/>
      <c r="N90" s="145"/>
      <c r="O90" s="145"/>
      <c r="P90" s="145"/>
      <c r="Q90" s="145"/>
      <c r="R90" s="145"/>
      <c r="S90" s="145"/>
      <c r="T90" s="145"/>
      <c r="U90" s="146"/>
      <c r="V90" s="147"/>
      <c r="W90" s="142"/>
      <c r="X90" s="142"/>
      <c r="Y90" s="142"/>
      <c r="Z90" s="142"/>
      <c r="AA90" s="142"/>
      <c r="AB90" s="142"/>
      <c r="AC90" s="142"/>
    </row>
    <row r="91" spans="1:29" ht="15" customHeight="1">
      <c r="A91" s="272" t="s">
        <v>553</v>
      </c>
      <c r="B91" s="273"/>
      <c r="C91" s="273"/>
      <c r="D91" s="274"/>
      <c r="E91" s="172"/>
      <c r="F91" s="172"/>
      <c r="G91" s="172"/>
      <c r="H91" s="172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6">
        <f t="shared" si="5"/>
        <v>0</v>
      </c>
      <c r="V91" s="167"/>
    </row>
    <row r="92" spans="1:29" ht="15" customHeight="1">
      <c r="A92" s="272" t="s">
        <v>239</v>
      </c>
      <c r="B92" s="273"/>
      <c r="C92" s="273"/>
      <c r="D92" s="274"/>
      <c r="E92" s="172"/>
      <c r="F92" s="172"/>
      <c r="G92" s="172"/>
      <c r="H92" s="172"/>
      <c r="I92" s="145">
        <v>2913682.4400000093</v>
      </c>
      <c r="J92" s="145">
        <v>3830276.09</v>
      </c>
      <c r="K92" s="145">
        <v>3702907.9100000029</v>
      </c>
      <c r="L92" s="145">
        <v>0</v>
      </c>
      <c r="M92" s="145">
        <v>0</v>
      </c>
      <c r="N92" s="145">
        <v>0</v>
      </c>
      <c r="O92" s="145">
        <v>0</v>
      </c>
      <c r="P92" s="145">
        <v>0</v>
      </c>
      <c r="Q92" s="145">
        <v>0</v>
      </c>
      <c r="R92" s="145">
        <v>0</v>
      </c>
      <c r="S92" s="145">
        <v>0</v>
      </c>
      <c r="T92" s="145">
        <v>0</v>
      </c>
      <c r="U92" s="146">
        <f t="shared" si="5"/>
        <v>10446866.440000013</v>
      </c>
      <c r="V92" s="167"/>
    </row>
    <row r="93" spans="1:29">
      <c r="A93" s="165"/>
      <c r="B93" s="165"/>
      <c r="C93" s="165"/>
      <c r="D93" s="169" t="s">
        <v>554</v>
      </c>
      <c r="E93" s="169"/>
      <c r="F93" s="169"/>
      <c r="G93" s="169"/>
      <c r="H93" s="169"/>
      <c r="I93" s="176">
        <f>I85-I86-I88-I89-I92</f>
        <v>-1.8160790205001831E-8</v>
      </c>
      <c r="J93" s="170">
        <f>J86+J89+J92-J85</f>
        <v>0</v>
      </c>
      <c r="K93" s="170">
        <f>K86+K89+K92-K85</f>
        <v>0</v>
      </c>
      <c r="L93" s="170">
        <f t="shared" ref="L93:T93" si="7">L85-L86-L88-L89-L92</f>
        <v>0</v>
      </c>
      <c r="M93" s="170">
        <f t="shared" si="7"/>
        <v>0</v>
      </c>
      <c r="N93" s="170">
        <f t="shared" si="7"/>
        <v>0</v>
      </c>
      <c r="O93" s="170">
        <f t="shared" si="7"/>
        <v>0</v>
      </c>
      <c r="P93" s="170">
        <f t="shared" si="7"/>
        <v>0</v>
      </c>
      <c r="Q93" s="170">
        <f t="shared" si="7"/>
        <v>0</v>
      </c>
      <c r="R93" s="170">
        <f t="shared" si="7"/>
        <v>0</v>
      </c>
      <c r="S93" s="170">
        <f t="shared" si="7"/>
        <v>0</v>
      </c>
      <c r="T93" s="170">
        <f t="shared" si="7"/>
        <v>0</v>
      </c>
      <c r="U93" s="170">
        <f>U85-SUM(I85:T85)</f>
        <v>0</v>
      </c>
    </row>
  </sheetData>
  <autoFilter ref="A5:AC93"/>
  <mergeCells count="38">
    <mergeCell ref="A87:D87"/>
    <mergeCell ref="A90:D90"/>
    <mergeCell ref="A88:D88"/>
    <mergeCell ref="A89:D89"/>
    <mergeCell ref="A91:D91"/>
    <mergeCell ref="A92:D92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A1:O1"/>
    <mergeCell ref="A4:A5"/>
    <mergeCell ref="B4:B5"/>
    <mergeCell ref="C4:C5"/>
    <mergeCell ref="D4:D5"/>
    <mergeCell ref="I4:T4"/>
  </mergeCells>
  <phoneticPr fontId="11" type="noConversion"/>
  <conditionalFormatting sqref="A34:B34 V34:XFD34 D34:H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范岸芷</cp:lastModifiedBy>
  <dcterms:created xsi:type="dcterms:W3CDTF">2015-05-04T10:09:28Z</dcterms:created>
  <dcterms:modified xsi:type="dcterms:W3CDTF">2020-04-14T06:08:00Z</dcterms:modified>
</cp:coreProperties>
</file>